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980" activeTab="0"/>
  </bookViews>
  <sheets>
    <sheet name="Semaforo" sheetId="1" r:id="rId1"/>
    <sheet name="PNUMA Julio" sheetId="2" r:id="rId2"/>
    <sheet name="PNUMA Setiembre" sheetId="3" r:id="rId3"/>
    <sheet name="PNUD" sheetId="4" r:id="rId4"/>
    <sheet name="FAO 1" sheetId="5" r:id="rId5"/>
    <sheet name="FAO" sheetId="6" r:id="rId6"/>
    <sheet name="OPS"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<sst xmlns="http://schemas.openxmlformats.org/spreadsheetml/2006/main" count="1835" uniqueCount="433">
  <si>
    <t>ANEXO 02: PLAN ANUAL DE TRABAJO AÑO 3: PROGRAMA CONJUNTO “GESTION INTEGRAL ADAPTATIVA DE RECURSOS AMBIENTALES PARA MINIMIZAR VULNERABILIDADES AL CAMBIO CLIMATICO EN MICROCUENCAS ALTOANDINAS</t>
  </si>
  <si>
    <t xml:space="preserve">   Metas Anuales</t>
  </si>
  <si>
    <t>Actividades clave</t>
  </si>
  <si>
    <t xml:space="preserve">Agencia ONU </t>
  </si>
  <si>
    <t>TOTAL</t>
  </si>
  <si>
    <t>PNUD</t>
  </si>
  <si>
    <t xml:space="preserve">Act. 1.1.2 1 Programa de capacitación a funcionarios de gobiernos locales, provinciales y regionales sobre los efectos del cambio climático en sectores seleccionados y el desarrollo de la capacidad analítica para identificar e integrar de medidas de adaptación al cambio climático en: marcos sectoriales, zonificación y planificación del uso del suelo, evaluación de impacto ambiental de proyectos de inversión privada, etc. </t>
  </si>
  <si>
    <t>Act.1.1.6. Campañas de sensibilización/información (a autoridades, funcionarios locales,  regionales, provinciales y población local) respecto a los efectos del cambio climático y las opciones de adaptación disponibles a distintos niveles y sectores</t>
  </si>
  <si>
    <t>Act. 1.1.7. 1 propuesta de plataforma para la gobernabilidad efectiva del agua a nivel de la subcuenca de Santo Tomás (gestión integrada de los recursos hídricos) (incluye estudios sobre balance hídrico, inventarios de servicios hidrológicos y fuentes de agua, zonas de protección criticas, estado de acuíferos, coordinaciones.</t>
  </si>
  <si>
    <t xml:space="preserve">Act. 1.1.8. Sistematización y diseminación de mejores prácticas y lecciones aprendidas en el transcurso de la implementación del programa conjunto. </t>
  </si>
  <si>
    <t>Act.1.1.10 Implementar dos sistemas de información geográfica para ordenamiento territorial de la sub Cuenca del río Santo Tomas</t>
  </si>
  <si>
    <t>SUB TOTAL</t>
  </si>
  <si>
    <t xml:space="preserve">Producto 1.2  Instituciones gubernamentales con responsabilidades relacionadas a recursos hídricos, pastos, bosques, agricultura y ganadería tienen la capacidad para planificar y gestionar sosteniblemente  los usos directos e indirectos, e incorporar las estrategias de adaptación al cambio climático en sus actividades.
</t>
  </si>
  <si>
    <t>Act. 1.2.1. Formulación de Planes de  Adaptación al Cambio Climático a nivel distritales y/o microcuenca.</t>
  </si>
  <si>
    <t>FAO</t>
  </si>
  <si>
    <t>Act.1.2.4 (antes Act. 1.2.6). Caracterización de cultivos , especies forestales nativas, frutales, que por el cambio climático se están desarrollando en distintos pisos ecológicos.</t>
  </si>
  <si>
    <t>Act. 1.2.5. (Antes Act. 3.2.7) 1 Perfil de Proyecto de inversión para el represamiento del Río Santo Tomás (Sector Río Huisiyo), en contraparte con la Municipalidad Provincial de Chumbivilcas.</t>
  </si>
  <si>
    <t>1.3. Capacidades aumentadas a niveles distritales, provinciales y regionales con respecto al empleo de herramientas  para gestionar, diseñar y planificar obras civiles para proveer  servicios confiables, sustentables y eficientes  de agua potable y alcantarillado, incluyendo viviendas saludables.</t>
  </si>
  <si>
    <t>OPS/OMS</t>
  </si>
  <si>
    <t xml:space="preserve">Act. 1.3.7./ 1.3.8.  Estudio sobre marco regulatorio y politica  tarifaría actual para los servicios de agua potable y alcantarillado con propuesta para que parte de la tarifa se destine a un fondo de conservación/ protección de las  fuentes de agua, incluyendo estudio sobre la demanda actual y potencial de agua para uso  doméstico y la disponibilidad a pagar por ella como estratégicas para mitigar los efectos del cambio climático                                                            </t>
  </si>
  <si>
    <t xml:space="preserve">Act. 1.3.8.  Estudio sobre la demanda actual y potencial de agua para uso  doméstico y la disponibilidad a pagar por ella como estratégicas para mitigar los efectos del cambio climático. Fusionada con 1.3.7.                           </t>
  </si>
  <si>
    <t>Producto 1.4 Capacidades mejoradas de gobiernos locales, provinciales y regionales  con respecto al diseño e implementación de sistemas de gestión ambiental descentralizados.</t>
  </si>
  <si>
    <t>PNUMA</t>
  </si>
  <si>
    <t>Act. 1.4.2. Contribución para la elaboración de 2 estrategias regionales (Cusco y Apurímac) de adaptación al cambio climático.</t>
  </si>
  <si>
    <t>Act. 1.4.6. 1 Plan de capacitación dirigido a autoridades en resolución y negociación de conflictos  sociales y ambientales (generalmente relacionados al  control de los excedentes hídricos y tierras forestales o agrícolas) . Formacion de conciliadores en conflictos socioambientales.</t>
  </si>
  <si>
    <t>Act. 1.4.7. Un estudio de investigación aplicada para la gestión ambiental efectiva al nivel de las localidades y provincias seleccionadas (e.g. ordenamiento territorial)</t>
  </si>
  <si>
    <t>Act. 1.4.8 (antes Act. 2.4.2). 1 Programa de diplomado en adaptación al cambio climático y gestión adaptativa de recursos ambientales en zonas de alta montaña.</t>
  </si>
  <si>
    <r>
      <rPr>
        <b/>
        <sz val="10"/>
        <rFont val="Arial Narrow"/>
        <family val="2"/>
      </rPr>
      <t>Producto 2.1 Capacidad aumentada de usuarios de recursos naturales en el nivel local principalmente en comunidades piloto, para adaptarse al cambio climático a través de una efectiva y fortalecida gestión de los recursos hídricos.</t>
    </r>
    <r>
      <rPr>
        <sz val="10"/>
        <rFont val="Arial Narrow"/>
        <family val="2"/>
      </rPr>
      <t>s.</t>
    </r>
  </si>
  <si>
    <t xml:space="preserve">Act.2.1.1. 1 Plan de desarrollo de capacidades técnicas y de gestion para elaborar e implementar PDC comunal orientados a atenuar vulnerabilidades por cambios climáticos a nivel de  usuarios de recursos  naturales en comunidades pilotos.  </t>
  </si>
  <si>
    <t>Producto 2.2 Capacidades aumentadas de los productores agropecuarios para organizarse y coordinar a fin de proteger y usar sosteniblemente sus recursos (agua, suelo, forestales y otros), haciendo uso de tecnologías apropiadas  en pequeña escala.</t>
  </si>
  <si>
    <t>Act. 2.2.1. Fortalecimiento de facilitadores campesinos  en aspectos técnico productivos con metodología ECA, en coordinación con MINAM.</t>
  </si>
  <si>
    <t>Act. 2.2.4. 9 Talleres de capacitación en construcción, reparación y mantenimiento de infraestructura de riego</t>
  </si>
  <si>
    <t>Act. 2.2.5. Rehabilitación de Sistemas de riego tecnificado en comunidades piloto.</t>
  </si>
  <si>
    <t>Act.2.2.6. 1 Plan de capacitación a cargo de Escuelas de Campo en manejo de bofedales, pastizales, módulos de esquila, control sanitario y mejoramiento genético de camélidos</t>
  </si>
  <si>
    <t>Sub total</t>
  </si>
  <si>
    <t>Producto 2.3 Capacidad aumentada de los usuarios de agua para consumo humano para la provisión sostenible y confiable en volúmenes mínimos necesarios para proteger la salud humana, incluyendo vivienda saludable e higiene.</t>
  </si>
  <si>
    <t xml:space="preserve">Act. 2.3.1. Talleres de capacitación y asistencia tecnica  a Juntas Administradoras de Servicios de Saneamiento y a Comités de Saneamiento en construcción, operación y mantenimiento de sistemas que incluyen estándares que favorecen el ahorro de agua y la prevención de la contaminación de acuíferos, monitoreo de medio ambiente, transversalizando medidas de adaptacion al cambio climatico articulando con las Act. 1,3.2. y 1.3.6  </t>
  </si>
  <si>
    <t>Act. 2.3.2.  9 Talleres de educación sanitaria y ahorro de agua dirigido a las familias en comunidades piloto.</t>
  </si>
  <si>
    <t>Act. 2.3.3. Rehabilitación, ampliación de sistemas de abastecimiento de agua (piletas  y saneamiento (letrinas mejoradas y/o rehabilitadas) en comunidades piloto.</t>
  </si>
  <si>
    <t>Act. 2.3.4  1 Programa demostrativo de vivienda saludable en 9 comunidades piloto, (implementada con 600 cocina mejorada, etc.) y funcional en el contexto de incrementos futuros en la temperatura media.</t>
  </si>
  <si>
    <t>Act. 2.3.5. 1 Programa de investigación aplicada sobre la relación entre temperaturas más altas, cambios en precipitaciones y en la variabilidad del clima y la transmisión de enfermedades infecciosas transmitidas por vectores, incluyendo propuestas de adaptación</t>
  </si>
  <si>
    <t>Producto 2.4: Las familias y la población en general son conscientes de los efectos potenciales  del cambio climático y sus implicancias en menores flujos de agua y productividad agropecuaria en el mediano y largo plazo</t>
  </si>
  <si>
    <t>Act. 2.4.1. 1 programa de radio dirigido en el idioma quechua y en castellano que tengan como destinatarios la población en general en torno al tema del cambio climático y las medidas de mitigación y adaptación a realizarse acordes con la realidad de la cuenca.</t>
  </si>
  <si>
    <t xml:space="preserve">Producto 3.1 Acceso a información sobre iniciativas comunitarias exitosas sostenibles generadoras de ingresos y oportunidades de comercialización y financiamiento.
</t>
  </si>
  <si>
    <t>METAS:</t>
  </si>
  <si>
    <t xml:space="preserve">Act. 3.1.2. Evaluación de ferias locales y nichos de mercado ecólogigo extraregionales para productores de 9 distritos. </t>
  </si>
  <si>
    <t xml:space="preserve">Producto 3.2 Capacidades mejoradas para gestionar infraestructura productiva y acceso a pequeñas donaciones, información y asistencia técnica para proyectos demostrativos comunitarios generadores de ingresos.
</t>
  </si>
  <si>
    <t>Act. 3.2.1 (antes Act 3.2.3 y 3.2.4). Asistencia Técnica para el Desarrollo de productos identificados y su articulación en canales de comercialización, según estudio de mercado de la Act. 3.1.3.</t>
  </si>
  <si>
    <t>Act. 3.2.3 (antes Act.3.2.8) 1 Programa de apoyo financiero a pequeños productores emprendedores  de las microcuencas del proyecto para fortalecer acciones de adaptación al cambio climático.</t>
  </si>
  <si>
    <t xml:space="preserve">Producto 4: Estrategia Integrada para la Gestión del Programa Conjunto (PNUD, FAO, OPS/OMS, PNUMA) </t>
  </si>
  <si>
    <t>Act.4.1. Monitoreo y evaluación del Pragrama Conjunto</t>
  </si>
  <si>
    <t>PNUD -OPS/OMS</t>
  </si>
  <si>
    <t>Act. 4.2. Ampliación del periodo de ejecución del Programa Conjunto</t>
  </si>
  <si>
    <t>AÑO 1</t>
  </si>
  <si>
    <t>AÑO 2</t>
  </si>
  <si>
    <t>Presupuesto Año 3</t>
  </si>
  <si>
    <t>X</t>
  </si>
  <si>
    <t xml:space="preserve">Descripción presupuestal incluye saldos anteriores </t>
  </si>
  <si>
    <t>Contratos</t>
  </si>
  <si>
    <t>GRADE</t>
  </si>
  <si>
    <t>ITDG</t>
  </si>
  <si>
    <t>Entidad responsable</t>
  </si>
  <si>
    <t>UC</t>
  </si>
  <si>
    <t>IMA</t>
  </si>
  <si>
    <t>AGROACCION ALEMANA</t>
  </si>
  <si>
    <t>Consultor</t>
  </si>
  <si>
    <t>IMAPI</t>
  </si>
  <si>
    <t>Consultores</t>
  </si>
  <si>
    <t>ITECMA</t>
  </si>
  <si>
    <t xml:space="preserve">METAS:               </t>
  </si>
  <si>
    <t>METAS</t>
  </si>
  <si>
    <r>
      <rPr>
        <b/>
        <sz val="10"/>
        <rFont val="Arial Narrow"/>
        <family val="2"/>
      </rPr>
      <t xml:space="preserve">METAS:              </t>
    </r>
    <r>
      <rPr>
        <sz val="10"/>
        <rFont val="Arial Narrow"/>
        <family val="2"/>
      </rPr>
      <t xml:space="preserve"> </t>
    </r>
  </si>
  <si>
    <t xml:space="preserve">METAS                     </t>
  </si>
  <si>
    <t xml:space="preserve">METAS:             </t>
  </si>
  <si>
    <r>
      <rPr>
        <b/>
        <sz val="9"/>
        <rFont val="Arial Narrow"/>
        <family val="2"/>
      </rPr>
      <t>METAS:</t>
    </r>
    <r>
      <rPr>
        <sz val="9"/>
        <rFont val="Arial Narrow"/>
        <family val="2"/>
      </rPr>
      <t xml:space="preserve">                            </t>
    </r>
  </si>
  <si>
    <t>Comentarios</t>
  </si>
  <si>
    <t>Actividad concluida</t>
  </si>
  <si>
    <t>SENAMHI</t>
  </si>
  <si>
    <t>PRODIALOGO</t>
  </si>
  <si>
    <t>Manuel MALAGA LAZO</t>
  </si>
  <si>
    <t>UNSAAC - IIUR</t>
  </si>
  <si>
    <t>Act. 1.4.4. 1 estudio de caracterización  climática para la sub cuenca de Santo Tomás (incluye capacitación a institución local)                               (Fortalecimiento del sistema de monitoreo climatologico del SENAMHI con 02 estaciones meteorologicas satelitales articuladas al Sistema de informacion del SAT.</t>
  </si>
  <si>
    <t xml:space="preserve">Act. 1.1.1. Un Línea de base socioeconómica y ambiental de la subcuenca del río Santo Tomás. </t>
  </si>
  <si>
    <t>Act. 1.1.3. Un Estudio para evaluar la vulnerabilidad actual y futura a factores climáticos de actividades/sectores, involucrando de forma intensiva a actores clave y propuesta de Plan  de Adaptación al Cambio Climático para la subcuenca de Santo Tomás)</t>
  </si>
  <si>
    <t>Act. 1.1.5. Un Programa de pasantías  de autoridades locales a microcuencas “modelo”  gestionadas integralmente y adaptativamente frente al cambio climático</t>
  </si>
  <si>
    <t>Actividad Anulada</t>
  </si>
  <si>
    <t xml:space="preserve"> Act. 1.1.9 Un Plan de Desarrollo Turístico de la cuenca como insumo para los planes de desarrollo concertado en las microcuencas.</t>
  </si>
  <si>
    <t xml:space="preserve">       UC</t>
  </si>
  <si>
    <t xml:space="preserve">Act. 1.2.2 (antes Act. 1.2.3). 1 Propuesta  de compensación por servicios ambientales en el ámbito de la sub cuenca. </t>
  </si>
  <si>
    <t>Act. 1.2.3 (antes Act.1.2.5). Una Evaluación de las áreas críticas para reforestación, manejo forestal y protección estricta.</t>
  </si>
  <si>
    <t>Act.1.2.6 Un Plan de capacitación y asistencia técnica a funcionarios y técnicos de gobiernos locales, provinciales, regionales, sectoriales y ONGs  con responsabilidades relativas a los recursos hídricos, pastos, bosques, agricultura y ganadería integradas a las medidas de adaptación al cambio climático.(Articulado con la Act. 1.1.2)</t>
  </si>
  <si>
    <t xml:space="preserve"> Actividad Anulada </t>
  </si>
  <si>
    <t>Act. 1.3.5. Una Linea de base sobre calidad de agua  para consumo  humano  involucrando a la JAAS o Comités de Saneamiento en comunidades piloto.</t>
  </si>
  <si>
    <t>Act. 1.3.2. Un  Plan de fortalecimiento de los Comités de Saneamiento en las dos microcuencas y Plan Estratégico para transversalizar medidas de adaptación al cambio climático en sus responsabilidades y tareas. Articulado con Act. 2.3.1</t>
  </si>
  <si>
    <t xml:space="preserve"> X</t>
  </si>
  <si>
    <t>OPS/OMS     PNUD</t>
  </si>
  <si>
    <t xml:space="preserve">Actividad Anulada </t>
  </si>
  <si>
    <t>PNUD
FAO</t>
  </si>
  <si>
    <t>FAO
PNUD</t>
  </si>
  <si>
    <t>Act. 1.3.1. Un Plan de capacitación a funcionarios de gobiernos provinciales y distritales  en diseño de  proyectos de inversión pública en saneamiento básico rural que incorporan los aspectos de adaptación al cambio climático incluyendo monitoreo ambiental y eficiencia de los sistemas basico rural. Articulado con 1.3.6.</t>
  </si>
  <si>
    <t>Act.2.1.3. (antes Act. 1.2.5) Plan de comunicaciones y programa radial de asistencia técnica y concienciación sobre el cambio climático dirigido a familias y comunidades rurales y fortalecimiento de comunicadoras rurales. Articulada con la 1.1.6, 2.4.1, 2.4.2</t>
  </si>
  <si>
    <t>Act. 2.3.6. (Antes 3.3.1) 9 sistemas de agua y saneamiento diseñados de acuerdo a especificaciones técnicas y estándares que integran la adaptación al cambio climático y sirven como proyectos demostrativos (incluyendo medidas de prevención de la contaminación) seleccionado por AMSAT.</t>
  </si>
  <si>
    <t>Act. 2.4.2. (antes Act. 2.4.3).  Campañas de información y sensibilización sobre control de incendios forestales, sobrepastoreo, uso adecuado del agua y la promoción de practicas positivas dirigidas a la población rural.</t>
  </si>
  <si>
    <t>Act. 2.4.3. (antes Act. 2.4.4) Talleres con docentes de instituciones educativas y especialistas de UGELs sobre temática del cambio climático bajo la propuesta de escuelas ecoeficientes.</t>
  </si>
  <si>
    <t xml:space="preserve">Act. 3.2.2 (antes Act 3.2.5 y 3.2.6). Mecanismos para el financiamiento de iniciativas sostenibles generadoras de ingresos (mediante PPD) </t>
  </si>
  <si>
    <t>Act. 1.3.6. Un Plan de capacitación de funcionarios de gobiernos locales y miembros de Comités de Saneamiento  en monitoreo ambiental y de eficiencia de los sistemas de saneamiento básico rural. (pasa a  actividades 1.3.1 y  2.3.1.en el POA año 3)</t>
  </si>
  <si>
    <t>Act. 2.2.2. Formación de Escuelas de Campo en comunidades campesinas de la sub cuenca.</t>
  </si>
  <si>
    <t>Act. 1.4.1.  Plan de fortalecimiento de capacidades de gestion de las Comisiones Ambientales  Municipales CAM de las provincias de Chumbivilcas y Tambobamba, Ambito de AMSAT, en gestión ambiental desentralizada sobre temas de adaptación al cambio climático. (Actividad articulada a la  1.4.3)</t>
  </si>
  <si>
    <t>Act.1 4.3. 1 Plan de fortalecimiento de la AMSAT en lo que respecta a la gestión ambiental adaptativa en el contexto del cambio climático (implementación de la gerencia ambiental de AMSAT)</t>
  </si>
  <si>
    <t>Act.1.4.5. 1 Reporte sobre el Estado del Medio Ambiente en las microcuencas seleccionadas, un programa de capacitación para elaborar dicho reporte incluyendo guía metodológica para elaborar reportes locales sobre el estado del medio ambiente y una guía metodológica sobre monitoreo ambiental participativo e indicadores críticos.</t>
  </si>
  <si>
    <t>Cecilia Alvarez    UC, Comunicadora PC</t>
  </si>
  <si>
    <t>Consultora comunicaciones PC</t>
  </si>
  <si>
    <t>Consultora Comunicacione PC</t>
  </si>
  <si>
    <r>
      <rPr>
        <sz val="9"/>
        <rFont val="Arial Narrow"/>
        <family val="2"/>
      </rPr>
      <t>Consultores</t>
    </r>
    <r>
      <rPr>
        <sz val="9"/>
        <color indexed="10"/>
        <rFont val="Arial Narrow"/>
        <family val="2"/>
      </rPr>
      <t xml:space="preserve">      </t>
    </r>
  </si>
  <si>
    <t>x</t>
  </si>
  <si>
    <t>UC consultores</t>
  </si>
  <si>
    <t>Consultora</t>
  </si>
  <si>
    <t>Act. 3.1.1. Identificación de productos con potencialidad de mercado y programa de visita de productores emprendedores a comunidades con buenas prácticas de gestión de recursos naturales y en procesamiento y comercialización de productos como: Plantas medicinales y aromáticas, cultivos orgánicos, cultivos nativos.</t>
  </si>
  <si>
    <t xml:space="preserve">Act.3.1.3. Mecanismos para el financiamiento de iniciativas sostenibles generadoras de ingresos ( mediante PPD) </t>
  </si>
  <si>
    <t>Sistema de Monitoreo del PC en funcionamiento</t>
  </si>
  <si>
    <t>ITDG (Año 1)</t>
  </si>
  <si>
    <t>CBC (Año 2)</t>
  </si>
  <si>
    <t xml:space="preserve">CBC </t>
  </si>
  <si>
    <t>OPS/OMS
PNUD 
(Año 3)</t>
  </si>
  <si>
    <t>ITDG 
(Año 1)</t>
  </si>
  <si>
    <t>ITDG (1)</t>
  </si>
  <si>
    <t>PNUD (Año 3)
OPS/OMS</t>
  </si>
  <si>
    <t>OPS/OMS PNUD (Año 3)</t>
  </si>
  <si>
    <t>CARE Perú</t>
  </si>
  <si>
    <t>Herberth Pacheco</t>
  </si>
  <si>
    <t>Fundación Cayetano Heredia</t>
  </si>
  <si>
    <t>Consultores Pacheco y Mellado</t>
  </si>
  <si>
    <t>Los programas radiales se transmiten desde el mes de febrero hasta la fecha de lunes a viernes por espacio de una hora diaria, son conducidos por comunidadores rurales que  fueron capacitados en dos talleres del PC.</t>
  </si>
  <si>
    <t>F-ODM</t>
  </si>
  <si>
    <t>INFORME FINANCIERO</t>
  </si>
  <si>
    <t>Al 30 de septiembre de 2011</t>
  </si>
  <si>
    <t>Organización de Naciones Unidas Participante</t>
  </si>
  <si>
    <t>Nombre del programa</t>
  </si>
  <si>
    <t>Integrated and adaptive management of environmental resources and climatic risks in High Andean micro watersheds</t>
  </si>
  <si>
    <t>Programa No:</t>
  </si>
  <si>
    <t>MDGF1691-E-PER</t>
  </si>
  <si>
    <t>Presupuesto aprobado</t>
  </si>
  <si>
    <t>Informe Anterior</t>
  </si>
  <si>
    <t>Jul-Sep 2011</t>
  </si>
  <si>
    <t>Total</t>
  </si>
  <si>
    <t>Gastos del programa</t>
  </si>
  <si>
    <t>Personal</t>
  </si>
  <si>
    <t>Capacitación de contrapartes</t>
  </si>
  <si>
    <t>Suministros y productos básicos</t>
  </si>
  <si>
    <t>Equipo</t>
  </si>
  <si>
    <t>Viajes</t>
  </si>
  <si>
    <t>Misceláneos</t>
  </si>
  <si>
    <t>Gastos totales del programa</t>
  </si>
  <si>
    <t>Gastos indirectos de apoyo (7%)</t>
  </si>
  <si>
    <t xml:space="preserve">Gastos totales  </t>
  </si>
  <si>
    <t>Contralor (nombre)</t>
  </si>
  <si>
    <t>Carlos Santos, Administrador</t>
  </si>
  <si>
    <t>Fecha</t>
  </si>
  <si>
    <t>ANEXO 1. MDGF-1691 - MARCO DE RESULTADOS CON INFORMACIÓN FINANCIERA</t>
  </si>
  <si>
    <t>Productos  del Programa</t>
  </si>
  <si>
    <t>Actividad</t>
  </si>
  <si>
    <t>AÑO</t>
  </si>
  <si>
    <t>ORGANISMO ONU</t>
  </si>
  <si>
    <t>RESPONSABLE NACIONAL/
LOCAL (incluye contratistas)</t>
  </si>
  <si>
    <t>PROGRESO DE EJECUCIÓN FINANCIERA</t>
  </si>
  <si>
    <t>A1</t>
  </si>
  <si>
    <t>A2</t>
  </si>
  <si>
    <t>A3</t>
  </si>
  <si>
    <t>Fuente (siempre es F-ODM)</t>
  </si>
  <si>
    <t>Línea
Presupuesto</t>
  </si>
  <si>
    <t>Monto total previsto</t>
  </si>
  <si>
    <t>Monto total comprometido</t>
  </si>
  <si>
    <t>Monto total desembolsado</t>
  </si>
  <si>
    <t>% Cumplimiento (desembolsado / presupuestado)</t>
  </si>
  <si>
    <t>P</t>
  </si>
  <si>
    <t>C</t>
  </si>
  <si>
    <t>S</t>
  </si>
  <si>
    <t>V</t>
  </si>
  <si>
    <t>M</t>
  </si>
  <si>
    <t>Monitoreo y evaluación</t>
  </si>
  <si>
    <t>Montos agregados</t>
  </si>
  <si>
    <t>Total M&amp;E</t>
  </si>
  <si>
    <t>Suma de Actuals</t>
  </si>
  <si>
    <t>R</t>
  </si>
  <si>
    <t>Act</t>
  </si>
  <si>
    <t>Account</t>
  </si>
  <si>
    <t>1.2.1</t>
  </si>
  <si>
    <t>1 Personal</t>
  </si>
  <si>
    <t>2 Contratos</t>
  </si>
  <si>
    <t>5 Viajes</t>
  </si>
  <si>
    <t>3 Capacitación</t>
  </si>
  <si>
    <t>4 Bienes y Suministros</t>
  </si>
  <si>
    <t>6 Equipos no Fung</t>
  </si>
  <si>
    <t>7 Miscelaneos</t>
  </si>
  <si>
    <t>Total 1.2.1</t>
  </si>
  <si>
    <t>1.2.3</t>
  </si>
  <si>
    <t>Total 1.2.3</t>
  </si>
  <si>
    <t>1.2.4</t>
  </si>
  <si>
    <t>Total 1.2.4</t>
  </si>
  <si>
    <t>1.2.5</t>
  </si>
  <si>
    <t>Total 1.2.5</t>
  </si>
  <si>
    <t>Total 1</t>
  </si>
  <si>
    <t>2.2.1</t>
  </si>
  <si>
    <t>Total 2.2.1</t>
  </si>
  <si>
    <t>2.2.2</t>
  </si>
  <si>
    <t>Total 2.2.2</t>
  </si>
  <si>
    <t>2.2.3</t>
  </si>
  <si>
    <t>Total 2.2.3</t>
  </si>
  <si>
    <t>2.2.4</t>
  </si>
  <si>
    <t>Total 2.2.4</t>
  </si>
  <si>
    <t>2.2.5</t>
  </si>
  <si>
    <t>Total 2.2.5</t>
  </si>
  <si>
    <t>2.2.6</t>
  </si>
  <si>
    <t>Total 2.2.6</t>
  </si>
  <si>
    <t>Total 2</t>
  </si>
  <si>
    <t>3.2.1</t>
  </si>
  <si>
    <t>Total 3.2.1</t>
  </si>
  <si>
    <t>3.2.2</t>
  </si>
  <si>
    <t>Total 3.2.2</t>
  </si>
  <si>
    <t>3.2.4</t>
  </si>
  <si>
    <t>Total 3.2.4</t>
  </si>
  <si>
    <t>3.2.7</t>
  </si>
  <si>
    <t>Total 3.2.7</t>
  </si>
  <si>
    <t>Total 3</t>
  </si>
  <si>
    <t>TOTAL GENERAL</t>
  </si>
  <si>
    <t>(en blanco)</t>
  </si>
  <si>
    <t>Total PNUD</t>
  </si>
  <si>
    <t>Producto 1.1. Capacidad aumentada de las comunidades y gobiernos locales y regionales para usar herramientas de gestión y programación que incluyen el Cambio Climático y el manejo de recursos naturales en la planificación del desarrollo rural.</t>
  </si>
  <si>
    <t>1.1.1 1 Línea de base socioeconómica (incluyendo aspectos de salud) y sobre uso de recursos naturales (una para cada microcuenca)</t>
  </si>
  <si>
    <t>X </t>
  </si>
  <si>
    <t>Cap</t>
  </si>
  <si>
    <t>1.1.2. 1 Programa de capacitación a funcionarios de gobiernos locales, provinciales y regionales sobre los efectos del cambio climático en sectores seleccionados y el desarrollo de la capacidad analítica para identificar e integrar medidas de adaptación al cambio climático en: marcos sectoriales, zonificación y planificación de uso del suelo, evaluación de impacto ambiental de proyectos de inversión privada, etc.</t>
  </si>
  <si>
    <t>Tr</t>
  </si>
  <si>
    <t>Act.1.1.3 Un Estudio para evaluar la vulnerabilidad actual y futura a factores climáticos de actividades/sectores, involucrando de forma intensiva a actores clave y propuesta de Plan  de Adaptación al Cambio Climático para la  Sub Cuenca de Santo Tomás</t>
  </si>
  <si>
    <t xml:space="preserve">E </t>
  </si>
  <si>
    <t>Act.1.1.4. Fortalecimiento a la AMSAT: PDI y acompañamiento para la implementación del PDI.</t>
  </si>
  <si>
    <t>AMSAT</t>
  </si>
  <si>
    <t>E</t>
  </si>
  <si>
    <t>Act. 1.1.5.  Un Programa de pasantías  de autoridades locales a microcuencas “modelo”  gestionadas integralmente y adaptativamente frente al cambio climático</t>
  </si>
  <si>
    <t xml:space="preserve">ITDG </t>
  </si>
  <si>
    <t xml:space="preserve">Act. 1.1.7. Una propuesta de plataforma para la gobernabilidad efectiva del agua a nivel de la cuenca de Santo Tomás (gestión integrada de los recursos hídricos) (incluye estudios sobre balance hídrico, inventarios de servicios hidrológicos y fuentes de agua, zonas de protección criticas, estado de acuíferos, coordinaciones. </t>
  </si>
  <si>
    <t> X</t>
  </si>
  <si>
    <t>1.1.8. Sistematización y desimanación de mejores prácticas y lecciones aprendidas en el transcurso de la implementación del Programa Conjunto</t>
  </si>
  <si>
    <t>Act. 1.1.9  un Plan de Desarrollo Turístico de la cuenca como insumo para los planes de desarrollo concertado en las microcuencas.</t>
  </si>
  <si>
    <t>Act.1.1.10 implementar 2 sistemas de información geográfica para ordenamiento  territorial sub cuenca Santo Tomas.</t>
  </si>
  <si>
    <t xml:space="preserve">Act. 1.1.11 Fortalecimiento del MINAM a traves de la implementación del segundo año del Programa de Capacitación de Gestion de Cambio Climático de la DGCCDRH  y Cooperación interregional en los procesos de fortalecimiento de capacidades en la planificación Regional de Cambio Climático </t>
  </si>
  <si>
    <t>1.1.12 Plan de  incidencia en ámbito local, regional y nacional, en  temas de politicas ambientales.</t>
  </si>
  <si>
    <t>Act. 1.3.1. Plan de capacitación a funcionarios de gobiernos provinciales y distritales  en diseño de  proyectos de inversión pública en saneamiento básico rural que incorporan los aspectos de adaptación al cambio climático incluyendo monitoreo ambiental y eficiencia de los sistemas basico rural. Articulado con 1.3.6.</t>
  </si>
  <si>
    <t>OPS/OMS          PNUD(año 3)</t>
  </si>
  <si>
    <t xml:space="preserve">Act. 1.3.3. 1 Plan de capacitación dirigido facilitadores de comunidades piloto para la promocion de viviendas saludables.  sostenibles y menos vulnerables al cambio climático. </t>
  </si>
  <si>
    <t>Producto 2.1 Capacidades locales para adaptación al cambio climático aumentadas</t>
  </si>
  <si>
    <t>Act.2.1.1. Plan de desarrollo de capacidades técnicas y de gestión para elaborar e implementar PDC comunal orientados a atenuar vulnerabilidades por cambios climáticos a nivel de  usuarios de recursos  naturales en comunidades piloto</t>
  </si>
  <si>
    <t>Act. 2.1.2.  Un Plan de prevención de desastres naturales de origen hidrológico y sistema de comunicación para alertas. Articulado con la actividad 1.1.3</t>
  </si>
  <si>
    <t>Act. 2.1.3. Plan de comunicaciones y programa radial de asistencia técnica y concienciación sobre el cambio climático dirigido a familias y comunidades rurales y fdortalecimiento de la Red de comunicadoes rurales. Articulada con la 1.1.6, 2.4.1, 2.4.2.</t>
  </si>
  <si>
    <t>OTROS</t>
  </si>
  <si>
    <t>OPS/OMS       PNUD (año 3)</t>
  </si>
  <si>
    <t>CBC (2)</t>
  </si>
  <si>
    <t>Producto 3.1  Acceso a la información sobre iniciativas comunitarias exitosas y sostenibles generadoras de ingresos y mecanismos financieros alternativos</t>
  </si>
  <si>
    <t>Act. 3.1.1. Identificación de productos  y mercados potenciales , incluye el desarrollo de producto y  programa de visita de productores emprendedores a comunidades con buenas prácticas de gestión de recursos naturales y en actividades de procesamiento y comercialización de productos .</t>
  </si>
  <si>
    <t>Act. 3.1.2. Evaluación de ferias locales y  como nichos de mercado  para productores de 9 distritos del ambito del programa</t>
  </si>
  <si>
    <t>Act.3.1.3. Mecanismos para el financiamiento de iniciativas sostenibles generadoras de ingresos  (mediante Programa de Pequeñas Donaciones)</t>
  </si>
  <si>
    <t>TOTAL3.1</t>
  </si>
  <si>
    <t>4 UNIDAD DE COORDINACION</t>
  </si>
  <si>
    <t>TOTAL PNUD</t>
  </si>
  <si>
    <t>Capacitación</t>
  </si>
  <si>
    <t>Suministros</t>
  </si>
  <si>
    <t>Micelaneas</t>
  </si>
  <si>
    <t>Monto 
comprometido</t>
  </si>
  <si>
    <t>Monto Total desembolsado</t>
  </si>
  <si>
    <t>Transporte</t>
  </si>
  <si>
    <t>% de 
cumplimiento (respecto de monto previsto/monto desembolsado</t>
  </si>
  <si>
    <t>OPS/OMS/
PNUD (Año 3)</t>
  </si>
  <si>
    <t>SUB  TOTAL</t>
  </si>
  <si>
    <t xml:space="preserve">Producto 1.3   Capacidades aumentadas a niveles distritales, provinciales y regionales con respecto al empleo de herramientas para gestionar, diseñar y planificar obras civiles para proveer servicios confiables, sustentables y eficientes de agua potable y alcantarillado incluyendo viviendas saludables.  </t>
  </si>
  <si>
    <t>Act. 1.3.2. 1 Plan de fortalecimiento de los Comités de Saneamiento en las dos microcuencas y Plan Estratégico para transversalizar medidas de adaptación al cambio climático en sus responsabilidades y tareas. Articulado con Act. 2.3.1</t>
  </si>
  <si>
    <t>Act.1.3.4.1  Estudio de línea de base del estado físico de la infraestructura existente o soluciones en saneamiento  básico (agua y disposición sanitaria de excretas ) en poblaciones menores a 200 habitantes, con énfasis en comunidades piloto. (Articulado con 2.3.6)</t>
  </si>
  <si>
    <t xml:space="preserve">CBC  </t>
  </si>
  <si>
    <t>Act. 1.3.5. 1  Linea de base sobre calidad de agua  para consumo  humano  involucrando a la JAAS o Comités de Saneamiento en comunidades piloto.</t>
  </si>
  <si>
    <t>Act. 1.3.6. 1 Plan de capacitación de funcionarios de gobiernos locales y miembros de Comités de Saneamiento  en monitoreo ambiental y de eficiencia de los sistemas de saneamiento básico rural. (pasa a  actividades 1.3.1 y  2.3.1.)</t>
  </si>
  <si>
    <t>Act. 1.3.7  1 estudio sobre la política tarifaria actual para los servicios de agua potable y alcantarillado y propuesta para que parte de la tarifa se destine a un fondo de conservación/protección de las fuentes de agua (articulada con 1.3.8)</t>
  </si>
  <si>
    <t>CARE</t>
  </si>
  <si>
    <t>Act. 1.3.8   1 estudio sobre la demanda actual y potencial de agua para usos doméstico y la disponibilidad a pagar por ella en el contexto de opciones estratégicas para mitigar los efectos del cambio climático (articulada con 1.3.7)</t>
  </si>
  <si>
    <t>TOTAL 1.3</t>
  </si>
  <si>
    <t xml:space="preserve">Productos del PC: 2.3   Provisión de agua en volúmenes y calidad satisfactorias y viviendas saludables </t>
  </si>
  <si>
    <t>Act. 2.3.3   55 sistemas de abastecimiento de agua (piletas públicas) y saneamiento (letrinas) mejoradas y/o rehabilitadas</t>
  </si>
  <si>
    <t>Actividad anulada</t>
  </si>
  <si>
    <t>-</t>
  </si>
  <si>
    <t>TOTAL 2.3</t>
  </si>
  <si>
    <t xml:space="preserve">Productos del PC: 3.3   Programa de acceso mejorado a servicios integrales de saneamiento básico rural y de viviendas saludables </t>
  </si>
  <si>
    <t>OPS/OMS (3)</t>
  </si>
  <si>
    <t>Herberth Pacheco, Rocío Mellado</t>
  </si>
  <si>
    <t>TOTAL OPS</t>
  </si>
  <si>
    <t>(1) Actividades 1.3.1, 1.3.3 y 1.3.6 realizadas en forma conjunta.</t>
  </si>
  <si>
    <t>(2) Actividades 1.3.2 y 2.3.1 realizadas en forma conjunta.</t>
  </si>
  <si>
    <t>(3) Actividad 3.3.1 ahora 2.3.6</t>
  </si>
  <si>
    <t>Producto 1.4: Capacidades mejoradas a distintos niveles de gobierno respecto al desarrollo e implementación de sistemas de gestión ambiental descentralizados</t>
  </si>
  <si>
    <t>1.4.1. 1 programa de fortalecimiento de capacidades de las gerencias regionales de Recursos Naturales y Medio Ambiente (de Cusco y Apurimac)., Comisiones Ambientales  Regionales (Cusco y Apurimac) y AMSAT en gestión ambiental descentralizada focalizada en adaptación al cambio climático</t>
  </si>
  <si>
    <t xml:space="preserve">PNUMA   </t>
  </si>
  <si>
    <t>Consultor Edgar Gonzáles</t>
  </si>
  <si>
    <t>Monto Agregado</t>
  </si>
  <si>
    <t>1.4.2. 2 estrategias regionales (Cusco y Apurimac) de adaptación al cambio climático diseñadas</t>
  </si>
  <si>
    <t>IMAPI (Instituto Machu Picchu, Cusco) e IDMA (Instituto de Desarrollo y Medio Ambiente, Apurimac)</t>
  </si>
  <si>
    <t>1 4.3. 1 programa de fortalecimiento de AMSAT en lo que respecta a la gestión ambiental adaptativa en el contexto del cambio climático (implementación de la gerencia ambiental de AMSAT)</t>
  </si>
  <si>
    <t xml:space="preserve">Félix Carlotto </t>
  </si>
  <si>
    <t>1.4.4. 1 estudio de escenarios climáticos para la microcuenca de Santo Tomás (incluye capacitación a institución local)</t>
  </si>
  <si>
    <t>1.4.5. 1 Reporte sobre el Estado del Medio Ambiente en las Microcuencas Seleccionadas y programa de capacitación para elaborar dicho reporte incluyendo guía metodológica para elaborar reportes locales sobre el estado del medio ambiente y guía metodológica sobre monitoreo ambiental participativo e indicadores críticos</t>
  </si>
  <si>
    <t xml:space="preserve"> </t>
  </si>
  <si>
    <t xml:space="preserve">1.4.6. 1 programa de capacitación dirigido a autoridades en resolución y negociación de conflictos  sociales y ambientales (generalmente relacionados al  control de los excedentes hídricos y tierras forestales o agrícolas) </t>
  </si>
  <si>
    <t>Pro-Diálogo</t>
  </si>
  <si>
    <t>1.4.7. Un estudio de investigación aplicada para la gestión ambiental efectiva al nivel de las localidades y provincias seleccionadas (e.g. ordenamiento territorial)</t>
  </si>
  <si>
    <t>Consultor Manuel Malaga</t>
  </si>
  <si>
    <t>1.4.8. 1 Programa de diplomado en adaptación al cambio climático y gestión adaptativa de recursos ambientales en zonas de alta montaña</t>
  </si>
  <si>
    <t>PACC (Programa de Adaptación al Cambio Climático), Universidad San Antonio Abad de Cusco y otros.</t>
  </si>
  <si>
    <t>TOTAL 1.4</t>
  </si>
  <si>
    <t>Producto  2.4: Las familias y la población en general son conscientes de los efectos potenciales  del cambio climático y sus implicancias en menores flujos de agua y productividad agropecuaria en el mediano y largo plazo</t>
  </si>
  <si>
    <t xml:space="preserve"> 2.4.1. 1 programa de radio dirigido en el idioma quechua y en castellano que tengan como destinatarios la población en general en torno al tema del cambio climático y las medidas de mitigación y adaptación a realizarse acordes con la realidad de la cuenca.</t>
  </si>
  <si>
    <t>Flor Villa</t>
  </si>
  <si>
    <t xml:space="preserve"> 2.4.2. 3 campañas de sensibilización dirigidas a la población rural relativas a la sostenibilidad ambiental y control de incendios forestales.</t>
  </si>
  <si>
    <t xml:space="preserve"> 2.4.3. 6 talleres sobre temática del cambio climático y la relación entre gestión de recursos naturales y adaptación, dirigidos a las Unidades de Gestión Educativas Locales y grupos de jóvenes</t>
  </si>
  <si>
    <t>TOTAL 2.4</t>
  </si>
  <si>
    <t>TOTAL PNUMA</t>
  </si>
  <si>
    <t>* La actividad 1.2.5 se inicia el año 2009 con un monto de 15,000 US$, el saldo se presupuesta el año 2010</t>
  </si>
  <si>
    <t>** El presupuesto de esta actividad 2.2.2. ha sido reducida a 30,000 US$</t>
  </si>
  <si>
    <t>*** El presupuesto de esta actividad 2.2.3 ha sido reducida a 43,235US$</t>
  </si>
  <si>
    <t xml:space="preserve">****la actividad 3.2.7 ha sido reformulada. 30,000$ han sido pasados de la actividad 2.2.2, 10,000$ de la actividad 2.2.3 agregados a los  20,000 originariamente presupuestados por el año 3  </t>
  </si>
  <si>
    <t>(1) Actividades 1.3.1 y 1.3.3 realizadas en forma conjunta.</t>
  </si>
  <si>
    <t>Línea de monitoreo y evaluación: Monto presupuestado referido sólo a Año 2.  Monto desembolsado referente a financiación interagencial de puesto de Coordinación Interagencial de PC.</t>
  </si>
  <si>
    <t>(hay una diferencia de solo 83.49 debido a que se copio mal un monto en el control de gastos de 2010)</t>
  </si>
  <si>
    <t>PNUM</t>
  </si>
  <si>
    <t>Cap.</t>
  </si>
  <si>
    <t>Equip</t>
  </si>
  <si>
    <t>CONSOLIDADO</t>
  </si>
  <si>
    <t xml:space="preserve">1.2 Las instituciones rurales con responsabilidades respecto a recursos hidrológicos, bosques, pastos, suelos, agricultura y ganadería tienen la capacidad para integrar en la programación y gestión de recursos naturales medidas de adaptación al cambio climático  </t>
  </si>
  <si>
    <t>1.2.1  2 Programas de asistencia técnica a funcionarios públicos locales, provinciales, regionales, para integrar medidas de adaptación al cambio climático en sus labores de extensión para la gestión y conservación adaptativa de agua, bosques relictos, bofedales, pastos naturales y suelos</t>
  </si>
  <si>
    <t xml:space="preserve">Esta actividad, no esta consignada en el marco lógico PC </t>
  </si>
  <si>
    <t>Gustavo averiguar este presupuesto a que actividad del  ML del PC se afectará</t>
  </si>
  <si>
    <t>Agregado</t>
  </si>
  <si>
    <t>1 Estudio y 13 talleres sobre enfoque de gestión de riesgos climáticos y adaptación al cambio climático en programas y planes agropecuarios locales, provinciales y regionales involucrados (ej. medidas de adaptación para hacer frente a la escasez de pastos forrajeros en caso de sequía, etc.)</t>
  </si>
  <si>
    <t xml:space="preserve">Actividad cancelada por duplicidad con actividades de PNUD y presupuesto incrementado en las actividades 1.2.3 y 1.2.4 </t>
  </si>
  <si>
    <t>1.2.3   1 Programa de pagos por servicios ambientales a escala provincial diseñado y en operación</t>
  </si>
  <si>
    <t>1.2.4    1 propuesta de seguro agrario ante eventos climáticos para las comunidades de las dos microcuencas</t>
  </si>
  <si>
    <t>1.2.5  1 Evaluación de las áreas críticas para reforestación, manejo forestal y protección estricta</t>
  </si>
  <si>
    <t>2.2 Capacidades aumentadas de los productores agrícolas para organizarse y coordinar a fin de proteger y usar sosteniblemente los recursos hidrológicos, haciendo uso de tecnologías apropiadas en pequeña escala para retener, almacenar, irrigar y distribuir el agua del retraimiento de los glaciares y de la lluvia</t>
  </si>
  <si>
    <t>2.2.1 2 Escuelas de Campo para entrenamiento de facilitadores campesinos</t>
  </si>
  <si>
    <t>Monto agregado</t>
  </si>
  <si>
    <t>2.2.2 120 Escuelas de Campo en comunidades campesinas para capacitación de líderes</t>
  </si>
  <si>
    <t>2.2.3 1 Programa de capacitación a cargo de Escuelas de Campo en manejo y recuperación adaptativa de recursos naturales (acequias de infiltración, reservorios, plantaciones forestales)</t>
  </si>
  <si>
    <t>2.2.4 9 Talleres de capacitación en construcción, reparación y mantenimiento de infraestructura de riego</t>
  </si>
  <si>
    <t>2.2.5 9 Sistemas de riego tecnificado implementado</t>
  </si>
  <si>
    <t>2.2.6 1 Programa de capacitación a cargo de Escuelas de Campo en manejo de bofedales, pastizales, módulos de esquila, control sanitario y mejoramiento genético de camélidos</t>
  </si>
  <si>
    <t>3.2 Capacidades mejoradas para gestionar infraestructura productiva y acceso a pequeñas donaciones, información y asistencia técnica para proyectos demostrativos comunitarios generadores de ingresos</t>
  </si>
  <si>
    <t>3.2.1 4 módulos demostrativos de especies forestales nativas, frutales y cultivos que por el cambio climático se están desarrollando en pisos ecológicos tradicionalmente de distinta vocación</t>
  </si>
  <si>
    <t>3.2.2 1 programa de construcción de infraestructura básica productiva para apoyara a productores agropecuarios a nivel de los 9 distritos (e.g. almacenes para granos, módulos de reproducción, cobertizos, instalaciones de ferias, etc.)</t>
  </si>
  <si>
    <t>3.2.3 5 estudios de mercado para productos lácteos, papas nativas, aromáticas y medicinales y tara de comunidades de las microcuencas y sus respectivos planes de negocios, identificando nichos de mercados estables y justos</t>
  </si>
  <si>
    <t>3.2.4 6 casos exitosos de articulación de las asociaciones de productores con empresas acopiadoras y comercializadoras de productos de las comunidades</t>
  </si>
  <si>
    <t>3.2.5 Planificación y ejecución de 6 concursos de proyectos familiares y comunales de carácter productivo con manejo sostenible de recursos</t>
  </si>
  <si>
    <t>3.2.6 Conformación de 1 fondo concursable de proyectos cofinanciado por municipalidades de AMSAT</t>
  </si>
  <si>
    <t>3.2.7 1 Perfil de Proyecto de inversión para el represamiento de la Presa del Río Santo Tomas</t>
  </si>
  <si>
    <t xml:space="preserve">3.2.8 1 fondo a entidades que operan programas de micro-crédito para productores en las microcuencas del proyecto </t>
  </si>
  <si>
    <t>TOTAL FAO</t>
  </si>
  <si>
    <r>
      <t xml:space="preserve">Act.2.2.7. Desarrollo de infraestructura básica productiva  para apoyar a productores agropecuarios a nivel de las comunidades Articulado con la Act. 3.1.3
</t>
    </r>
    <r>
      <rPr>
        <b/>
        <sz val="9"/>
        <rFont val="Arial Narrow"/>
        <family val="2"/>
      </rPr>
      <t>SUB TOTAL</t>
    </r>
    <r>
      <rPr>
        <sz val="9"/>
        <rFont val="Arial Narrow"/>
        <family val="2"/>
      </rPr>
      <t xml:space="preserve">
</t>
    </r>
  </si>
  <si>
    <t>Act. 2.1.2. 1 Plan de prevención de desastres naturales de origen hidrológico y sistema de comunicacion para alertas articulado con la Act. 1.1.3.</t>
  </si>
  <si>
    <t>OPS/OMS     PNUD 
(Año 3)</t>
  </si>
  <si>
    <t>OPS/OMS-PNUD
 (Año 3)</t>
  </si>
  <si>
    <r>
      <t xml:space="preserve"> </t>
    </r>
    <r>
      <rPr>
        <b/>
        <sz val="9"/>
        <rFont val="Arial Narrow"/>
        <family val="2"/>
      </rPr>
      <t>Actividad Concluida</t>
    </r>
    <r>
      <rPr>
        <sz val="9"/>
        <rFont val="Arial Narrow"/>
        <family val="2"/>
      </rPr>
      <t xml:space="preserve">
Se presentaron  los estudios en el gobierno local de Chumbivilcas.
Se  realizó la presentación en el Gob. Regional de Cusco (Plan MERIS  e IMA) para que la Unidad Formuladora incorpore dentro de la cartera de proyectos del Gob. Regional.
</t>
    </r>
  </si>
  <si>
    <t>Act.1.3.4. Un  Estudio de línea de base del estado físico de la infraestructura existente o soluciones en saneamiento  básico (agua y disposición sanitaria de excretas) en poblaciones menores a 200 habitantes, con énfasis en comunidades piloto. (Recursos Año 3)</t>
  </si>
  <si>
    <t>En el POA año 3 pasa a la actividad 1.3.1 y actividad  2.3.1</t>
  </si>
  <si>
    <r>
      <rPr>
        <b/>
        <sz val="9"/>
        <rFont val="Arial Narrow"/>
        <family val="2"/>
      </rPr>
      <t xml:space="preserve">Actividad Concluida. </t>
    </r>
    <r>
      <rPr>
        <sz val="9"/>
        <rFont val="Arial Narrow"/>
        <family val="2"/>
      </rPr>
      <t xml:space="preserve">
Se han capacitado 30 participantes en metodología ECA  para formar escuelas de campo</t>
    </r>
  </si>
  <si>
    <r>
      <rPr>
        <b/>
        <sz val="9"/>
        <rFont val="Arial Narrow"/>
        <family val="2"/>
      </rPr>
      <t>Actividad Concluida</t>
    </r>
    <r>
      <rPr>
        <sz val="9"/>
        <rFont val="Arial Narrow"/>
        <family val="2"/>
      </rPr>
      <t xml:space="preserve">
Se ha capacitado a líderes campesinos en 9 comunidades piloto en manejo de recursos naturales: zanjas de infiltración, reservorios, plantaciones forestales.</t>
    </r>
  </si>
  <si>
    <r>
      <rPr>
        <b/>
        <sz val="9"/>
        <rFont val="Arial Narrow"/>
        <family val="2"/>
      </rPr>
      <t xml:space="preserve">Actividad Concluida         </t>
    </r>
    <r>
      <rPr>
        <sz val="9"/>
        <rFont val="Arial Narrow"/>
        <family val="2"/>
      </rPr>
      <t xml:space="preserve">                  
Se ha concluido el plan de capacitación a 21 facilitadores capacitados  en  manejo de bofedales, pastizales, esquila de alpacas y sanidad animal en comunidades de las microcuencas de Challhuahucho y Santo Tomás.</t>
    </r>
  </si>
  <si>
    <r>
      <rPr>
        <b/>
        <sz val="9"/>
        <rFont val="Arial Narrow"/>
        <family val="2"/>
      </rPr>
      <t>Actividad Concluida</t>
    </r>
    <r>
      <rPr>
        <sz val="9"/>
        <rFont val="Arial Narrow"/>
        <family val="2"/>
      </rPr>
      <t xml:space="preserve">
Se han instalado 127 módulos de cuyes, considera la distribución a cada familia participante de: 4 cuyes hembras, un macho, semilla de pastos, mallas, madera y una calamina transparente para que el productor construya pequeños galpones.
Adicionalmente el PC apoyó con asistencia técnica.
</t>
    </r>
  </si>
  <si>
    <r>
      <rPr>
        <b/>
        <sz val="9"/>
        <rFont val="Arial Narrow"/>
        <family val="2"/>
      </rPr>
      <t>Actividad Concluida</t>
    </r>
    <r>
      <rPr>
        <sz val="9"/>
        <rFont val="Arial Narrow"/>
        <family val="2"/>
      </rPr>
      <t xml:space="preserve">
Informe final del estudio presentado por el consultor</t>
    </r>
  </si>
  <si>
    <r>
      <rPr>
        <b/>
        <sz val="9"/>
        <rFont val="Arial Narrow"/>
        <family val="2"/>
      </rPr>
      <t xml:space="preserve">Actividad Concluida
</t>
    </r>
    <r>
      <rPr>
        <sz val="9"/>
        <rFont val="Arial Narrow"/>
        <family val="2"/>
      </rPr>
      <t xml:space="preserve">Concluyó el plan de fortalecimiento de la AMSAT(apoyo finaciero para la gerencia ambiental) en gestión ambiental adaptativa frente al Cambio Climático.
La AMSAT actualmente se ha constituido en Mancomunidad, ha integrado  en sus estatutos fundacionales principios de gestión ambiental descentralizada frente al cambio climático;  el ex gerente ambiental de la AMSAT ha sido nombrado Gerente General de la Mancomunidad.
</t>
    </r>
    <r>
      <rPr>
        <sz val="9"/>
        <rFont val="Arial Narrow"/>
        <family val="2"/>
      </rPr>
      <t xml:space="preserve">
</t>
    </r>
  </si>
  <si>
    <t>PERIODO: ENERO - MARZO 2012</t>
  </si>
  <si>
    <r>
      <t xml:space="preserve"> </t>
    </r>
    <r>
      <rPr>
        <b/>
        <sz val="9"/>
        <rFont val="Arial Narrow"/>
        <family val="2"/>
      </rPr>
      <t>Actividad Concluida</t>
    </r>
    <r>
      <rPr>
        <sz val="9"/>
        <rFont val="Arial Narrow"/>
        <family val="2"/>
      </rPr>
      <t xml:space="preserve">
Se cuenta con la propuesta metodológica: Provisión equitativa sostenible del servicio ambiental hídrico en el distrito de Santo Tomás, el documento ha sido presentado a autoridades en la provincia de  Chumbivilcas.
</t>
    </r>
  </si>
  <si>
    <r>
      <rPr>
        <sz val="9"/>
        <rFont val="Arial Narrow"/>
        <family val="2"/>
      </rPr>
      <t>Act. 1.3.3. Un Plan de capacitación dirigido facilitadores de comunidades piloto para la promoción de viviendas saludables.  sostenibles y menos vulnerables al cambio climático</t>
    </r>
    <r>
      <rPr>
        <sz val="9"/>
        <color indexed="10"/>
        <rFont val="Arial Narrow"/>
        <family val="2"/>
      </rPr>
      <t xml:space="preserve">. </t>
    </r>
  </si>
  <si>
    <t xml:space="preserve">Act. 2.2.3.    1 Plan de capacitación en manejo y recuperación adaptativa de recursos naturales (zanjas de infiltración, reservorios, plantaciones forestales)                    </t>
  </si>
  <si>
    <t>Act. 2.3.4  1 Programa demostrativo de vivienda saludable en 9 comunidades piloto, (implementada con 400 cocina mejorada, etc.) y funcional en el contexto de incrementos futuros en la temperatura media.</t>
  </si>
  <si>
    <t>Producto 1.1: Capacidade aumentada de comunidades y gobiernos locales, provinciales y regionales para utilizar diversas herramientas de gestión e incorporar  a la adaptación al cambio climático en la planificación del desarrollo</t>
  </si>
  <si>
    <r>
      <t xml:space="preserve">Actividad Concluida.
</t>
    </r>
    <r>
      <rPr>
        <sz val="9"/>
        <rFont val="Arial Narrow"/>
        <family val="2"/>
      </rPr>
      <t>Se cuenta con el estudio de LB, se viene utilizando como documento de referencia en el proceso de implementación del P.C.
Se  entregó nuevamente   a autoridades locales  de la subcuenca del Río Santo Tomás.</t>
    </r>
  </si>
  <si>
    <r>
      <t xml:space="preserve"> Actividad Concluida
</t>
    </r>
    <r>
      <rPr>
        <sz val="9"/>
        <rFont val="Arial Narrow"/>
        <family val="2"/>
      </rPr>
      <t xml:space="preserve"> Estos planes (Micro cuenca Challhuahuacho y Santo Tomás) se ha socializados a nivel de los 2 gobiernos locales.
Se realizó  una nueva entrega de documentos  a autoridades locales  de la subcuenca del Río Santo Tomás.
</t>
    </r>
  </si>
  <si>
    <r>
      <t xml:space="preserve"> </t>
    </r>
    <r>
      <rPr>
        <b/>
        <sz val="9"/>
        <rFont val="Arial Narrow"/>
        <family val="2"/>
      </rPr>
      <t>Actividad Concluida</t>
    </r>
    <r>
      <rPr>
        <sz val="9"/>
        <rFont val="Arial Narrow"/>
        <family val="2"/>
      </rPr>
      <t xml:space="preserve">
El estudio de Evaluación de las áreas críticas para reforestación, manejo forestal, ha sido presentado en Santo Tomas y Cusco.
Queda pendiente el  mapeo  de ubicación especifica del área potencial (nivel de comunidades). 
 Frente a una demanda de parte de los alcaldes, el consultor Ing. Manuel Villavicencio (FAO), ofreció mapas por comunidad.
Se  ejecutó  una nueva entrega de documentos  a autoridades locales  de la subcuenca del Río Santo Tomás.</t>
    </r>
    <r>
      <rPr>
        <sz val="9"/>
        <color indexed="30"/>
        <rFont val="Arial Narrow"/>
        <family val="2"/>
      </rPr>
      <t xml:space="preserve">
</t>
    </r>
    <r>
      <rPr>
        <sz val="9"/>
        <rFont val="Arial Narrow"/>
        <family val="2"/>
      </rPr>
      <t xml:space="preserve">
</t>
    </r>
  </si>
  <si>
    <r>
      <t xml:space="preserve">Actividad concluida
</t>
    </r>
    <r>
      <rPr>
        <sz val="9"/>
        <rFont val="Arial Narrow"/>
        <family val="2"/>
      </rPr>
      <t xml:space="preserve">Se cuenta con estudios respecto del estado físico de infraestructura básica de saneamiento  (red de agua potable, alcantarillado/letrinas).
Se cumplio con  hacer una nueva entrega de documentos  a autoridades locales  de la subcuenca del Río Santo Tomás.
</t>
    </r>
  </si>
  <si>
    <r>
      <rPr>
        <b/>
        <sz val="9"/>
        <rFont val="Arial Narrow"/>
        <family val="2"/>
      </rPr>
      <t>Actividad concluida</t>
    </r>
    <r>
      <rPr>
        <sz val="9"/>
        <rFont val="Arial Narrow"/>
        <family val="2"/>
      </rPr>
      <t xml:space="preserve">
Se ha concluido el estudio  ha sido  entregado  por el PC  a autoridades locales de las municipalidades del ámbito de AMSAT
</t>
    </r>
  </si>
  <si>
    <r>
      <rPr>
        <b/>
        <sz val="9"/>
        <rFont val="Arial Narrow"/>
        <family val="2"/>
      </rPr>
      <t xml:space="preserve">Actividad Concluida </t>
    </r>
    <r>
      <rPr>
        <sz val="9"/>
        <rFont val="Arial Narrow"/>
        <family val="2"/>
      </rPr>
      <t xml:space="preserve">
Fusionada con la actividad 1.3.8. 
Los estudios han sido nuevamente entregados a  autoridades locales  de la subcuenca del Río Santo Tomás.</t>
    </r>
  </si>
  <si>
    <r>
      <t xml:space="preserve">Actividad concluida
</t>
    </r>
    <r>
      <rPr>
        <sz val="9"/>
        <rFont val="Arial Narrow"/>
        <family val="2"/>
      </rPr>
      <t>Actividad fusionada con la actividad 1.3.7, la fusión obedece que ambas actividades se complementan.</t>
    </r>
    <r>
      <rPr>
        <b/>
        <sz val="9"/>
        <rFont val="Arial Narrow"/>
        <family val="2"/>
      </rPr>
      <t xml:space="preserve">
</t>
    </r>
    <r>
      <rPr>
        <sz val="9"/>
        <rFont val="Arial Narrow"/>
        <family val="2"/>
      </rPr>
      <t xml:space="preserve">.
</t>
    </r>
  </si>
  <si>
    <r>
      <rPr>
        <b/>
        <sz val="9"/>
        <rFont val="Arial Narrow"/>
        <family val="2"/>
      </rPr>
      <t>Actividad  concluida</t>
    </r>
    <r>
      <rPr>
        <sz val="9"/>
        <rFont val="Arial Narrow"/>
        <family val="2"/>
      </rPr>
      <t xml:space="preserve">
Comunidades piloto cuentan con sus planes de desarrollo PDC  que se complmentan con los planes de adaptación al cambio climático validados 
</t>
    </r>
  </si>
  <si>
    <r>
      <t xml:space="preserve">Actividad concluida
</t>
    </r>
    <r>
      <rPr>
        <sz val="9"/>
        <rFont val="Arial Narrow"/>
        <family val="2"/>
      </rPr>
      <t>Se cuenta con Un Plan de prevención de desastres naturales de origen hidrológico y sistema de comunicación para alertas.
Se realizó la entrega a las nuevas  autoridades locales  de la subcuenca del Río Santo Tomás.</t>
    </r>
    <r>
      <rPr>
        <sz val="9"/>
        <color indexed="30"/>
        <rFont val="Arial Narrow"/>
        <family val="2"/>
      </rPr>
      <t xml:space="preserve">
</t>
    </r>
    <r>
      <rPr>
        <sz val="9"/>
        <rFont val="Arial Narrow"/>
        <family val="2"/>
      </rPr>
      <t xml:space="preserve">
</t>
    </r>
  </si>
  <si>
    <r>
      <rPr>
        <b/>
        <sz val="9"/>
        <rFont val="Arial Narrow"/>
        <family val="2"/>
      </rPr>
      <t>Actividad concluida</t>
    </r>
    <r>
      <rPr>
        <sz val="9"/>
        <rFont val="Arial Narrow"/>
        <family val="2"/>
      </rPr>
      <t xml:space="preserve">
Se ha conformado 86 ECAS en total, 45 ECAS están en comunidades de la micro cuenca Challhuacho y 41 ECAS en comunidades de la Microcuenca Santo Tomas. Han  participado 1354productores/as  (378 mujeres y 976 varones).
</t>
    </r>
  </si>
  <si>
    <r>
      <rPr>
        <b/>
        <sz val="9"/>
        <rFont val="Arial Narrow"/>
        <family val="2"/>
      </rPr>
      <t>Actividad Concluida.</t>
    </r>
    <r>
      <rPr>
        <sz val="9"/>
        <rFont val="Arial Narrow"/>
        <family val="2"/>
      </rPr>
      <t xml:space="preserve">
IITECMA ha sido la consultora que se responsabilizó de la capacitación a grupos de usuarios de riego en 9 comunidades donde se han puesto en operación pequeños sistemas de riego por aspersión. 
 , </t>
    </r>
  </si>
  <si>
    <r>
      <rPr>
        <b/>
        <sz val="9"/>
        <rFont val="Arial Narrow"/>
        <family val="2"/>
      </rPr>
      <t>Actividad Concluida</t>
    </r>
    <r>
      <rPr>
        <sz val="9"/>
        <rFont val="Arial Narrow"/>
        <family val="2"/>
      </rPr>
      <t xml:space="preserve">
Las organizaciónes de  regantes en copm,unidades piloto estan gestionando de manera adecuada sus sistemas de riego por aspersion</t>
    </r>
  </si>
  <si>
    <r>
      <t xml:space="preserve">Actividad Concluida.
</t>
    </r>
    <r>
      <rPr>
        <sz val="9"/>
        <rFont val="Arial Narrow"/>
        <family val="2"/>
      </rPr>
      <t>Documento revisado por un funcionario del GR Cusco (Gerencia de RRNN y Gestión del Medio Ambiente)
Se hizo la entrega   a autoridades locales  de las 9 municipalidades.en la subcuenca del Río Santo Tomás. en el mes de marzo 2012</t>
    </r>
  </si>
  <si>
    <r>
      <rPr>
        <b/>
        <sz val="9"/>
        <rFont val="Arial Narrow"/>
        <family val="2"/>
      </rPr>
      <t xml:space="preserve">Actividad Concluida </t>
    </r>
    <r>
      <rPr>
        <sz val="9"/>
        <rFont val="Arial Narrow"/>
        <family val="2"/>
      </rPr>
      <t xml:space="preserve">
Desde Julio 2011 esta actividad  formó parte del plan de comunicaciones integrada a la actividad 2.1.3 , se ha cumplido con la actividades segun lo planificado</t>
    </r>
  </si>
  <si>
    <r>
      <rPr>
        <b/>
        <sz val="9"/>
        <rFont val="Arial Narrow"/>
        <family val="2"/>
      </rPr>
      <t>Actividad Concluida</t>
    </r>
    <r>
      <rPr>
        <sz val="9"/>
        <rFont val="Arial Narrow"/>
        <family val="2"/>
      </rPr>
      <t xml:space="preserve">
Se cuenta con 01 Plan estratégico de desarrollo turístico de la Sub cuenca del río Santo Tomás, que incluye un análisis  de oferta y demanda turística.
 Se cuenta con el video de  oferta turística.
Documento final validado y con opinión de sectores públicos y privados de turismo de las regiones de Cusco y Apurímac.
</t>
    </r>
  </si>
  <si>
    <r>
      <rPr>
        <b/>
        <sz val="9"/>
        <rFont val="Arial Narrow"/>
        <family val="2"/>
      </rPr>
      <t>Actividad concluida</t>
    </r>
    <r>
      <rPr>
        <sz val="9"/>
        <rFont val="Arial Narrow"/>
        <family val="2"/>
      </rPr>
      <t xml:space="preserve">
PDI –Plan de Desarrollo Institucional entregado a la AMSAT, el documento  contribuye con orientaciones básicas sobre la conformación de la mancomunidad.
El  PC faciliotó la conformacion de 9 unidades de gestión ambiental - UGA en las estructuras funcionales y orgánicas de las municipalidades, y la constitución de CAMs  reconocidas mediante ordenanzas municipales.en:
Tambobamba, Haquira, Mara, Challhuahuacho, Quiñota, Llusco, Colquemarca, Ccapacmarca, Santo Tomás.
Se acompañó en la implementación del PDI.
Esta actividad está directamente relacionada y se complementa con la Act. 1.4.1
Se desarrolló el Primer encuentro de UGAs del ámbito de intervención del PC  en el distrito de Tambobamba y se  trato lo siguiente : Presentación de sus POAs, presupuestos y se ratifico  el compromisos asumidos por los alcaldes provinciales de Chumbivilcas y Cotabambas  para consolidar la gestión y funcionamiento d elas UGAs .Esta actividad  será  continuada por  instituciones publicas y  privadas con presencia en el ambito.</t>
    </r>
    <r>
      <rPr>
        <sz val="9"/>
        <color indexed="10"/>
        <rFont val="Arial Narrow"/>
        <family val="2"/>
      </rPr>
      <t xml:space="preserve">
</t>
    </r>
  </si>
  <si>
    <t>Act.1.1.4. Fortalecimiento a la AMSAT: PDI y acompañamiento para la implementación del PDI                                                                                                                                           (En el 2011, esta actividad se reorienta a la  conformación de Comisiones Ambientales Municipales (CAM) en las 9 Municipalidades socias de AMSAT 2 provincias  y 7 distritos, actividad  que se complementa con la  1.4.1 )</t>
  </si>
  <si>
    <r>
      <rPr>
        <b/>
        <sz val="9"/>
        <rFont val="Arial Narrow"/>
        <family val="2"/>
      </rPr>
      <t xml:space="preserve">Actividad Concluida 
</t>
    </r>
    <r>
      <rPr>
        <sz val="9"/>
        <rFont val="Arial Narrow"/>
        <family val="2"/>
      </rPr>
      <t xml:space="preserve">Participación  de autoridades locales, funcionario, técnicos y líderes de comunidades  de la sub cuenca Santo Tomás en  3 pasantías a experiencias  exitosas sobre gestión de recursos naturales:
• Primera pasantía Caylloma y Yanaoca (marzo del 2010): 41  participantes: 
Tema cosecha de agua y cobertura vegetal.
•  Segunda pasantía Porcón (noviembre del 2010): 26 participantes (4 mujeres, 22 varones). Tema forestal.
• Tercera pasantía Porcón (Noviembre 2011): 26 participantes (4 mujeres, 22 varones). Tema forestal
Como efecto de esta actividad, las Municipalidades Distritales de Haquira y Quiñota independientemente  han organizado pasantías a Porcón (regidores y líderes comunales) para fortalecer el proyecto de forestación con especies  nativas. </t>
    </r>
    <r>
      <rPr>
        <sz val="9"/>
        <color indexed="30"/>
        <rFont val="Arial Narrow"/>
        <family val="2"/>
      </rPr>
      <t xml:space="preserve">  </t>
    </r>
    <r>
      <rPr>
        <sz val="9"/>
        <rFont val="Arial Narrow"/>
        <family val="2"/>
      </rPr>
      <t xml:space="preserve">
</t>
    </r>
  </si>
  <si>
    <r>
      <rPr>
        <b/>
        <sz val="9"/>
        <rFont val="Arial Narrow"/>
        <family val="2"/>
      </rPr>
      <t>Actividad concluida</t>
    </r>
    <r>
      <rPr>
        <sz val="9"/>
        <rFont val="Arial Narrow"/>
        <family val="2"/>
      </rPr>
      <t xml:space="preserve">
Se concluyó  el estudio de balance hídrico, se cuenta con un documento propuesta de plataforma para la gobernabilidad del agua.
                                                                                                                   Se desarrolló el manual del aforador del agua en versión amigable.
 CONDESAN , Muncipalidad Provincial de Cotabambas y la comunidad campesina de Secsecca estan asumiendo el compromiso de monitoreo hidrológico de 2 fuentes de agua tributarios del rio Palcaro afluente del rio challhuahuacho articulado a una red de monitoreo a nivel de la region andina.
</t>
    </r>
  </si>
  <si>
    <r>
      <rPr>
        <b/>
        <sz val="9"/>
        <rFont val="Arial Narrow"/>
        <family val="2"/>
      </rPr>
      <t>Actividad en proceso</t>
    </r>
    <r>
      <rPr>
        <sz val="9"/>
        <rFont val="Arial Narrow"/>
        <family val="2"/>
      </rPr>
      <t xml:space="preserve">
Los TDRs  y la convocatoria estan elaborados , esta actividad se estima se prolongue hasta mayo del 2012</t>
    </r>
  </si>
  <si>
    <r>
      <rPr>
        <b/>
        <sz val="9"/>
        <rFont val="Arial Narrow"/>
        <family val="2"/>
      </rPr>
      <t>Actividad Concluida</t>
    </r>
    <r>
      <rPr>
        <sz val="9"/>
        <rFont val="Arial Narrow"/>
        <family val="2"/>
      </rPr>
      <t xml:space="preserve">
2 SIG - Sistemas de Información Geográfica  implementados en las municipalidades  provinciales de Chumbivilcas y Cotabambas.
A nivel de municipalidades distritales(7) se han instalado también módulos para SIG  para complementar  el sistema de Información Geográfica desde los distritos.
Se cumplio con el Segundo ciclo de capacitación a funcionarios técnicos de las municipalidades del ámbito del PC, en SIG. 
(Tambobamba, Febrero del 2012)
</t>
    </r>
  </si>
  <si>
    <t xml:space="preserve">Act. 1.1.11 Fortalecimiento del MINAM a traves de la implementación del segundo año del Programa de Capacitación de Gestion de Cambio Climático de la DGCCDRH  y Cooperación interregional en los procesos de fortalecimiento de capacidades en la planificación Regional de Cambio Climático Regional.                                                             (En el 2011, esta actividad se reorienta al proceso de  implementación de  Comisiones Ambientales Municipales (CAM) en las 13 Municipalidades Provinciales de la región Cusco en alianza y ejecución directa de la GRNGMA del GORE Cusco. 
</t>
  </si>
  <si>
    <t>1.1.12 Plan de incidencia en ámbito local, regional y nacional, en  temas de politicas ambientales.
(A partir del 2011, esta actividad se reorienta a  complementar  la Act. 1.1.11, para impulsar  con carácter regional la conformación de Comisiones Ambientales Municipales  Provinciales en 11 provincias de la Región Cusco) en el marco de incidencia politica a nivel regional</t>
  </si>
  <si>
    <r>
      <rPr>
        <b/>
        <sz val="9"/>
        <rFont val="Arial Narrow"/>
        <family val="2"/>
      </rPr>
      <t>Actividad en proceso Final</t>
    </r>
    <r>
      <rPr>
        <sz val="9"/>
        <rFont val="Arial Narrow"/>
        <family val="2"/>
      </rPr>
      <t xml:space="preserve">
Se han conformado 09 CAM: Tambobamba, Mara, Challhuahuacho,  Quiñota, Llusco,  Colquemarca, Ccapacmarca, Haquira y Santo Tomas. 
Se han conformado 9  Unidades de Gestión Ambiental (UGA). Tambobamba, Haquira, Mara, Challhuahuacho, Quiñota, Llusco, Colquemarca, Ccapacmarca y Santo Tomás.
 Las CAMs como las UGAs cuentan con ordenanzas municipales para su reconocimiento y funcionamiento.
Esta actividad obedece a una acción articulada 1.1.4 y 1.1.11
Esta actividad  es complementada con 1.1.4, 1.1.11, 1.1.12, es una muestra de  intervencion INTERAGENCIAL. Se continúa brindando Asistencia técnica a través de una consultoría  para la implementación de  los instrumentos de gestión ambiental municipal, tales como :  Diagnóstico Ambiental Local, el Plan de Acción, la Agenda ambiental local,  la Política ambiental local para posibilitar la puesta en marcha del Sistema de Gestión ambiental Local.Se preve que esta actividad se concluye durante la primera quincena de mayo del 2012.
</t>
    </r>
  </si>
  <si>
    <r>
      <rPr>
        <b/>
        <sz val="9"/>
        <rFont val="Arial Narrow"/>
        <family val="2"/>
      </rPr>
      <t>Actividad Concluida</t>
    </r>
    <r>
      <rPr>
        <sz val="9"/>
        <rFont val="Arial Narrow"/>
        <family val="2"/>
      </rPr>
      <t xml:space="preserve">
En coordinación con el responsable de MINAM Cusco.
                                                                                                                        Esta actividad  es complementada con 1.1.4, 1, 1.1.12,  1.4.1  Es una muestra de  intervencion INTERAGENCIAL.
                                                                                                      Conjuntamente con la GRNGMA de la GORE Cusco se han desarrollado 13 talleres de sensibilización y 13 talleres para  definir  compromisos en 13 provincias de la Región Cusco, impulsando con carácter regional la actualización y en otros casos la conformación de las Comisiones Ambientales Municipales. El  GORE y MINAM-Cusco. consolidaran  este proceso.</t>
    </r>
  </si>
  <si>
    <r>
      <rPr>
        <b/>
        <sz val="9"/>
        <rFont val="Arial Narrow"/>
        <family val="2"/>
      </rPr>
      <t>Actividad  concluida</t>
    </r>
    <r>
      <rPr>
        <sz val="9"/>
        <rFont val="Arial Narrow"/>
        <family val="2"/>
      </rPr>
      <t xml:space="preserve">
Se ha rewalizado la II fase de capacitación a funcionarios y técnicos responsables de OMSABA de las 9 municipalidades de la  Sub Cuenca Santo Tomás  en gestión de proyectos de saneamiento básico rural,  con medidas de adaptación al Cambio climático ,Actividad realizada en los meses de febrero – marzo 2012  </t>
    </r>
  </si>
  <si>
    <r>
      <rPr>
        <b/>
        <sz val="9"/>
        <rFont val="Arial Narrow"/>
        <family val="2"/>
      </rPr>
      <t>Actividad concluida</t>
    </r>
    <r>
      <rPr>
        <sz val="9"/>
        <rFont val="Arial Narrow"/>
        <family val="2"/>
      </rPr>
      <t xml:space="preserve">
  La Estrategia Regional de adaptacion al Cambio Climatico - ERCC de Cusco ha sido promulgada mediante Ordenanza Regional del 10 de marzo del 2012 por el Gobierno Regional del Cusco; un proceso similar esta en curso en el Gobierno Regional de Apurímac; el documento de la ERCC de Apurimac  esta actualmente en proceso de evaluacion final en el Consejo Regional en mencion. 
Si bien el  PC cumplio a satisfaccion con esta ,adicionalmente se continua  con la asistencia tecnica a ambos gobiernos regionales mediante consultorias con IMAPI e IDMA para el diseño de la hoja de ruta y el plan de implementación de ambas estrategias tanto en la Region Cusco como en la Region de Apurímac.
</t>
    </r>
  </si>
  <si>
    <t>xx</t>
  </si>
  <si>
    <r>
      <rPr>
        <b/>
        <sz val="9"/>
        <rFont val="Arial Narrow"/>
        <family val="2"/>
      </rPr>
      <t>Actividad concluida</t>
    </r>
    <r>
      <rPr>
        <sz val="9"/>
        <rFont val="Arial Narrow"/>
        <family val="2"/>
      </rPr>
      <t xml:space="preserve">
Se cuenta con un  informe GEO, (Reporte sobre el Estado del Medio Ambiente en las microcuencas seleccionadas), el mismo que a la fecha está siendo complementado y culminado con la asistencia de un consultor contratado para tal fin. Se preve la entrega del informe final  para la primera quincena del mes de abril 2012. (Nota: El dia lunes 16 el consultor remitio el informe en mencion, el mismo que es objeto de una evaluacion final por la UC como por el PNUMA).</t>
    </r>
  </si>
  <si>
    <t>Javier Llacsa</t>
  </si>
  <si>
    <r>
      <rPr>
        <b/>
        <sz val="9"/>
        <rFont val="Arial Narrow"/>
        <family val="2"/>
      </rPr>
      <t>Actividad concluida</t>
    </r>
    <r>
      <rPr>
        <sz val="9"/>
        <rFont val="Arial Narrow"/>
        <family val="2"/>
      </rPr>
      <t xml:space="preserve">
Se han desarrollado 12 de los 13 talleres previstos en el Plan de capacitación dirigido a autoridades en resolución de conflictos socio ambientales.   Se prevé concluir esta actividad en el mes de abril del presente 2012. 
En febrero y marzo del 2012  se ha realizado el curso de “Formación y capacitación de conciliadores extrajudiciales y transformación de conflictos socio ambientales”, el mismo que fue coorganizado con el Centro IDEAS, ProDialogo y la Gerencia de Recursos Naturales y Medio Ambiente del Gobierno Regional del Cusco. En este curso el PC, a traves del PNUMA promovio la entrega de 12 becas destinadas a autoridades,  funcionarios y técnicos de las provincias y distritos ambito de trabajo del PC y de los Gobiernos regionales de Cusco y Apurímac. Al curso en mencion se inscribieron 40 alumnos, de los cuales aprobaron 34.
</t>
    </r>
  </si>
  <si>
    <r>
      <t xml:space="preserve"> </t>
    </r>
    <r>
      <rPr>
        <b/>
        <sz val="9"/>
        <rFont val="Arial Narrow"/>
        <family val="2"/>
      </rPr>
      <t>Actividad concluida</t>
    </r>
    <r>
      <rPr>
        <sz val="9"/>
        <rFont val="Arial Narrow"/>
        <family val="2"/>
      </rPr>
      <t xml:space="preserve">
Se cuenta con con la version final en CD del "Estudio de investigación aplicada para la generación de un esquema de ordenamiento territorial a nivel de microcuencas altoandinas en la Región Apurímac"; este estudio se estará difundiendo a nivel de las autoridades regionales, provinciales y distritales de Apurímac en el transcurso del mes de abril y mayo del presente 2012.
</t>
    </r>
  </si>
  <si>
    <r>
      <rPr>
        <b/>
        <sz val="9"/>
        <rFont val="Arial Narrow"/>
        <family val="2"/>
      </rPr>
      <t>Actividad concluida</t>
    </r>
    <r>
      <rPr>
        <sz val="9"/>
        <rFont val="Arial Narrow"/>
        <family val="2"/>
      </rPr>
      <t xml:space="preserve">
Concluído el dictado del Programa del Diplomado en su versión 2011, se realizó la ceremonia oficial de clausura del mismo. Adicionalmente, desde el PC a través del PNUMA, en coordinación con el Vicerectorado Academico de  la Universidad Nacional San Antonio Abad del Cusco - UNSAAC, el Instituto de Investigacion Universidad y Regional de la UNSAAC y la Asociacion ARARIWA actualmente se promueve la elaboración del Proyecto de creación de la Maestría en Cambio Climático y Desarrollo Sostenible en la UNSAAC. Esto es adicional a lo planificado</t>
    </r>
  </si>
  <si>
    <r>
      <rPr>
        <b/>
        <sz val="9"/>
        <rFont val="Arial Narrow"/>
        <family val="2"/>
      </rPr>
      <t>Actividad concluida</t>
    </r>
    <r>
      <rPr>
        <sz val="9"/>
        <rFont val="Arial Narrow"/>
        <family val="2"/>
      </rPr>
      <t xml:space="preserve">
Se realizo la II fase de capacitación  a JASS  de 9 comunidades piloto  en los meses de  Febrero,  marzo. 2012. Esta actividad tambien contempló la capacitacion a familias  o usuarios de los sistemas de agua potables de las comundades piloto.</t>
    </r>
    <r>
      <rPr>
        <sz val="9"/>
        <color indexed="30"/>
        <rFont val="Arial Narrow"/>
        <family val="2"/>
      </rPr>
      <t xml:space="preserve">
 </t>
    </r>
    <r>
      <rPr>
        <sz val="9"/>
        <rFont val="Arial Narrow"/>
        <family val="2"/>
      </rPr>
      <t xml:space="preserve">
</t>
    </r>
  </si>
  <si>
    <r>
      <t xml:space="preserve"> </t>
    </r>
    <r>
      <rPr>
        <b/>
        <sz val="9"/>
        <rFont val="Arial Narrow"/>
        <family val="2"/>
      </rPr>
      <t>Actividad concluida</t>
    </r>
    <r>
      <rPr>
        <sz val="9"/>
        <rFont val="Arial Narrow"/>
        <family val="2"/>
      </rPr>
      <t xml:space="preserve">
Se realizo la II fase de capacitación  a familias de  comunidades piloto  en los meses de  Febrero yMarzo. 2012, estuvo bajo la responsabilidad del mismo consultor de la actvidad 2.3.1</t>
    </r>
  </si>
  <si>
    <r>
      <rPr>
        <b/>
        <sz val="9"/>
        <rFont val="Arial Narrow"/>
        <family val="2"/>
      </rPr>
      <t>Actividad concluida</t>
    </r>
    <r>
      <rPr>
        <sz val="9"/>
        <rFont val="Arial Narrow"/>
        <family val="2"/>
      </rPr>
      <t xml:space="preserve">
SE capacito y se contribuyo en la implementacion de acciones basicas de vivienda saludable en seis componentes en el marco de cambio climatico y medidas de adaptacion : Ordenamiento e higiene de la vivienda, Manejo eficiente del agua, Disposicion de  de excretas, Manejo de aguas servidas, Manejo de residuos solidos, Crianza de animales menores.
La cobertura alcanzada fue de  509 familias , incluye  la instalacion de 509 cocinas mejoradas ecológicas , </t>
    </r>
    <r>
      <rPr>
        <sz val="9"/>
        <color indexed="30"/>
        <rFont val="Arial Narrow"/>
        <family val="2"/>
      </rPr>
      <t xml:space="preserve">
</t>
    </r>
    <r>
      <rPr>
        <sz val="9"/>
        <color indexed="30"/>
        <rFont val="Arial Narrow"/>
        <family val="2"/>
      </rPr>
      <t xml:space="preserve">
</t>
    </r>
    <r>
      <rPr>
        <sz val="9"/>
        <rFont val="Arial Narrow"/>
        <family val="2"/>
      </rPr>
      <t xml:space="preserve">
</t>
    </r>
    <r>
      <rPr>
        <sz val="9"/>
        <color indexed="10"/>
        <rFont val="Arial Narrow"/>
        <family val="2"/>
      </rPr>
      <t xml:space="preserve">
</t>
    </r>
    <r>
      <rPr>
        <sz val="9"/>
        <rFont val="Arial Narrow"/>
        <family val="2"/>
      </rPr>
      <t xml:space="preserve">
</t>
    </r>
  </si>
  <si>
    <r>
      <rPr>
        <b/>
        <sz val="9"/>
        <rFont val="Arial Narrow"/>
        <family val="2"/>
      </rPr>
      <t>Actividad Concluida</t>
    </r>
    <r>
      <rPr>
        <sz val="9"/>
        <rFont val="Arial Narrow"/>
        <family val="2"/>
      </rPr>
      <t xml:space="preserve">
Se cuenta con 9 estudios de replanteo de sistemas de agua potable de comunidades piloto (2011) estudios que fueron entregados a autoridades comunales para gestionar ante instituciones locales. 
PC apoyó  con materiales  para  la rehabilitación  del sistema de agua potable de la comunidad de Apumarca, el mismo que esta concluido.
 2 PIGARS  concluidos y entregados a las municipalidades  provinciales de Chumbivilcas y Cotabambas, estudios que fueron entregados a autoridades locales . (Febrero 2012)</t>
    </r>
    <r>
      <rPr>
        <sz val="9"/>
        <color indexed="30"/>
        <rFont val="Arial Narrow"/>
        <family val="2"/>
      </rPr>
      <t xml:space="preserve">
</t>
    </r>
  </si>
  <si>
    <r>
      <rPr>
        <b/>
        <sz val="9"/>
        <rFont val="Arial Narrow"/>
        <family val="2"/>
      </rPr>
      <t>Actividad  concluida</t>
    </r>
    <r>
      <rPr>
        <sz val="9"/>
        <rFont val="Arial Narrow"/>
        <family val="2"/>
      </rPr>
      <t xml:space="preserve">
En marzo del 2012 se cumplio con la elaboración de la propuesta de diseño curricular y guía metodológica para docentes de la sub cuenca de Santo Tomás , validado a travéz de talleres con docentes  de Instituciones educativas  de la sub cuenca del río Santo Tomás que asigne la UGEL Chumbivilcas y Cotabambas.
Se ha realizado la revisión del diseño curricular con la Comisión  de  la DCR de la Dirección Regional de Educación Cusco.
</t>
    </r>
  </si>
  <si>
    <r>
      <rPr>
        <b/>
        <sz val="9"/>
        <rFont val="Arial Narrow"/>
        <family val="2"/>
      </rPr>
      <t xml:space="preserve"> Actividad  Concluida</t>
    </r>
    <r>
      <rPr>
        <sz val="9"/>
        <rFont val="Arial Narrow"/>
        <family val="2"/>
      </rPr>
      <t xml:space="preserve">
Se han desarrollado 8 campañas en: Prevención de incendios forestales, cuidado del agua y acciones de forestación,.
Las principales estrategias de sensibilización fueron : presentación de teatro, pasacalles, concurso en lugares públicos. 
</t>
    </r>
  </si>
  <si>
    <r>
      <rPr>
        <b/>
        <sz val="9"/>
        <rFont val="Arial Narrow"/>
        <family val="2"/>
      </rPr>
      <t>Actividad concluida</t>
    </r>
    <r>
      <rPr>
        <sz val="9"/>
        <rFont val="Arial Narrow"/>
        <family val="2"/>
      </rPr>
      <t xml:space="preserve">
Transmisión de  4 programas radiales diariamente  en quechua y castellano en los distritos de Santo Tomás, Tambobamba y  Ccapacmarca (iniciaron en febrero 2011) en el caso de Haquira (se inicio Agosto 2011).
Se Implementó concursos interescolares a través de audiciencias radiales bajo la propuesta: “Cómo nos adaptamos al cambio climático desde la escuela”</t>
    </r>
    <r>
      <rPr>
        <sz val="9"/>
        <color indexed="30"/>
        <rFont val="Arial Narrow"/>
        <family val="2"/>
      </rPr>
      <t xml:space="preserve">
</t>
    </r>
    <r>
      <rPr>
        <sz val="9"/>
        <rFont val="Arial Narrow"/>
        <family val="2"/>
      </rPr>
      <t xml:space="preserve">
</t>
    </r>
  </si>
  <si>
    <r>
      <rPr>
        <b/>
        <sz val="9"/>
        <rFont val="Arial Narrow"/>
        <family val="2"/>
      </rPr>
      <t xml:space="preserve"> Actividad en proceso final</t>
    </r>
    <r>
      <rPr>
        <sz val="9"/>
        <rFont val="Arial Narrow"/>
        <family val="2"/>
      </rPr>
      <t xml:space="preserve">
Se han concluido con los estudios de Identificación de productos potencials o claves para el mercado en la subcuenca del río Santo Tomas.                                                                                                                                                                                                                                                Estudio de mercado para productos potencial identificados y los respectivos planes de negocio estan en proceso
</t>
    </r>
  </si>
  <si>
    <r>
      <t xml:space="preserve"> </t>
    </r>
    <r>
      <rPr>
        <b/>
        <sz val="9"/>
        <rFont val="Arial Narrow"/>
        <family val="2"/>
      </rPr>
      <t>Actividad en proceso final</t>
    </r>
    <r>
      <rPr>
        <sz val="9"/>
        <rFont val="Arial Narrow"/>
        <family val="2"/>
      </rPr>
      <t xml:space="preserve">
Se han concluido con los estudios de evaluacion de ferias. La presentación a las autoridades locales de este estudio y de la actividad 3.1.1 esta prevista realizar en el mes de abril de 2012.
</t>
    </r>
  </si>
  <si>
    <r>
      <t xml:space="preserve"> </t>
    </r>
    <r>
      <rPr>
        <b/>
        <sz val="9"/>
        <rFont val="Arial Narrow"/>
        <family val="2"/>
      </rPr>
      <t>Actividad en proceso final</t>
    </r>
    <r>
      <rPr>
        <sz val="9"/>
        <rFont val="Arial Narrow"/>
        <family val="2"/>
      </rPr>
      <t xml:space="preserve">
A la fecha las municipalidades,  el PC  y las comunidades vienen ejecutando las iniciativas en el marco de convenio en suscripción entre el PC y los Municipios de la AMSAT.
De parte de PNUD, se ha asignado un monto de 60,700 dólares  para cofinanciar estas iniciativas y de parte de FAO 40,000 
</t>
    </r>
  </si>
  <si>
    <r>
      <t xml:space="preserve"> Esta actividad se une con la Actividad  3.1.3 con el propósito de disponer de recursos y ampliar cobertura de atención, en este sentido el concepto y la estrategia para la actividad es la misma de la 3.1.3
FAO  ha  transferido  los recursos  a la actividad 3.1.3</t>
    </r>
    <r>
      <rPr>
        <sz val="9"/>
        <color indexed="30"/>
        <rFont val="Arial Narrow"/>
        <family val="2"/>
      </rPr>
      <t xml:space="preserve">
</t>
    </r>
  </si>
  <si>
    <t xml:space="preserve"> Actividad suspendida 
FAO  ha  transferido  los recursos a la  actividad 3.1.3
</t>
  </si>
  <si>
    <t>Actividades del PC se han extendido hasta 30 de mayo  2012 sin costo adicional</t>
  </si>
  <si>
    <r>
      <t xml:space="preserve">
 </t>
    </r>
    <r>
      <rPr>
        <b/>
        <sz val="9"/>
        <rFont val="Arial Narrow"/>
        <family val="2"/>
      </rPr>
      <t>Actividad en proceso final</t>
    </r>
    <r>
      <rPr>
        <sz val="9"/>
        <rFont val="Arial Narrow"/>
        <family val="2"/>
      </rPr>
      <t xml:space="preserve">
Nuevo ciclo de capacitación para los nuevos funcionarios, técnicos  de las municipalidades del ámbito del PC  se  inicio en febrero 2012 y se concluyo  2012., participaron funcionarios de  7 municipalidades:  En Tambobamba 21 funcionarios municipales y 4 de otros sectores . En  Santo Tomas-Chumbivilcas 31 funcionarios municipales .Se desarrollo  en 2 grupos  en cada una de las capitales  provinciales ,  tambien se brindo asistencia técnica directa en 7 municipios a excepcion de Colquemarca y Challhuahuacho</t>
    </r>
    <r>
      <rPr>
        <sz val="9"/>
        <color indexed="30"/>
        <rFont val="Arial Narrow"/>
        <family val="2"/>
      </rPr>
      <t xml:space="preserve">
 </t>
    </r>
  </si>
  <si>
    <r>
      <rPr>
        <b/>
        <sz val="9"/>
        <rFont val="Arial Narrow"/>
        <family val="2"/>
      </rPr>
      <t>Actividad en proceso final</t>
    </r>
    <r>
      <rPr>
        <sz val="9"/>
        <rFont val="Arial Narrow"/>
        <family val="2"/>
      </rPr>
      <t xml:space="preserve">
Conjuntamente con la GRNGMA de la GORE Cusco y el MINAM vienen impulsando la Guía Metodológica de la gestión de la gestión ambinetal municipal para el nivel nacional, asi mismo se esta coordinando con la GORE Cusco otra guia metodológica de  educación ambiental con enfoque de cambio climático y gestión de riesgos. La actividad se preve concluir en el mes de mayo.
</t>
    </r>
  </si>
  <si>
    <r>
      <rPr>
        <b/>
        <sz val="9"/>
        <rFont val="Arial Narrow"/>
        <family val="2"/>
      </rPr>
      <t xml:space="preserve"> Actividad Concluida</t>
    </r>
    <r>
      <rPr>
        <sz val="9"/>
        <rFont val="Arial Narrow"/>
        <family val="2"/>
      </rPr>
      <t xml:space="preserve">
Facilitadores comunales  han concluido con sus actividades en las comunidades piloto , habiendo fasilitado en este tramo final la elaboracion de algunois instrmentos de gestion de recursos ambientales tales como los planes de adpatacion al cambio climatico en cada comunidad y sus respectivos planes de salida .</t>
    </r>
    <r>
      <rPr>
        <sz val="9"/>
        <color indexed="30"/>
        <rFont val="Arial Narrow"/>
        <family val="2"/>
      </rPr>
      <t xml:space="preserve">
</t>
    </r>
  </si>
  <si>
    <r>
      <rPr>
        <b/>
        <sz val="9"/>
        <rFont val="Arial Narrow"/>
        <family val="2"/>
      </rPr>
      <t>Actividad  en procesos final</t>
    </r>
    <r>
      <rPr>
        <sz val="9"/>
        <rFont val="Arial Narrow"/>
        <family val="2"/>
      </rPr>
      <t xml:space="preserve">
Concluyó el proceso de Fortalecimiento del sistema de monitoreo climatológico del SENAMHI con la instalación  de 2 estaciones meteorológicas satelitales articuladas al Sistema de Información del SAT del Perú. 
El estudio de caracterización climática se encuentra en la fase final de elaboración a cargo del SENAMHI, el mismo que será entregado oficialmente la primera quincena de abril del presente 2012. (Nota: Este documento fue entregado oficialmente el día lunes 16 de abril del presente 2012 a la UC). El proceso de capacitación técnica sobre cambio climático a las instituciones locales de Chumbivilicas y Cotabambas se desarrollará igualmente en la primera quincena de abril del 2012. (Nota: Este proceso de capacitación se está desarrollando  desde 17 de abril y concluye este 20 de abril 2012).</t>
    </r>
  </si>
  <si>
    <r>
      <rPr>
        <b/>
        <sz val="9"/>
        <rFont val="Arial Narrow"/>
        <family val="2"/>
      </rPr>
      <t>Actividad concluida</t>
    </r>
    <r>
      <rPr>
        <sz val="9"/>
        <rFont val="Arial Narrow"/>
        <family val="2"/>
      </rPr>
      <t xml:space="preserve">
Se implemntó a cabalidad  el plan de comunicaciones que da soporte comunicacional  a las actividades del PC 
En este periodo se ha realizado el Tercer taller de capacitación con la Red de Periodistas Ambientalistas Cusco en el tema de Herramientas  de comunicación para sensibilizar sobre cambio climático.</t>
    </r>
    <r>
      <rPr>
        <sz val="9"/>
        <color indexed="30"/>
        <rFont val="Arial Narrow"/>
        <family val="2"/>
      </rPr>
      <t xml:space="preserve">
</t>
    </r>
    <r>
      <rPr>
        <sz val="9"/>
        <rFont val="Arial Narrow"/>
        <family val="2"/>
      </rPr>
      <t xml:space="preserve">
</t>
    </r>
    <r>
      <rPr>
        <sz val="9"/>
        <color indexed="10"/>
        <rFont val="Arial Narrow"/>
        <family val="2"/>
      </rPr>
      <t xml:space="preserve">
</t>
    </r>
  </si>
  <si>
    <r>
      <t xml:space="preserve"> </t>
    </r>
    <r>
      <rPr>
        <b/>
        <sz val="9"/>
        <rFont val="Arial Narrow"/>
        <family val="2"/>
      </rPr>
      <t>Actividad concluida</t>
    </r>
    <r>
      <rPr>
        <sz val="9"/>
        <rFont val="Arial Narrow"/>
        <family val="2"/>
      </rPr>
      <t xml:space="preserve">
La investigación ha sido concluida, el documento del estudio ha sido entregado a los gobiernos loales  del ambito y al MINSA
</t>
    </r>
  </si>
  <si>
    <t>**2010/2011/2012</t>
  </si>
  <si>
    <t>**Año 3 : 2010,2011,2012
trimestres : 5 Oct-Nov-Dic 2010
Trimestre 6 : En-Feb-Mar 2012
Trimestre 7: Abril- Mayo 2012</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</si>
</sst>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quot;\ #,##0.00_);[Red]\(&quot;S/.&quot;\ #,##0.00\)"/>
    <numFmt numFmtId="187" formatCode="#,##0.0"/>
    <numFmt numFmtId="188" formatCode="_(* #,##0_);_(* \(#,##0\);_(* &quot;-&quot;??_);_(@_)"/>
    <numFmt numFmtId="189" formatCode="_(&quot;$&quot;* #,##0_);_(&quot;$&quot;* \(#,##0\);_(&quot;$&quot;* &quot;-&quot;??_);_(@_)"/>
    <numFmt numFmtId="190" formatCode="_-* #,##0.0\ _€_-;\-* #,##0.0\ _€_-;_-* &quot;-&quot;??\ _€_-;_-@_-"/>
    <numFmt numFmtId="191" formatCode="_-* #,##0\ _€_-;\-* #,##0\ _€_-;_-* &quot;-&quot;??\ _€_-;_-@_-"/>
    <numFmt numFmtId="192" formatCode="_-* #,##0.000\ _€_-;\-* #,##0.000\ _€_-;_-* &quot;-&quot;??\ _€_-;_-@_-"/>
    <numFmt numFmtId="193" formatCode="0.000"/>
    <numFmt numFmtId="194" formatCode="[$-C0A]dddd\,\ dd&quot; de &quot;mmmm&quot; de &quot;yyyy"/>
    <numFmt numFmtId="195" formatCode="#,##0.00\ &quot;€&quot;"/>
    <numFmt numFmtId="196" formatCode="0.0"/>
    <numFmt numFmtId="197" formatCode="#,##0.000"/>
    <numFmt numFmtId="198" formatCode="0.000%"/>
    <numFmt numFmtId="199" formatCode="0.0%"/>
    <numFmt numFmtId="200" formatCode="0.0000000"/>
    <numFmt numFmtId="201" formatCode="0.000000"/>
    <numFmt numFmtId="202" formatCode="0.00000"/>
    <numFmt numFmtId="203" formatCode="0.0000"/>
    <numFmt numFmtId="204" formatCode="0.0000000000"/>
    <numFmt numFmtId="205" formatCode="0.000000000"/>
    <numFmt numFmtId="206" formatCode="0.00000000"/>
    <numFmt numFmtId="207" formatCode="[$-280A]dddd\,\ dd&quot; de &quot;mmmm&quot; de &quot;yyyy"/>
    <numFmt numFmtId="208" formatCode="[$-280A]hh:mm:ss\ AM/PM"/>
    <numFmt numFmtId="209" formatCode="0.00000000000"/>
    <numFmt numFmtId="210" formatCode="#,##0.0000"/>
    <numFmt numFmtId="211" formatCode="&quot;Sí&quot;;&quot;Sí&quot;;&quot;No&quot;"/>
    <numFmt numFmtId="212" formatCode="&quot;Verdadero&quot;;&quot;Verdadero&quot;;&quot;Falso&quot;"/>
    <numFmt numFmtId="213" formatCode="&quot;Activado&quot;;&quot;Activado&quot;;&quot;Desactivado&quot;"/>
    <numFmt numFmtId="214" formatCode="[$€-2]\ #,##0.00_);[Red]\([$€-2]\ #,##0.00\)"/>
  </numFmts>
  <fonts count="94">
    <font>
      <sz val="11"/>
      <color theme="1"/>
      <name val="Calibri"/>
      <family val="2"/>
    </font>
    <font>
      <sz val="11"/>
      <color indexed="8"/>
      <name val="Calibri"/>
      <family val="2"/>
    </font>
    <font>
      <sz val="10"/>
      <name val="Verdana"/>
      <family val="2"/>
    </font>
    <font>
      <b/>
      <sz val="10"/>
      <name val="Arial Narrow"/>
      <family val="2"/>
    </font>
    <font>
      <sz val="10"/>
      <name val="Arial Narrow"/>
      <family val="2"/>
    </font>
    <font>
      <sz val="10"/>
      <name val="Arial"/>
      <family val="2"/>
    </font>
    <font>
      <sz val="10"/>
      <color indexed="8"/>
      <name val="Arial Narrow"/>
      <family val="2"/>
    </font>
    <font>
      <b/>
      <sz val="9"/>
      <name val="Arial Narrow"/>
      <family val="2"/>
    </font>
    <font>
      <sz val="9"/>
      <name val="Arial Narrow"/>
      <family val="2"/>
    </font>
    <font>
      <sz val="8"/>
      <name val="Arial Narrow"/>
      <family val="2"/>
    </font>
    <font>
      <sz val="9"/>
      <color indexed="10"/>
      <name val="Arial Narrow"/>
      <family val="2"/>
    </font>
    <font>
      <b/>
      <sz val="11"/>
      <color indexed="8"/>
      <name val="Arial"/>
      <family val="2"/>
    </font>
    <font>
      <sz val="11"/>
      <color indexed="8"/>
      <name val="Arial"/>
      <family val="2"/>
    </font>
    <font>
      <sz val="11"/>
      <name val="Arial"/>
      <family val="2"/>
    </font>
    <font>
      <sz val="11"/>
      <color indexed="12"/>
      <name val="Arial"/>
      <family val="2"/>
    </font>
    <font>
      <sz val="9"/>
      <color indexed="8"/>
      <name val="Arial Narrow"/>
      <family val="2"/>
    </font>
    <font>
      <b/>
      <sz val="10.5"/>
      <color indexed="8"/>
      <name val="Arial Narrow"/>
      <family val="2"/>
    </font>
    <font>
      <sz val="10.5"/>
      <color indexed="8"/>
      <name val="Arial Narrow"/>
      <family val="2"/>
    </font>
    <font>
      <b/>
      <sz val="9"/>
      <color indexed="8"/>
      <name val="Arial Narrow"/>
      <family val="2"/>
    </font>
    <font>
      <sz val="9"/>
      <color indexed="18"/>
      <name val="Arial Narrow"/>
      <family val="2"/>
    </font>
    <font>
      <b/>
      <sz val="9"/>
      <color indexed="18"/>
      <name val="Arial Narrow"/>
      <family val="2"/>
    </font>
    <font>
      <b/>
      <sz val="11"/>
      <color indexed="8"/>
      <name val="Calibri"/>
      <family val="2"/>
    </font>
    <font>
      <b/>
      <sz val="20"/>
      <color indexed="8"/>
      <name val="Calibri"/>
      <family val="2"/>
    </font>
    <font>
      <b/>
      <sz val="11"/>
      <name val="Calibri"/>
      <family val="2"/>
    </font>
    <font>
      <sz val="11"/>
      <name val="Calibri"/>
      <family val="2"/>
    </font>
    <font>
      <b/>
      <sz val="10"/>
      <color indexed="8"/>
      <name val="Calibri"/>
      <family val="2"/>
    </font>
    <font>
      <sz val="9"/>
      <color indexed="8"/>
      <name val="Myriad Pro"/>
      <family val="2"/>
    </font>
    <font>
      <sz val="10"/>
      <name val="Myriad Pro"/>
      <family val="2"/>
    </font>
    <font>
      <sz val="10"/>
      <color indexed="8"/>
      <name val="Myriad Pro"/>
      <family val="2"/>
    </font>
    <font>
      <b/>
      <sz val="10"/>
      <name val="Myriad Pro"/>
      <family val="2"/>
    </font>
    <font>
      <b/>
      <sz val="9"/>
      <color indexed="8"/>
      <name val="Myriad Pro"/>
      <family val="2"/>
    </font>
    <font>
      <b/>
      <sz val="10"/>
      <color indexed="8"/>
      <name val="Myriad Pro"/>
      <family val="2"/>
    </font>
    <font>
      <sz val="10"/>
      <color indexed="18"/>
      <name val="Myriad Pro"/>
      <family val="2"/>
    </font>
    <font>
      <sz val="9"/>
      <color indexed="18"/>
      <name val="Myriad Pro"/>
      <family val="2"/>
    </font>
    <font>
      <b/>
      <sz val="10.5"/>
      <color indexed="8"/>
      <name val="Myriad Pro"/>
      <family val="2"/>
    </font>
    <font>
      <sz val="9"/>
      <color indexed="3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3.2"/>
      <color indexed="12"/>
      <name val="Calibri"/>
      <family val="2"/>
    </font>
    <font>
      <u val="single"/>
      <sz val="13.2"/>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0"/>
      <name val="Arial Narrow"/>
      <family val="2"/>
    </font>
    <font>
      <b/>
      <sz val="10"/>
      <color indexed="10"/>
      <name val="Arial Narrow"/>
      <family val="2"/>
    </font>
    <font>
      <b/>
      <sz val="9"/>
      <color indexed="10"/>
      <name val="Arial Narrow"/>
      <family val="2"/>
    </font>
    <font>
      <b/>
      <sz val="15"/>
      <color indexed="8"/>
      <name val="Calibri"/>
      <family val="2"/>
    </font>
    <font>
      <sz val="9"/>
      <color indexed="62"/>
      <name val="Arial Narrow"/>
      <family val="2"/>
    </font>
    <font>
      <sz val="9"/>
      <color indexed="10"/>
      <name val="Myriad Pro"/>
      <family val="2"/>
    </font>
    <font>
      <b/>
      <sz val="9"/>
      <color indexed="10"/>
      <name val="Calibri"/>
      <family val="2"/>
    </font>
    <font>
      <sz val="10"/>
      <color indexed="10"/>
      <name val="Myriad Pro"/>
      <family val="2"/>
    </font>
    <font>
      <b/>
      <sz val="10"/>
      <color indexed="10"/>
      <name val="Myriad Pro"/>
      <family val="2"/>
    </font>
    <font>
      <sz val="9"/>
      <color indexed="17"/>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9"/>
      <color rgb="FFFF0000"/>
      <name val="Arial Narrow"/>
      <family val="2"/>
    </font>
    <font>
      <b/>
      <sz val="10"/>
      <color rgb="FFFF0000"/>
      <name val="Arial Narrow"/>
      <family val="2"/>
    </font>
    <font>
      <b/>
      <sz val="9"/>
      <color rgb="FFFF0000"/>
      <name val="Arial Narrow"/>
      <family val="2"/>
    </font>
    <font>
      <b/>
      <sz val="15"/>
      <color theme="1"/>
      <name val="Calibri"/>
      <family val="2"/>
    </font>
    <font>
      <b/>
      <sz val="9"/>
      <color theme="1"/>
      <name val="Arial Narrow"/>
      <family val="2"/>
    </font>
    <font>
      <sz val="9"/>
      <color theme="1"/>
      <name val="Arial Narrow"/>
      <family val="2"/>
    </font>
    <font>
      <sz val="9"/>
      <color theme="3" tint="0.39998000860214233"/>
      <name val="Arial Narrow"/>
      <family val="2"/>
    </font>
    <font>
      <sz val="9"/>
      <color rgb="FFFF0000"/>
      <name val="Myriad Pro"/>
      <family val="2"/>
    </font>
    <font>
      <b/>
      <sz val="9"/>
      <color rgb="FFFF0000"/>
      <name val="Calibri"/>
      <family val="2"/>
    </font>
    <font>
      <sz val="10"/>
      <color rgb="FFFF0000"/>
      <name val="Myriad Pro"/>
      <family val="2"/>
    </font>
    <font>
      <b/>
      <sz val="10"/>
      <color rgb="FFFF0000"/>
      <name val="Myriad Pro"/>
      <family val="2"/>
    </font>
    <font>
      <sz val="9"/>
      <color rgb="FF00B050"/>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indexed="27"/>
        <bgColor indexed="64"/>
      </patternFill>
    </fill>
    <fill>
      <patternFill patternType="solid">
        <fgColor indexed="13"/>
        <bgColor indexed="64"/>
      </patternFill>
    </fill>
    <fill>
      <patternFill patternType="solid">
        <fgColor indexed="50"/>
        <bgColor indexed="64"/>
      </patternFill>
    </fill>
    <fill>
      <patternFill patternType="solid">
        <fgColor rgb="FFFF0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thin"/>
      <bottom style="thin"/>
    </border>
    <border>
      <left/>
      <right style="medium">
        <color indexed="8"/>
      </right>
      <top style="medium"/>
      <bottom/>
    </border>
    <border>
      <left style="thin"/>
      <right style="thin"/>
      <top>
        <color indexed="63"/>
      </top>
      <bottom style="medium"/>
    </border>
    <border>
      <left style="medium"/>
      <right style="medium"/>
      <top>
        <color indexed="63"/>
      </top>
      <bottom style="thin"/>
    </border>
    <border>
      <left/>
      <right style="medium"/>
      <top/>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medium"/>
      <right style="thin"/>
      <top>
        <color indexed="63"/>
      </top>
      <bottom style="medium"/>
    </border>
    <border>
      <left style="thin">
        <color indexed="8"/>
      </left>
      <right style="thin">
        <color indexed="8"/>
      </right>
      <top/>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medium"/>
      <right style="thin"/>
      <top style="thin"/>
      <bottom>
        <color indexed="63"/>
      </bottom>
    </border>
    <border>
      <left>
        <color indexed="63"/>
      </left>
      <right style="medium"/>
      <top style="thin"/>
      <bottom style="thin"/>
    </border>
    <border>
      <left style="medium"/>
      <right style="thin"/>
      <top style="thin"/>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style="medium"/>
    </border>
    <border>
      <left>
        <color indexed="63"/>
      </left>
      <right style="thin"/>
      <top style="medium"/>
      <bottom style="medium"/>
    </border>
    <border>
      <left/>
      <right style="medium">
        <color indexed="8"/>
      </right>
      <top/>
      <bottom style="medium"/>
    </border>
    <border>
      <left/>
      <right style="medium">
        <color indexed="8"/>
      </right>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42" fontId="1"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1"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43" fontId="2" fillId="0" borderId="0" applyFont="0" applyFill="0" applyBorder="0" applyAlignment="0" applyProtection="0"/>
    <xf numFmtId="186" fontId="2" fillId="0" borderId="0" applyFont="0" applyFill="0" applyBorder="0" applyAlignment="0" applyProtection="0"/>
    <xf numFmtId="44" fontId="2" fillId="0" borderId="0" applyFont="0" applyFill="0" applyBorder="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289">
    <xf numFmtId="0" fontId="0" fillId="0" borderId="0" xfId="0" applyFont="1" applyAlignment="1">
      <alignment/>
    </xf>
    <xf numFmtId="0" fontId="7" fillId="33" borderId="10"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3" fillId="33" borderId="12" xfId="0" applyFont="1" applyFill="1" applyBorder="1" applyAlignment="1">
      <alignment vertical="top" wrapText="1"/>
    </xf>
    <xf numFmtId="0" fontId="8" fillId="33" borderId="11" xfId="0" applyFont="1" applyFill="1" applyBorder="1" applyAlignment="1">
      <alignment horizontal="justify" vertical="top" wrapText="1"/>
    </xf>
    <xf numFmtId="0" fontId="4" fillId="33" borderId="0" xfId="0" applyFont="1" applyFill="1" applyBorder="1" applyAlignment="1">
      <alignment horizontal="center" vertical="center" wrapText="1"/>
    </xf>
    <xf numFmtId="0" fontId="8" fillId="33" borderId="13" xfId="0" applyFont="1" applyFill="1" applyBorder="1" applyAlignment="1">
      <alignment horizontal="center" vertical="top" wrapText="1"/>
    </xf>
    <xf numFmtId="0" fontId="8" fillId="33" borderId="0" xfId="0" applyFont="1" applyFill="1" applyBorder="1" applyAlignment="1">
      <alignment horizontal="justify" vertical="top" wrapText="1"/>
    </xf>
    <xf numFmtId="0" fontId="8" fillId="33" borderId="13" xfId="0" applyFont="1" applyFill="1" applyBorder="1" applyAlignment="1">
      <alignment horizontal="justify" vertical="top" wrapText="1"/>
    </xf>
    <xf numFmtId="0" fontId="4" fillId="33" borderId="14" xfId="0" applyFont="1" applyFill="1" applyBorder="1" applyAlignment="1">
      <alignment horizontal="center" vertical="center" wrapText="1"/>
    </xf>
    <xf numFmtId="0" fontId="4" fillId="0" borderId="15" xfId="0" applyFont="1" applyBorder="1" applyAlignment="1">
      <alignment/>
    </xf>
    <xf numFmtId="0" fontId="8" fillId="33" borderId="13" xfId="0" applyFont="1" applyFill="1" applyBorder="1" applyAlignment="1">
      <alignment vertical="center" wrapText="1"/>
    </xf>
    <xf numFmtId="0" fontId="8" fillId="33" borderId="13"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33" borderId="14" xfId="0" applyFont="1" applyFill="1" applyBorder="1" applyAlignment="1">
      <alignment vertical="center" wrapText="1"/>
    </xf>
    <xf numFmtId="0" fontId="4" fillId="33" borderId="12" xfId="0" applyFont="1" applyFill="1" applyBorder="1" applyAlignment="1">
      <alignment vertical="top" wrapText="1"/>
    </xf>
    <xf numFmtId="0" fontId="3" fillId="0" borderId="17" xfId="0" applyFont="1" applyFill="1" applyBorder="1" applyAlignment="1">
      <alignment vertical="top" wrapText="1"/>
    </xf>
    <xf numFmtId="0" fontId="9" fillId="0" borderId="18" xfId="0" applyFont="1" applyBorder="1" applyAlignment="1">
      <alignment horizontal="left" vertical="top" wrapText="1"/>
    </xf>
    <xf numFmtId="0" fontId="3" fillId="0" borderId="13" xfId="0" applyFont="1" applyBorder="1" applyAlignment="1">
      <alignment/>
    </xf>
    <xf numFmtId="0" fontId="3" fillId="33" borderId="12" xfId="0" applyFont="1" applyFill="1" applyBorder="1" applyAlignment="1">
      <alignment horizontal="center" vertical="top" wrapText="1"/>
    </xf>
    <xf numFmtId="0" fontId="4" fillId="0" borderId="17" xfId="0" applyFont="1" applyFill="1" applyBorder="1" applyAlignment="1">
      <alignment vertical="top" wrapText="1"/>
    </xf>
    <xf numFmtId="0" fontId="4" fillId="0" borderId="11" xfId="0" applyFont="1" applyFill="1" applyBorder="1" applyAlignment="1">
      <alignment vertical="top" wrapText="1"/>
    </xf>
    <xf numFmtId="0" fontId="4" fillId="33" borderId="11" xfId="0" applyFont="1" applyFill="1" applyBorder="1" applyAlignment="1">
      <alignment wrapText="1"/>
    </xf>
    <xf numFmtId="0" fontId="4" fillId="33" borderId="18" xfId="0" applyFont="1" applyFill="1" applyBorder="1" applyAlignment="1">
      <alignment wrapText="1"/>
    </xf>
    <xf numFmtId="0" fontId="4" fillId="0" borderId="18" xfId="0" applyFont="1" applyFill="1" applyBorder="1" applyAlignment="1">
      <alignment vertical="top" wrapText="1"/>
    </xf>
    <xf numFmtId="0" fontId="8" fillId="33" borderId="13"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7" fillId="34" borderId="17" xfId="0" applyNumberFormat="1" applyFont="1" applyFill="1" applyBorder="1" applyAlignment="1">
      <alignment horizontal="center" vertical="center" wrapText="1"/>
    </xf>
    <xf numFmtId="191" fontId="0" fillId="0" borderId="0" xfId="42" applyNumberFormat="1" applyFont="1" applyAlignment="1">
      <alignment/>
    </xf>
    <xf numFmtId="0" fontId="4" fillId="33" borderId="12"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0" fillId="0" borderId="0" xfId="0" applyAlignment="1">
      <alignment vertical="top"/>
    </xf>
    <xf numFmtId="0" fontId="8" fillId="34" borderId="10" xfId="0" applyFont="1" applyFill="1" applyBorder="1" applyAlignment="1">
      <alignment horizontal="justify" vertical="top" wrapText="1"/>
    </xf>
    <xf numFmtId="0" fontId="8" fillId="34" borderId="10" xfId="0" applyFont="1" applyFill="1" applyBorder="1" applyAlignment="1">
      <alignment horizontal="justify" vertical="center" wrapText="1"/>
    </xf>
    <xf numFmtId="0" fontId="8"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4" fillId="34" borderId="10" xfId="0" applyFont="1" applyFill="1" applyBorder="1" applyAlignment="1">
      <alignment vertical="top" wrapText="1"/>
    </xf>
    <xf numFmtId="0" fontId="8" fillId="34" borderId="19"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1" fontId="7" fillId="34" borderId="21" xfId="0" applyNumberFormat="1" applyFont="1" applyFill="1" applyBorder="1" applyAlignment="1">
      <alignment horizontal="center" vertical="center" wrapText="1"/>
    </xf>
    <xf numFmtId="1" fontId="7" fillId="34" borderId="22" xfId="0" applyNumberFormat="1" applyFont="1" applyFill="1" applyBorder="1" applyAlignment="1">
      <alignment horizontal="center" vertical="center" wrapText="1"/>
    </xf>
    <xf numFmtId="0" fontId="8" fillId="34" borderId="12" xfId="0" applyNumberFormat="1" applyFont="1" applyFill="1" applyBorder="1" applyAlignment="1">
      <alignment vertical="top" wrapText="1"/>
    </xf>
    <xf numFmtId="0" fontId="8" fillId="34" borderId="10" xfId="0" applyFont="1" applyFill="1" applyBorder="1" applyAlignment="1">
      <alignment horizontal="justify" vertical="center"/>
    </xf>
    <xf numFmtId="0" fontId="3" fillId="34" borderId="10" xfId="0" applyFont="1" applyFill="1" applyBorder="1" applyAlignment="1">
      <alignment horizontal="justify" vertical="top" wrapText="1"/>
    </xf>
    <xf numFmtId="0" fontId="3" fillId="34" borderId="10" xfId="0" applyFont="1" applyFill="1" applyBorder="1" applyAlignment="1">
      <alignment horizontal="justify" vertical="center" wrapText="1"/>
    </xf>
    <xf numFmtId="1" fontId="7" fillId="34" borderId="10" xfId="0" applyNumberFormat="1"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8" fillId="34" borderId="10" xfId="0" applyFont="1" applyFill="1" applyBorder="1" applyAlignment="1">
      <alignment vertical="center" wrapText="1"/>
    </xf>
    <xf numFmtId="0" fontId="7" fillId="34" borderId="10" xfId="0" applyFont="1" applyFill="1" applyBorder="1" applyAlignment="1">
      <alignment horizontal="justify" vertical="center" wrapText="1"/>
    </xf>
    <xf numFmtId="4" fontId="3" fillId="34" borderId="12" xfId="0" applyNumberFormat="1" applyFont="1" applyFill="1" applyBorder="1" applyAlignment="1">
      <alignment horizontal="right" vertical="top" wrapText="1"/>
    </xf>
    <xf numFmtId="0" fontId="4" fillId="33" borderId="17" xfId="0" applyFont="1" applyFill="1" applyBorder="1" applyAlignment="1">
      <alignment wrapText="1"/>
    </xf>
    <xf numFmtId="0" fontId="8" fillId="33" borderId="0" xfId="0" applyFont="1" applyFill="1" applyBorder="1" applyAlignment="1">
      <alignment vertical="top" wrapText="1"/>
    </xf>
    <xf numFmtId="4" fontId="4" fillId="34" borderId="10" xfId="0" applyNumberFormat="1" applyFont="1" applyFill="1" applyBorder="1" applyAlignment="1">
      <alignment vertical="top" wrapText="1"/>
    </xf>
    <xf numFmtId="1" fontId="81" fillId="33" borderId="20" xfId="0" applyNumberFormat="1" applyFont="1" applyFill="1" applyBorder="1" applyAlignment="1">
      <alignment horizontal="right" vertical="center" wrapText="1"/>
    </xf>
    <xf numFmtId="1" fontId="81" fillId="33" borderId="19" xfId="0" applyNumberFormat="1" applyFont="1" applyFill="1" applyBorder="1" applyAlignment="1">
      <alignment horizontal="right" vertical="center" wrapText="1"/>
    </xf>
    <xf numFmtId="0" fontId="81" fillId="33" borderId="0" xfId="0" applyFont="1" applyFill="1" applyBorder="1" applyAlignment="1">
      <alignment horizontal="center" vertical="center" wrapText="1"/>
    </xf>
    <xf numFmtId="0" fontId="8" fillId="34" borderId="18" xfId="0" applyNumberFormat="1" applyFont="1" applyFill="1" applyBorder="1" applyAlignment="1">
      <alignment vertical="top" wrapText="1"/>
    </xf>
    <xf numFmtId="0" fontId="8" fillId="35" borderId="11"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0" fillId="0" borderId="23" xfId="0" applyFont="1" applyBorder="1" applyAlignment="1">
      <alignment/>
    </xf>
    <xf numFmtId="0" fontId="82" fillId="35" borderId="11" xfId="0" applyFont="1" applyFill="1" applyBorder="1" applyAlignment="1">
      <alignment horizontal="center" vertical="center" wrapText="1"/>
    </xf>
    <xf numFmtId="0" fontId="8" fillId="34" borderId="18" xfId="0" applyNumberFormat="1"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5" borderId="18" xfId="0" applyNumberFormat="1"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 fillId="33" borderId="13" xfId="0" applyFont="1" applyFill="1" applyBorder="1" applyAlignment="1">
      <alignment horizontal="left" vertical="top" wrapText="1"/>
    </xf>
    <xf numFmtId="0" fontId="82" fillId="36" borderId="18" xfId="0" applyFont="1" applyFill="1" applyBorder="1" applyAlignment="1">
      <alignment horizontal="center" vertical="top" wrapText="1"/>
    </xf>
    <xf numFmtId="0" fontId="82" fillId="35" borderId="20" xfId="0" applyFont="1" applyFill="1" applyBorder="1" applyAlignment="1">
      <alignment horizontal="center" vertical="top" wrapText="1"/>
    </xf>
    <xf numFmtId="0" fontId="8" fillId="33" borderId="24" xfId="0" applyFont="1" applyFill="1" applyBorder="1" applyAlignment="1">
      <alignment horizontal="left" vertical="top" wrapText="1"/>
    </xf>
    <xf numFmtId="0" fontId="82" fillId="34" borderId="11" xfId="0" applyNumberFormat="1" applyFont="1" applyFill="1" applyBorder="1" applyAlignment="1">
      <alignment horizontal="center" vertical="center" wrapText="1"/>
    </xf>
    <xf numFmtId="0" fontId="82" fillId="35" borderId="17" xfId="0" applyFont="1" applyFill="1" applyBorder="1" applyAlignment="1">
      <alignment horizontal="center" vertical="top" wrapText="1"/>
    </xf>
    <xf numFmtId="0" fontId="82" fillId="35" borderId="11" xfId="0" applyFont="1" applyFill="1" applyBorder="1" applyAlignment="1">
      <alignment horizontal="center" vertical="top" wrapText="1"/>
    </xf>
    <xf numFmtId="0" fontId="8" fillId="33" borderId="18" xfId="0" applyFont="1" applyFill="1" applyBorder="1" applyAlignment="1">
      <alignment horizontal="justify" vertical="center" wrapText="1"/>
    </xf>
    <xf numFmtId="0" fontId="8" fillId="34" borderId="17" xfId="0" applyFont="1" applyFill="1" applyBorder="1" applyAlignment="1">
      <alignment horizontal="center" vertical="center" wrapText="1"/>
    </xf>
    <xf numFmtId="0" fontId="8" fillId="34" borderId="17" xfId="0" applyNumberFormat="1" applyFont="1" applyFill="1" applyBorder="1" applyAlignment="1">
      <alignment horizontal="center" vertical="center" wrapText="1"/>
    </xf>
    <xf numFmtId="0" fontId="8" fillId="35" borderId="17" xfId="0" applyNumberFormat="1" applyFont="1" applyFill="1" applyBorder="1" applyAlignment="1">
      <alignment horizontal="center" vertical="center" wrapText="1"/>
    </xf>
    <xf numFmtId="0" fontId="8" fillId="34" borderId="15" xfId="0" applyFont="1" applyFill="1" applyBorder="1" applyAlignment="1">
      <alignment horizontal="center" vertical="top" wrapText="1"/>
    </xf>
    <xf numFmtId="0" fontId="82" fillId="35" borderId="11" xfId="0" applyNumberFormat="1" applyFont="1" applyFill="1" applyBorder="1" applyAlignment="1">
      <alignment horizontal="center" vertical="center" wrapText="1"/>
    </xf>
    <xf numFmtId="0" fontId="8" fillId="34" borderId="20" xfId="0" applyNumberFormat="1" applyFont="1" applyFill="1" applyBorder="1" applyAlignment="1">
      <alignment horizontal="center" vertical="center" wrapText="1"/>
    </xf>
    <xf numFmtId="0" fontId="7" fillId="34" borderId="16" xfId="0" applyFont="1" applyFill="1" applyBorder="1" applyAlignment="1">
      <alignment horizontal="justify" vertical="top" wrapText="1"/>
    </xf>
    <xf numFmtId="0" fontId="8" fillId="35" borderId="15" xfId="0" applyNumberFormat="1" applyFont="1" applyFill="1" applyBorder="1" applyAlignment="1">
      <alignment horizontal="center" vertical="center" wrapText="1"/>
    </xf>
    <xf numFmtId="0" fontId="8" fillId="34" borderId="14" xfId="0" applyFont="1" applyFill="1" applyBorder="1" applyAlignment="1">
      <alignment horizontal="justify" vertical="center" wrapText="1"/>
    </xf>
    <xf numFmtId="0" fontId="8" fillId="35" borderId="15" xfId="0" applyFont="1" applyFill="1" applyBorder="1" applyAlignment="1">
      <alignment horizontal="center" vertical="top" wrapText="1"/>
    </xf>
    <xf numFmtId="0" fontId="8" fillId="34" borderId="14"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8" fillId="34" borderId="25" xfId="0" applyFont="1" applyFill="1" applyBorder="1" applyAlignment="1">
      <alignment horizontal="center" vertical="top" wrapText="1"/>
    </xf>
    <xf numFmtId="0" fontId="81" fillId="0" borderId="15" xfId="0" applyFont="1" applyBorder="1" applyAlignment="1">
      <alignment horizontal="center" vertical="top" wrapText="1"/>
    </xf>
    <xf numFmtId="0" fontId="81" fillId="0" borderId="0" xfId="0" applyFont="1" applyFill="1" applyBorder="1" applyAlignment="1">
      <alignment horizontal="left" vertical="top" wrapText="1"/>
    </xf>
    <xf numFmtId="0" fontId="81" fillId="0" borderId="15" xfId="0" applyFont="1" applyBorder="1" applyAlignment="1">
      <alignment horizontal="left" vertical="top" wrapText="1"/>
    </xf>
    <xf numFmtId="0" fontId="83" fillId="34" borderId="16" xfId="0" applyFont="1" applyFill="1" applyBorder="1" applyAlignment="1">
      <alignment vertical="center" wrapText="1"/>
    </xf>
    <xf numFmtId="0" fontId="81" fillId="0" borderId="25" xfId="0" applyFont="1" applyBorder="1" applyAlignment="1">
      <alignment horizontal="center" vertical="center" wrapText="1"/>
    </xf>
    <xf numFmtId="1" fontId="81" fillId="33" borderId="17" xfId="0" applyNumberFormat="1" applyFont="1" applyFill="1" applyBorder="1" applyAlignment="1">
      <alignment horizontal="right" vertical="top" wrapText="1"/>
    </xf>
    <xf numFmtId="0" fontId="81" fillId="0" borderId="20" xfId="0" applyFont="1" applyBorder="1" applyAlignment="1">
      <alignment horizontal="center" vertical="center" wrapText="1"/>
    </xf>
    <xf numFmtId="1" fontId="81" fillId="33" borderId="11" xfId="0" applyNumberFormat="1" applyFont="1" applyFill="1" applyBorder="1" applyAlignment="1">
      <alignment horizontal="right" vertical="top" wrapText="1"/>
    </xf>
    <xf numFmtId="0" fontId="81" fillId="0" borderId="19" xfId="0" applyFont="1" applyBorder="1" applyAlignment="1">
      <alignment horizontal="center" vertical="center" wrapText="1"/>
    </xf>
    <xf numFmtId="1" fontId="81" fillId="33" borderId="18" xfId="0" applyNumberFormat="1" applyFont="1" applyFill="1" applyBorder="1" applyAlignment="1">
      <alignment horizontal="right" vertical="top" wrapText="1"/>
    </xf>
    <xf numFmtId="0" fontId="81" fillId="0" borderId="13" xfId="0" applyFont="1" applyBorder="1" applyAlignment="1">
      <alignment horizontal="center" vertical="center" wrapText="1"/>
    </xf>
    <xf numFmtId="0" fontId="81" fillId="0" borderId="15" xfId="0" applyFont="1" applyBorder="1" applyAlignment="1">
      <alignment horizontal="center" vertical="center" wrapText="1"/>
    </xf>
    <xf numFmtId="0" fontId="81" fillId="34" borderId="10" xfId="0" applyFont="1" applyFill="1" applyBorder="1" applyAlignment="1">
      <alignment vertical="top" wrapText="1"/>
    </xf>
    <xf numFmtId="1" fontId="83" fillId="34" borderId="10" xfId="0" applyNumberFormat="1" applyFont="1" applyFill="1" applyBorder="1" applyAlignment="1">
      <alignment horizontal="right" vertical="top" wrapText="1"/>
    </xf>
    <xf numFmtId="1" fontId="81" fillId="33" borderId="19" xfId="0" applyNumberFormat="1" applyFont="1" applyFill="1" applyBorder="1" applyAlignment="1">
      <alignment horizontal="center" vertical="center" wrapText="1"/>
    </xf>
    <xf numFmtId="0" fontId="81" fillId="33" borderId="26" xfId="0" applyFont="1" applyFill="1" applyBorder="1" applyAlignment="1">
      <alignment horizontal="center" vertical="center" wrapText="1"/>
    </xf>
    <xf numFmtId="0" fontId="81" fillId="33" borderId="27" xfId="0" applyFont="1" applyFill="1" applyBorder="1" applyAlignment="1">
      <alignment vertical="center" wrapText="1"/>
    </xf>
    <xf numFmtId="0" fontId="81" fillId="33" borderId="28" xfId="0" applyFont="1" applyFill="1" applyBorder="1" applyAlignment="1">
      <alignment vertical="center" wrapText="1"/>
    </xf>
    <xf numFmtId="0" fontId="81" fillId="0" borderId="11" xfId="0" applyFont="1" applyBorder="1" applyAlignment="1">
      <alignment horizontal="center" vertical="top" wrapText="1"/>
    </xf>
    <xf numFmtId="0" fontId="81" fillId="0" borderId="18" xfId="0" applyFont="1" applyBorder="1" applyAlignment="1">
      <alignment horizontal="center" vertical="top" wrapText="1"/>
    </xf>
    <xf numFmtId="0" fontId="81" fillId="0" borderId="24" xfId="0" applyFont="1" applyBorder="1" applyAlignment="1">
      <alignment horizontal="center" vertical="top" wrapText="1"/>
    </xf>
    <xf numFmtId="0" fontId="81" fillId="0" borderId="13" xfId="0" applyFont="1" applyBorder="1" applyAlignment="1">
      <alignment horizontal="center" vertical="top" wrapText="1"/>
    </xf>
    <xf numFmtId="0" fontId="81" fillId="0" borderId="22" xfId="0" applyFont="1" applyBorder="1" applyAlignment="1">
      <alignment/>
    </xf>
    <xf numFmtId="4" fontId="81" fillId="33" borderId="18" xfId="0" applyNumberFormat="1" applyFont="1" applyFill="1" applyBorder="1" applyAlignment="1">
      <alignment horizontal="right" vertical="center" wrapText="1"/>
    </xf>
    <xf numFmtId="0" fontId="81" fillId="33" borderId="10" xfId="0" applyFont="1" applyFill="1" applyBorder="1" applyAlignment="1">
      <alignment vertical="top" wrapText="1"/>
    </xf>
    <xf numFmtId="4" fontId="83" fillId="33" borderId="10" xfId="0" applyNumberFormat="1" applyFont="1" applyFill="1" applyBorder="1" applyAlignment="1">
      <alignment horizontal="center" vertical="center" wrapText="1"/>
    </xf>
    <xf numFmtId="0" fontId="81" fillId="33" borderId="16" xfId="0" applyFont="1" applyFill="1" applyBorder="1" applyAlignment="1">
      <alignment horizontal="center" vertical="center" wrapText="1"/>
    </xf>
    <xf numFmtId="0" fontId="81" fillId="0" borderId="16" xfId="0" applyFont="1" applyBorder="1" applyAlignment="1">
      <alignment horizontal="left" vertical="top" wrapText="1"/>
    </xf>
    <xf numFmtId="0" fontId="83" fillId="0" borderId="10" xfId="0" applyFont="1" applyBorder="1" applyAlignment="1">
      <alignment horizontal="right" vertical="top" wrapText="1"/>
    </xf>
    <xf numFmtId="0" fontId="80" fillId="0" borderId="29" xfId="0" applyFont="1" applyBorder="1" applyAlignment="1">
      <alignment/>
    </xf>
    <xf numFmtId="0" fontId="81" fillId="0" borderId="16" xfId="0" applyFont="1" applyBorder="1" applyAlignment="1">
      <alignment horizontal="center" vertical="top" wrapText="1"/>
    </xf>
    <xf numFmtId="0" fontId="81" fillId="0" borderId="14" xfId="0" applyFont="1" applyBorder="1" applyAlignment="1">
      <alignment horizontal="center" vertical="top" wrapText="1"/>
    </xf>
    <xf numFmtId="0" fontId="84" fillId="34" borderId="10" xfId="0" applyFont="1" applyFill="1" applyBorder="1" applyAlignment="1">
      <alignment horizontal="center" vertical="center" wrapText="1"/>
    </xf>
    <xf numFmtId="4" fontId="83" fillId="34" borderId="29" xfId="0" applyNumberFormat="1" applyFont="1" applyFill="1" applyBorder="1" applyAlignment="1">
      <alignment horizontal="right" vertical="top" wrapText="1"/>
    </xf>
    <xf numFmtId="0" fontId="81" fillId="34" borderId="12" xfId="0" applyFont="1" applyFill="1" applyBorder="1" applyAlignment="1">
      <alignment horizontal="center" vertical="top" wrapText="1"/>
    </xf>
    <xf numFmtId="0" fontId="80" fillId="0" borderId="0" xfId="0" applyFont="1" applyAlignment="1">
      <alignment/>
    </xf>
    <xf numFmtId="0" fontId="81" fillId="33" borderId="30" xfId="0" applyNumberFormat="1" applyFont="1" applyFill="1" applyBorder="1" applyAlignment="1">
      <alignment vertical="center" wrapText="1"/>
    </xf>
    <xf numFmtId="0" fontId="81" fillId="33" borderId="31" xfId="0" applyNumberFormat="1" applyFont="1" applyFill="1" applyBorder="1" applyAlignment="1">
      <alignment horizontal="center" vertical="center" wrapText="1"/>
    </xf>
    <xf numFmtId="0" fontId="81" fillId="0" borderId="32" xfId="0" applyNumberFormat="1" applyFont="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vertical="center" wrapText="1"/>
    </xf>
    <xf numFmtId="0" fontId="14" fillId="0" borderId="33" xfId="0" applyFont="1" applyBorder="1" applyAlignment="1">
      <alignment horizontal="center" vertical="center" wrapText="1"/>
    </xf>
    <xf numFmtId="0" fontId="14" fillId="0" borderId="33" xfId="0" applyFont="1" applyBorder="1" applyAlignment="1">
      <alignment horizontal="center" vertical="center"/>
    </xf>
    <xf numFmtId="4" fontId="12" fillId="0" borderId="0" xfId="0" applyNumberFormat="1" applyFont="1" applyAlignment="1">
      <alignment vertical="center"/>
    </xf>
    <xf numFmtId="43" fontId="13" fillId="0" borderId="33" xfId="42" applyNumberFormat="1" applyFont="1" applyBorder="1" applyAlignment="1">
      <alignment vertical="center"/>
    </xf>
    <xf numFmtId="4" fontId="12" fillId="0" borderId="33" xfId="0" applyNumberFormat="1" applyFont="1" applyBorder="1" applyAlignment="1">
      <alignment vertical="center"/>
    </xf>
    <xf numFmtId="40" fontId="11" fillId="0" borderId="33" xfId="0" applyNumberFormat="1" applyFont="1" applyBorder="1" applyAlignment="1">
      <alignment vertical="center"/>
    </xf>
    <xf numFmtId="4" fontId="11" fillId="0" borderId="33" xfId="0" applyNumberFormat="1" applyFont="1" applyBorder="1" applyAlignment="1">
      <alignment vertical="center"/>
    </xf>
    <xf numFmtId="9" fontId="12" fillId="0" borderId="0" xfId="67" applyFont="1" applyAlignment="1">
      <alignment vertical="center"/>
    </xf>
    <xf numFmtId="15" fontId="12" fillId="0" borderId="0" xfId="0" applyNumberFormat="1" applyFont="1" applyAlignment="1">
      <alignment vertical="center"/>
    </xf>
    <xf numFmtId="0" fontId="79" fillId="0" borderId="0" xfId="0" applyFont="1" applyAlignment="1">
      <alignment/>
    </xf>
    <xf numFmtId="0" fontId="0" fillId="37" borderId="0" xfId="0" applyFill="1" applyAlignment="1">
      <alignment/>
    </xf>
    <xf numFmtId="0" fontId="0" fillId="37" borderId="0" xfId="0" applyNumberFormat="1" applyFill="1" applyAlignment="1">
      <alignment/>
    </xf>
    <xf numFmtId="0" fontId="0" fillId="35" borderId="0" xfId="0" applyFill="1" applyAlignment="1">
      <alignment/>
    </xf>
    <xf numFmtId="0" fontId="0" fillId="35" borderId="0" xfId="0" applyNumberFormat="1" applyFill="1" applyAlignment="1">
      <alignment/>
    </xf>
    <xf numFmtId="0" fontId="0" fillId="38" borderId="0" xfId="0" applyFill="1" applyAlignment="1">
      <alignment/>
    </xf>
    <xf numFmtId="0" fontId="0" fillId="38" borderId="0" xfId="0" applyNumberFormat="1" applyFill="1" applyAlignment="1">
      <alignment/>
    </xf>
    <xf numFmtId="0" fontId="0" fillId="39" borderId="0" xfId="0" applyFill="1" applyAlignment="1">
      <alignment/>
    </xf>
    <xf numFmtId="0" fontId="0" fillId="39" borderId="0" xfId="0" applyNumberFormat="1" applyFill="1" applyAlignment="1">
      <alignment/>
    </xf>
    <xf numFmtId="0" fontId="0" fillId="40" borderId="0" xfId="0" applyFill="1" applyAlignment="1">
      <alignment/>
    </xf>
    <xf numFmtId="0" fontId="79" fillId="40" borderId="0" xfId="0" applyNumberFormat="1" applyFont="1" applyFill="1" applyAlignment="1">
      <alignment/>
    </xf>
    <xf numFmtId="0" fontId="0" fillId="41" borderId="0" xfId="0" applyFill="1" applyAlignment="1">
      <alignment/>
    </xf>
    <xf numFmtId="0" fontId="0" fillId="41" borderId="0" xfId="0" applyNumberFormat="1" applyFill="1" applyAlignment="1">
      <alignment/>
    </xf>
    <xf numFmtId="0" fontId="0" fillId="36" borderId="0" xfId="0" applyFill="1" applyAlignment="1">
      <alignment/>
    </xf>
    <xf numFmtId="0" fontId="0" fillId="36" borderId="0" xfId="0" applyNumberFormat="1" applyFill="1" applyAlignment="1">
      <alignment/>
    </xf>
    <xf numFmtId="0" fontId="0" fillId="42" borderId="0" xfId="0" applyFill="1" applyAlignment="1">
      <alignment/>
    </xf>
    <xf numFmtId="0" fontId="79" fillId="42" borderId="0" xfId="0" applyNumberFormat="1" applyFont="1" applyFill="1" applyAlignment="1">
      <alignment/>
    </xf>
    <xf numFmtId="0" fontId="0" fillId="0" borderId="0" xfId="0" applyFill="1" applyAlignment="1">
      <alignment/>
    </xf>
    <xf numFmtId="0" fontId="0" fillId="15" borderId="0" xfId="0" applyFill="1" applyAlignment="1">
      <alignment/>
    </xf>
    <xf numFmtId="0" fontId="0" fillId="15" borderId="0" xfId="0" applyNumberFormat="1" applyFont="1" applyFill="1" applyAlignment="1">
      <alignment/>
    </xf>
    <xf numFmtId="0" fontId="0" fillId="18" borderId="0" xfId="0" applyFill="1" applyAlignment="1">
      <alignment/>
    </xf>
    <xf numFmtId="0" fontId="0" fillId="17" borderId="0" xfId="0" applyFill="1" applyAlignment="1">
      <alignment/>
    </xf>
    <xf numFmtId="0" fontId="0" fillId="17" borderId="0" xfId="0" applyNumberFormat="1" applyFill="1" applyAlignment="1">
      <alignment/>
    </xf>
    <xf numFmtId="0" fontId="0" fillId="0" borderId="0" xfId="0" applyNumberFormat="1" applyAlignment="1">
      <alignment/>
    </xf>
    <xf numFmtId="0" fontId="85" fillId="0" borderId="0" xfId="0" applyFont="1" applyAlignment="1">
      <alignment/>
    </xf>
    <xf numFmtId="0" fontId="85" fillId="0" borderId="0" xfId="0" applyNumberFormat="1" applyFont="1" applyAlignment="1">
      <alignment/>
    </xf>
    <xf numFmtId="0" fontId="85" fillId="38" borderId="0" xfId="0" applyFont="1" applyFill="1" applyAlignment="1">
      <alignment horizontal="left"/>
    </xf>
    <xf numFmtId="3" fontId="81" fillId="0" borderId="20" xfId="0" applyNumberFormat="1" applyFont="1" applyBorder="1" applyAlignment="1">
      <alignment horizontal="right" vertical="top" wrapText="1"/>
    </xf>
    <xf numFmtId="4" fontId="81" fillId="33" borderId="25" xfId="0" applyNumberFormat="1" applyFont="1" applyFill="1" applyBorder="1" applyAlignment="1">
      <alignment horizontal="center" vertical="justify" wrapText="1"/>
    </xf>
    <xf numFmtId="4" fontId="81" fillId="33" borderId="20" xfId="0" applyNumberFormat="1" applyFont="1" applyFill="1" applyBorder="1" applyAlignment="1">
      <alignment horizontal="center" vertical="justify" wrapText="1"/>
    </xf>
    <xf numFmtId="4" fontId="81" fillId="33" borderId="19" xfId="0" applyNumberFormat="1" applyFont="1" applyFill="1" applyBorder="1" applyAlignment="1">
      <alignment horizontal="center" vertical="justify" wrapText="1"/>
    </xf>
    <xf numFmtId="4" fontId="81" fillId="33" borderId="20" xfId="64" applyNumberFormat="1" applyFont="1" applyFill="1" applyBorder="1" applyAlignment="1">
      <alignment horizontal="center" vertical="justify" wrapText="1"/>
      <protection/>
    </xf>
    <xf numFmtId="4" fontId="81" fillId="33" borderId="19" xfId="64" applyNumberFormat="1" applyFont="1" applyFill="1" applyBorder="1" applyAlignment="1">
      <alignment horizontal="center" vertical="justify" wrapText="1"/>
      <protection/>
    </xf>
    <xf numFmtId="0" fontId="81" fillId="33" borderId="25" xfId="0" applyFont="1" applyFill="1" applyBorder="1" applyAlignment="1">
      <alignment horizontal="center" vertical="center" wrapText="1"/>
    </xf>
    <xf numFmtId="0" fontId="81" fillId="33" borderId="20" xfId="0" applyFont="1" applyFill="1" applyBorder="1" applyAlignment="1">
      <alignment horizontal="center" vertical="center" wrapText="1"/>
    </xf>
    <xf numFmtId="0" fontId="81" fillId="0" borderId="19" xfId="0" applyFont="1" applyBorder="1" applyAlignment="1">
      <alignment horizontal="center" vertical="top" wrapText="1"/>
    </xf>
    <xf numFmtId="0" fontId="81" fillId="33" borderId="25" xfId="0" applyFont="1" applyFill="1" applyBorder="1" applyAlignment="1">
      <alignment vertical="top" wrapText="1"/>
    </xf>
    <xf numFmtId="0" fontId="81" fillId="33" borderId="20" xfId="0" applyFont="1" applyFill="1" applyBorder="1" applyAlignment="1">
      <alignment vertical="top" wrapText="1"/>
    </xf>
    <xf numFmtId="0" fontId="81" fillId="33" borderId="19" xfId="0" applyFont="1" applyFill="1" applyBorder="1" applyAlignment="1">
      <alignment vertical="top" wrapText="1"/>
    </xf>
    <xf numFmtId="197" fontId="81" fillId="33" borderId="25" xfId="0" applyNumberFormat="1" applyFont="1" applyFill="1" applyBorder="1" applyAlignment="1">
      <alignment horizontal="center" vertical="justify" wrapText="1"/>
    </xf>
    <xf numFmtId="197" fontId="81" fillId="33" borderId="20" xfId="0" applyNumberFormat="1" applyFont="1" applyFill="1" applyBorder="1" applyAlignment="1">
      <alignment horizontal="center" vertical="justify" wrapText="1"/>
    </xf>
    <xf numFmtId="197" fontId="81" fillId="33" borderId="19" xfId="0" applyNumberFormat="1" applyFont="1" applyFill="1" applyBorder="1" applyAlignment="1">
      <alignment horizontal="center" vertical="justify" wrapText="1"/>
    </xf>
    <xf numFmtId="3" fontId="81" fillId="0" borderId="19" xfId="0" applyNumberFormat="1" applyFont="1" applyBorder="1" applyAlignment="1">
      <alignment horizontal="right" vertical="center" wrapText="1"/>
    </xf>
    <xf numFmtId="0" fontId="81" fillId="0" borderId="25" xfId="0" applyFont="1" applyBorder="1" applyAlignment="1">
      <alignment horizontal="center" vertical="top" wrapText="1"/>
    </xf>
    <xf numFmtId="0" fontId="81" fillId="0" borderId="20" xfId="0" applyFont="1" applyBorder="1" applyAlignment="1">
      <alignment horizontal="center" vertical="top" wrapText="1"/>
    </xf>
    <xf numFmtId="3" fontId="81" fillId="33" borderId="25" xfId="0" applyNumberFormat="1" applyFont="1" applyFill="1" applyBorder="1" applyAlignment="1">
      <alignment vertical="top"/>
    </xf>
    <xf numFmtId="0" fontId="16" fillId="0" borderId="0" xfId="0" applyFont="1" applyAlignment="1">
      <alignment/>
    </xf>
    <xf numFmtId="0" fontId="17" fillId="0" borderId="0" xfId="0" applyFont="1" applyAlignment="1">
      <alignment/>
    </xf>
    <xf numFmtId="0" fontId="18" fillId="43" borderId="24" xfId="0" applyFont="1" applyFill="1" applyBorder="1" applyAlignment="1">
      <alignment vertical="top" wrapText="1"/>
    </xf>
    <xf numFmtId="0" fontId="18" fillId="43" borderId="31" xfId="0" applyFont="1" applyFill="1" applyBorder="1" applyAlignment="1">
      <alignment vertical="top" wrapText="1"/>
    </xf>
    <xf numFmtId="0" fontId="18" fillId="43" borderId="34" xfId="0" applyFont="1" applyFill="1" applyBorder="1" applyAlignment="1">
      <alignment vertical="top" wrapText="1"/>
    </xf>
    <xf numFmtId="0" fontId="18" fillId="43" borderId="18" xfId="0" applyFont="1" applyFill="1" applyBorder="1" applyAlignment="1">
      <alignment horizontal="center" vertical="center" wrapText="1"/>
    </xf>
    <xf numFmtId="0" fontId="18" fillId="43" borderId="15" xfId="0" applyFont="1" applyFill="1" applyBorder="1" applyAlignment="1">
      <alignment horizontal="justify" vertical="center" wrapText="1"/>
    </xf>
    <xf numFmtId="0" fontId="18" fillId="43" borderId="19" xfId="0" applyFont="1" applyFill="1" applyBorder="1" applyAlignment="1">
      <alignment horizontal="center" vertical="center" wrapText="1"/>
    </xf>
    <xf numFmtId="0" fontId="18" fillId="43" borderId="15" xfId="0" applyFont="1" applyFill="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justify" wrapText="1"/>
    </xf>
    <xf numFmtId="4" fontId="8" fillId="0" borderId="28" xfId="0" applyNumberFormat="1" applyFont="1" applyBorder="1" applyAlignment="1">
      <alignment horizontal="right" wrapText="1"/>
    </xf>
    <xf numFmtId="0" fontId="8" fillId="0" borderId="33" xfId="0" applyFont="1" applyBorder="1" applyAlignment="1">
      <alignment horizontal="justify" wrapText="1"/>
    </xf>
    <xf numFmtId="4" fontId="8" fillId="0" borderId="33" xfId="0" applyNumberFormat="1" applyFont="1" applyBorder="1" applyAlignment="1">
      <alignment horizontal="right" wrapText="1"/>
    </xf>
    <xf numFmtId="0" fontId="7" fillId="0" borderId="33" xfId="0" applyFont="1" applyBorder="1" applyAlignment="1">
      <alignment horizontal="justify" wrapText="1"/>
    </xf>
    <xf numFmtId="4" fontId="7" fillId="0" borderId="33" xfId="0" applyNumberFormat="1" applyFont="1" applyBorder="1" applyAlignment="1">
      <alignment horizontal="right"/>
    </xf>
    <xf numFmtId="4" fontId="7" fillId="0" borderId="33" xfId="0" applyNumberFormat="1" applyFont="1" applyBorder="1" applyAlignment="1">
      <alignment horizontal="right" wrapText="1"/>
    </xf>
    <xf numFmtId="0" fontId="86" fillId="0" borderId="33" xfId="0" applyFont="1" applyBorder="1" applyAlignment="1">
      <alignment horizontal="justify" wrapText="1"/>
    </xf>
    <xf numFmtId="4" fontId="86" fillId="0" borderId="33" xfId="0" applyNumberFormat="1" applyFont="1" applyBorder="1" applyAlignment="1">
      <alignment horizontal="right"/>
    </xf>
    <xf numFmtId="4" fontId="86" fillId="0" borderId="33" xfId="0" applyNumberFormat="1" applyFont="1" applyBorder="1" applyAlignment="1">
      <alignment horizontal="right" wrapText="1"/>
    </xf>
    <xf numFmtId="4" fontId="8" fillId="0" borderId="33" xfId="0" applyNumberFormat="1" applyFont="1" applyBorder="1" applyAlignment="1">
      <alignment horizontal="right" vertical="center" wrapText="1"/>
    </xf>
    <xf numFmtId="4" fontId="7" fillId="0" borderId="33" xfId="0" applyNumberFormat="1" applyFont="1" applyBorder="1" applyAlignment="1">
      <alignment horizontal="right" vertical="center" wrapText="1"/>
    </xf>
    <xf numFmtId="4" fontId="87" fillId="0" borderId="33" xfId="0" applyNumberFormat="1" applyFont="1" applyBorder="1" applyAlignment="1">
      <alignment horizontal="right" wrapText="1"/>
    </xf>
    <xf numFmtId="4" fontId="19" fillId="0" borderId="33" xfId="0" applyNumberFormat="1" applyFont="1" applyBorder="1" applyAlignment="1">
      <alignment horizontal="right" wrapText="1"/>
    </xf>
    <xf numFmtId="0" fontId="7" fillId="0" borderId="30" xfId="0" applyFont="1" applyBorder="1" applyAlignment="1">
      <alignment horizontal="justify" wrapText="1"/>
    </xf>
    <xf numFmtId="4" fontId="7" fillId="0" borderId="30" xfId="0" applyNumberFormat="1" applyFont="1" applyBorder="1" applyAlignment="1">
      <alignment horizontal="right" wrapText="1"/>
    </xf>
    <xf numFmtId="0" fontId="7" fillId="0" borderId="27" xfId="0" applyFont="1" applyFill="1" applyBorder="1" applyAlignment="1">
      <alignment horizontal="left" vertical="center" wrapText="1"/>
    </xf>
    <xf numFmtId="0" fontId="18" fillId="0" borderId="28" xfId="0" applyFont="1" applyFill="1" applyBorder="1" applyAlignment="1">
      <alignment horizontal="justify" vertical="center" wrapText="1"/>
    </xf>
    <xf numFmtId="0" fontId="18" fillId="0" borderId="33"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33" xfId="0" applyFont="1" applyFill="1" applyBorder="1" applyAlignment="1">
      <alignment horizontal="justify" wrapText="1"/>
    </xf>
    <xf numFmtId="0" fontId="18" fillId="0" borderId="28" xfId="0" applyFont="1" applyFill="1" applyBorder="1" applyAlignment="1">
      <alignment horizontal="center" wrapText="1"/>
    </xf>
    <xf numFmtId="4" fontId="18" fillId="12" borderId="28" xfId="0" applyNumberFormat="1" applyFont="1" applyFill="1" applyBorder="1" applyAlignment="1">
      <alignment horizontal="center" vertical="center" wrapText="1"/>
    </xf>
    <xf numFmtId="10" fontId="18" fillId="12" borderId="33" xfId="0" applyNumberFormat="1" applyFont="1" applyFill="1" applyBorder="1" applyAlignment="1">
      <alignment horizontal="right" vertical="center" wrapText="1"/>
    </xf>
    <xf numFmtId="4" fontId="8" fillId="0" borderId="27" xfId="0" applyNumberFormat="1" applyFont="1" applyFill="1" applyBorder="1" applyAlignment="1">
      <alignment horizontal="right" wrapText="1"/>
    </xf>
    <xf numFmtId="0" fontId="8" fillId="0" borderId="27" xfId="0" applyFont="1" applyBorder="1" applyAlignment="1">
      <alignment/>
    </xf>
    <xf numFmtId="0" fontId="8" fillId="0" borderId="27" xfId="0" applyFont="1" applyFill="1" applyBorder="1" applyAlignment="1">
      <alignment/>
    </xf>
    <xf numFmtId="0" fontId="15" fillId="0" borderId="33" xfId="0" applyFont="1" applyFill="1" applyBorder="1" applyAlignment="1">
      <alignment horizontal="left" vertical="center" wrapText="1"/>
    </xf>
    <xf numFmtId="0" fontId="15" fillId="0" borderId="33" xfId="0" applyFont="1" applyFill="1" applyBorder="1" applyAlignment="1">
      <alignment horizontal="center" vertical="center" wrapText="1"/>
    </xf>
    <xf numFmtId="0" fontId="15" fillId="0" borderId="33" xfId="0" applyFont="1" applyFill="1" applyBorder="1" applyAlignment="1">
      <alignment horizontal="justify" vertical="center" wrapText="1"/>
    </xf>
    <xf numFmtId="0" fontId="15" fillId="0" borderId="28" xfId="0" applyFont="1" applyFill="1" applyBorder="1" applyAlignment="1">
      <alignment horizontal="center" wrapText="1"/>
    </xf>
    <xf numFmtId="4" fontId="15" fillId="12" borderId="28" xfId="0" applyNumberFormat="1" applyFont="1" applyFill="1" applyBorder="1" applyAlignment="1">
      <alignment horizontal="center" vertical="center" wrapText="1"/>
    </xf>
    <xf numFmtId="10" fontId="15" fillId="12" borderId="33" xfId="0" applyNumberFormat="1" applyFont="1" applyFill="1" applyBorder="1" applyAlignment="1">
      <alignment horizontal="right" vertical="center" wrapText="1"/>
    </xf>
    <xf numFmtId="0" fontId="8" fillId="0" borderId="27" xfId="0" applyFont="1" applyBorder="1" applyAlignment="1">
      <alignment vertical="top" wrapText="1"/>
    </xf>
    <xf numFmtId="0" fontId="8" fillId="37" borderId="33" xfId="0" applyFont="1" applyFill="1" applyBorder="1" applyAlignment="1">
      <alignment horizontal="justify" wrapText="1"/>
    </xf>
    <xf numFmtId="4" fontId="8" fillId="37" borderId="33" xfId="0" applyNumberFormat="1" applyFont="1" applyFill="1" applyBorder="1" applyAlignment="1">
      <alignment horizontal="right" vertical="center" wrapText="1"/>
    </xf>
    <xf numFmtId="0" fontId="7" fillId="0" borderId="28" xfId="0" applyFont="1" applyFill="1" applyBorder="1" applyAlignment="1">
      <alignment/>
    </xf>
    <xf numFmtId="0" fontId="20" fillId="0" borderId="33" xfId="0" applyFont="1" applyFill="1" applyBorder="1" applyAlignment="1">
      <alignment horizontal="left" vertical="top"/>
    </xf>
    <xf numFmtId="0" fontId="20" fillId="0" borderId="33" xfId="0" applyFont="1" applyFill="1" applyBorder="1" applyAlignment="1">
      <alignment vertical="center"/>
    </xf>
    <xf numFmtId="0" fontId="20" fillId="12" borderId="33" xfId="0" applyFont="1" applyFill="1" applyBorder="1" applyAlignment="1">
      <alignment/>
    </xf>
    <xf numFmtId="4" fontId="20" fillId="12" borderId="33" xfId="0" applyNumberFormat="1" applyFont="1" applyFill="1" applyBorder="1" applyAlignment="1">
      <alignment horizontal="right" vertical="center"/>
    </xf>
    <xf numFmtId="10" fontId="20" fillId="0" borderId="33" xfId="0" applyNumberFormat="1" applyFont="1" applyFill="1" applyBorder="1" applyAlignment="1">
      <alignment horizontal="right" vertical="center"/>
    </xf>
    <xf numFmtId="0" fontId="19" fillId="12" borderId="33" xfId="0" applyFont="1" applyFill="1" applyBorder="1" applyAlignment="1">
      <alignment horizontal="justify" wrapText="1"/>
    </xf>
    <xf numFmtId="4" fontId="20" fillId="12" borderId="33" xfId="0" applyNumberFormat="1" applyFont="1" applyFill="1" applyBorder="1" applyAlignment="1">
      <alignment horizontal="right" vertical="center" wrapText="1"/>
    </xf>
    <xf numFmtId="4" fontId="19" fillId="12" borderId="33" xfId="0" applyNumberFormat="1" applyFont="1" applyFill="1" applyBorder="1" applyAlignment="1">
      <alignment horizontal="right" vertical="center" wrapText="1"/>
    </xf>
    <xf numFmtId="0" fontId="15" fillId="33" borderId="33" xfId="0" applyFont="1" applyFill="1" applyBorder="1" applyAlignment="1">
      <alignment horizontal="justify" wrapText="1"/>
    </xf>
    <xf numFmtId="4" fontId="15" fillId="33" borderId="33" xfId="0" applyNumberFormat="1" applyFont="1" applyFill="1" applyBorder="1" applyAlignment="1">
      <alignment horizontal="right" wrapText="1"/>
    </xf>
    <xf numFmtId="4" fontId="15" fillId="0" borderId="33" xfId="0" applyNumberFormat="1" applyFont="1" applyFill="1" applyBorder="1" applyAlignment="1">
      <alignment horizontal="right" wrapText="1"/>
    </xf>
    <xf numFmtId="4" fontId="19" fillId="33" borderId="33" xfId="0" applyNumberFormat="1" applyFont="1" applyFill="1" applyBorder="1" applyAlignment="1">
      <alignment horizontal="right" wrapText="1"/>
    </xf>
    <xf numFmtId="4" fontId="19" fillId="0" borderId="33" xfId="0" applyNumberFormat="1" applyFont="1" applyFill="1" applyBorder="1" applyAlignment="1">
      <alignment horizontal="right" wrapText="1"/>
    </xf>
    <xf numFmtId="4" fontId="0" fillId="0" borderId="0" xfId="0" applyNumberFormat="1" applyAlignment="1">
      <alignment/>
    </xf>
    <xf numFmtId="0" fontId="8" fillId="34" borderId="11" xfId="0" applyFont="1" applyFill="1" applyBorder="1" applyAlignment="1">
      <alignment horizontal="center" vertical="center" wrapText="1"/>
    </xf>
    <xf numFmtId="0" fontId="15" fillId="0" borderId="33" xfId="0" applyFont="1" applyBorder="1" applyAlignment="1">
      <alignment horizontal="justify" wrapText="1"/>
    </xf>
    <xf numFmtId="0" fontId="8" fillId="34" borderId="11" xfId="0" applyFont="1" applyFill="1" applyBorder="1" applyAlignment="1">
      <alignment horizontal="center" vertical="top" wrapText="1"/>
    </xf>
    <xf numFmtId="0" fontId="7" fillId="34" borderId="10" xfId="0" applyFont="1" applyFill="1" applyBorder="1" applyAlignment="1">
      <alignment horizontal="justify" vertical="top" wrapText="1"/>
    </xf>
    <xf numFmtId="1" fontId="81" fillId="33" borderId="0" xfId="0" applyNumberFormat="1" applyFont="1" applyFill="1" applyBorder="1" applyAlignment="1">
      <alignment horizontal="right" vertical="center" wrapText="1"/>
    </xf>
    <xf numFmtId="0" fontId="81" fillId="0" borderId="27" xfId="0" applyFont="1" applyBorder="1" applyAlignment="1">
      <alignment horizontal="center" vertical="center" wrapText="1"/>
    </xf>
    <xf numFmtId="0" fontId="81" fillId="0" borderId="35" xfId="0" applyFont="1" applyBorder="1" applyAlignment="1">
      <alignment horizontal="center" vertical="center" wrapText="1"/>
    </xf>
    <xf numFmtId="4" fontId="81" fillId="33" borderId="27" xfId="64" applyNumberFormat="1" applyFont="1" applyFill="1" applyBorder="1" applyAlignment="1">
      <alignment horizontal="center" vertical="justify" wrapText="1"/>
      <protection/>
    </xf>
    <xf numFmtId="4" fontId="81" fillId="33" borderId="35" xfId="64" applyNumberFormat="1" applyFont="1" applyFill="1" applyBorder="1" applyAlignment="1">
      <alignment horizontal="center" vertical="justify" wrapText="1"/>
      <protection/>
    </xf>
    <xf numFmtId="0" fontId="18" fillId="43" borderId="36" xfId="0" applyFont="1" applyFill="1" applyBorder="1" applyAlignment="1">
      <alignment horizontal="center" vertical="center" wrapText="1"/>
    </xf>
    <xf numFmtId="0" fontId="18" fillId="43" borderId="26" xfId="0" applyFont="1" applyFill="1" applyBorder="1" applyAlignment="1">
      <alignment horizontal="justify" vertical="center" wrapText="1"/>
    </xf>
    <xf numFmtId="0" fontId="18" fillId="43" borderId="37" xfId="0" applyFont="1" applyFill="1" applyBorder="1" applyAlignment="1">
      <alignment horizontal="center" vertical="center" wrapText="1"/>
    </xf>
    <xf numFmtId="0" fontId="18" fillId="43" borderId="26" xfId="0" applyFont="1" applyFill="1" applyBorder="1" applyAlignment="1">
      <alignment horizontal="center" vertical="center" wrapText="1"/>
    </xf>
    <xf numFmtId="0" fontId="15" fillId="0" borderId="0" xfId="0" applyFont="1" applyBorder="1" applyAlignment="1">
      <alignment horizontal="justify"/>
    </xf>
    <xf numFmtId="0" fontId="15" fillId="0" borderId="0" xfId="0" applyFont="1" applyBorder="1" applyAlignment="1">
      <alignment horizontal="right"/>
    </xf>
    <xf numFmtId="0" fontId="15" fillId="0" borderId="0" xfId="0" applyFont="1" applyBorder="1" applyAlignment="1">
      <alignment horizontal="right" wrapText="1"/>
    </xf>
    <xf numFmtId="0" fontId="15" fillId="0" borderId="27" xfId="0" applyFont="1" applyBorder="1" applyAlignment="1">
      <alignment vertical="top" wrapText="1"/>
    </xf>
    <xf numFmtId="0" fontId="15" fillId="0" borderId="28" xfId="0" applyFont="1" applyBorder="1" applyAlignment="1">
      <alignment horizontal="justify"/>
    </xf>
    <xf numFmtId="0" fontId="15" fillId="0" borderId="33" xfId="0" applyFont="1" applyBorder="1" applyAlignment="1">
      <alignment horizontal="justify"/>
    </xf>
    <xf numFmtId="0" fontId="19" fillId="0" borderId="33" xfId="0" applyFont="1" applyBorder="1" applyAlignment="1">
      <alignment horizontal="justify"/>
    </xf>
    <xf numFmtId="4" fontId="19" fillId="0" borderId="33" xfId="0" applyNumberFormat="1" applyFont="1" applyBorder="1" applyAlignment="1">
      <alignment horizontal="right"/>
    </xf>
    <xf numFmtId="10" fontId="19" fillId="0" borderId="33" xfId="0" applyNumberFormat="1" applyFont="1" applyBorder="1" applyAlignment="1">
      <alignment horizontal="right" vertical="center"/>
    </xf>
    <xf numFmtId="0" fontId="15" fillId="0" borderId="33" xfId="0" applyFont="1" applyBorder="1" applyAlignment="1">
      <alignment horizontal="justify" vertical="center"/>
    </xf>
    <xf numFmtId="4" fontId="19" fillId="0" borderId="33" xfId="0" applyNumberFormat="1" applyFont="1" applyBorder="1" applyAlignment="1">
      <alignment horizontal="right" vertical="center"/>
    </xf>
    <xf numFmtId="4" fontId="15" fillId="0" borderId="33" xfId="0" applyNumberFormat="1" applyFont="1" applyBorder="1" applyAlignment="1">
      <alignment horizontal="right" vertical="center" wrapText="1"/>
    </xf>
    <xf numFmtId="0" fontId="15" fillId="0" borderId="0" xfId="0" applyFont="1" applyBorder="1" applyAlignment="1">
      <alignment horizontal="left" vertical="top"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justify" vertical="center" wrapText="1"/>
    </xf>
    <xf numFmtId="0" fontId="15" fillId="44" borderId="33" xfId="0" applyFont="1" applyFill="1" applyBorder="1" applyAlignment="1">
      <alignment horizontal="justify" wrapText="1"/>
    </xf>
    <xf numFmtId="4" fontId="15" fillId="44" borderId="33" xfId="0" applyNumberFormat="1" applyFont="1" applyFill="1" applyBorder="1" applyAlignment="1">
      <alignment horizontal="right" vertical="center" wrapText="1"/>
    </xf>
    <xf numFmtId="10" fontId="15" fillId="44" borderId="33" xfId="0" applyNumberFormat="1" applyFont="1" applyFill="1" applyBorder="1" applyAlignment="1">
      <alignment vertical="center" wrapText="1"/>
    </xf>
    <xf numFmtId="0" fontId="15" fillId="0" borderId="0" xfId="0" applyFont="1" applyBorder="1" applyAlignment="1">
      <alignment horizontal="justify" wrapText="1"/>
    </xf>
    <xf numFmtId="4" fontId="15" fillId="0" borderId="0" xfId="0" applyNumberFormat="1" applyFont="1" applyBorder="1" applyAlignment="1">
      <alignment horizontal="right" wrapText="1"/>
    </xf>
    <xf numFmtId="4" fontId="81" fillId="33" borderId="31" xfId="0" applyNumberFormat="1" applyFont="1" applyFill="1" applyBorder="1" applyAlignment="1">
      <alignment horizontal="center" vertical="justify" wrapText="1"/>
    </xf>
    <xf numFmtId="4" fontId="81" fillId="33" borderId="0" xfId="0" applyNumberFormat="1" applyFont="1" applyFill="1" applyBorder="1" applyAlignment="1">
      <alignment horizontal="center" vertical="justify" wrapText="1"/>
    </xf>
    <xf numFmtId="4" fontId="81" fillId="33" borderId="14" xfId="0" applyNumberFormat="1" applyFont="1" applyFill="1" applyBorder="1" applyAlignment="1">
      <alignment horizontal="center" vertical="justify" wrapText="1"/>
    </xf>
    <xf numFmtId="1" fontId="81" fillId="33" borderId="27" xfId="0" applyNumberFormat="1" applyFont="1" applyFill="1" applyBorder="1" applyAlignment="1">
      <alignment horizontal="right" vertical="center" wrapText="1"/>
    </xf>
    <xf numFmtId="1" fontId="81" fillId="33" borderId="28" xfId="0" applyNumberFormat="1" applyFont="1" applyFill="1" applyBorder="1" applyAlignment="1">
      <alignment horizontal="right" vertical="center" wrapText="1"/>
    </xf>
    <xf numFmtId="4" fontId="81" fillId="33" borderId="30" xfId="0" applyNumberFormat="1" applyFont="1" applyFill="1" applyBorder="1" applyAlignment="1">
      <alignment horizontal="center" vertical="justify" wrapText="1"/>
    </xf>
    <xf numFmtId="0" fontId="83" fillId="34" borderId="18" xfId="0" applyFont="1" applyFill="1" applyBorder="1" applyAlignment="1">
      <alignment horizontal="center" vertical="center" wrapText="1"/>
    </xf>
    <xf numFmtId="0" fontId="7" fillId="34" borderId="10" xfId="0" applyNumberFormat="1" applyFont="1" applyFill="1" applyBorder="1" applyAlignment="1">
      <alignment vertical="top" wrapText="1"/>
    </xf>
    <xf numFmtId="193" fontId="83" fillId="0" borderId="10" xfId="0" applyNumberFormat="1" applyFont="1" applyBorder="1" applyAlignment="1">
      <alignment/>
    </xf>
    <xf numFmtId="2" fontId="83" fillId="0" borderId="10" xfId="0" applyNumberFormat="1" applyFont="1" applyBorder="1" applyAlignment="1">
      <alignment horizontal="center" vertical="top"/>
    </xf>
    <xf numFmtId="0" fontId="81" fillId="33" borderId="38" xfId="0" applyFont="1" applyFill="1" applyBorder="1" applyAlignment="1">
      <alignment horizontal="center" vertical="center" wrapText="1"/>
    </xf>
    <xf numFmtId="0" fontId="81" fillId="33" borderId="39" xfId="0" applyFont="1" applyFill="1" applyBorder="1" applyAlignment="1">
      <alignment horizontal="center" vertical="center" wrapText="1"/>
    </xf>
    <xf numFmtId="0" fontId="82" fillId="34" borderId="23" xfId="0" applyFont="1" applyFill="1" applyBorder="1" applyAlignment="1">
      <alignment horizontal="center" vertical="top" wrapText="1"/>
    </xf>
    <xf numFmtId="0" fontId="81" fillId="33" borderId="37" xfId="0" applyFont="1" applyFill="1" applyBorder="1" applyAlignment="1">
      <alignment horizontal="center" vertical="center" wrapText="1"/>
    </xf>
    <xf numFmtId="0" fontId="82" fillId="34" borderId="40" xfId="0" applyFont="1" applyFill="1" applyBorder="1" applyAlignment="1">
      <alignment horizontal="center" vertical="top" wrapText="1"/>
    </xf>
    <xf numFmtId="0" fontId="81" fillId="33" borderId="13" xfId="0" applyNumberFormat="1" applyFont="1" applyFill="1" applyBorder="1" applyAlignment="1">
      <alignment horizontal="center" vertical="center" wrapText="1"/>
    </xf>
    <xf numFmtId="0" fontId="81" fillId="33" borderId="41" xfId="0" applyFont="1" applyFill="1" applyBorder="1" applyAlignment="1">
      <alignment horizontal="center" vertical="center" wrapText="1"/>
    </xf>
    <xf numFmtId="0" fontId="81" fillId="33" borderId="42" xfId="0" applyFont="1" applyFill="1" applyBorder="1" applyAlignment="1">
      <alignment horizontal="center" vertical="center" wrapText="1"/>
    </xf>
    <xf numFmtId="0" fontId="81" fillId="33" borderId="30" xfId="0" applyFont="1" applyFill="1" applyBorder="1" applyAlignment="1">
      <alignment horizontal="center" vertical="center" wrapText="1"/>
    </xf>
    <xf numFmtId="0" fontId="81" fillId="33" borderId="28" xfId="0" applyFont="1" applyFill="1" applyBorder="1" applyAlignment="1">
      <alignment horizontal="center" vertical="center" wrapText="1"/>
    </xf>
    <xf numFmtId="0" fontId="81" fillId="33" borderId="43" xfId="0" applyFont="1" applyFill="1" applyBorder="1" applyAlignment="1">
      <alignment horizontal="center" vertical="center" wrapText="1"/>
    </xf>
    <xf numFmtId="0" fontId="81" fillId="33" borderId="33" xfId="0" applyNumberFormat="1" applyFont="1" applyFill="1" applyBorder="1" applyAlignment="1">
      <alignment horizontal="center" vertical="center" wrapText="1"/>
    </xf>
    <xf numFmtId="0" fontId="81" fillId="33" borderId="33" xfId="0" applyFont="1" applyFill="1" applyBorder="1" applyAlignment="1">
      <alignment horizontal="center" vertical="center" wrapText="1"/>
    </xf>
    <xf numFmtId="0" fontId="81" fillId="33" borderId="27"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33" xfId="0" applyFont="1" applyFill="1" applyBorder="1" applyAlignment="1">
      <alignment horizontal="center" vertical="center" wrapText="1"/>
    </xf>
    <xf numFmtId="0" fontId="81" fillId="0" borderId="28" xfId="0" applyFont="1" applyBorder="1" applyAlignment="1">
      <alignment horizontal="center" vertical="top" wrapText="1"/>
    </xf>
    <xf numFmtId="0" fontId="22" fillId="45" borderId="0" xfId="0" applyFont="1" applyFill="1" applyAlignment="1">
      <alignment/>
    </xf>
    <xf numFmtId="0" fontId="18" fillId="43" borderId="13" xfId="0" applyFont="1" applyFill="1" applyBorder="1" applyAlignment="1">
      <alignment horizontal="justify" vertical="center" wrapText="1"/>
    </xf>
    <xf numFmtId="0" fontId="18" fillId="43" borderId="20" xfId="0" applyFont="1" applyFill="1" applyBorder="1" applyAlignment="1">
      <alignment horizontal="center" vertical="center" wrapText="1"/>
    </xf>
    <xf numFmtId="0" fontId="18" fillId="43" borderId="13"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0" xfId="0" applyFont="1" applyFill="1" applyBorder="1" applyAlignment="1">
      <alignment horizontal="center" vertical="center" wrapText="1"/>
    </xf>
    <xf numFmtId="0" fontId="15" fillId="0" borderId="0" xfId="0" applyFont="1" applyFill="1" applyBorder="1" applyAlignment="1">
      <alignment horizontal="right" wrapText="1"/>
    </xf>
    <xf numFmtId="0" fontId="23" fillId="33" borderId="0" xfId="0" applyFont="1" applyFill="1" applyAlignment="1">
      <alignment/>
    </xf>
    <xf numFmtId="0" fontId="24" fillId="33" borderId="0" xfId="0" applyFont="1" applyFill="1" applyAlignment="1">
      <alignment/>
    </xf>
    <xf numFmtId="4" fontId="24" fillId="33" borderId="0" xfId="0" applyNumberFormat="1" applyFont="1" applyFill="1" applyAlignment="1">
      <alignment/>
    </xf>
    <xf numFmtId="2" fontId="24" fillId="33" borderId="0" xfId="67" applyNumberFormat="1" applyFont="1" applyFill="1" applyAlignment="1">
      <alignment/>
    </xf>
    <xf numFmtId="0" fontId="15" fillId="33" borderId="27" xfId="0" applyFont="1" applyFill="1" applyBorder="1" applyAlignment="1">
      <alignment vertical="top" wrapText="1"/>
    </xf>
    <xf numFmtId="0" fontId="15" fillId="33" borderId="33" xfId="0" applyFont="1" applyFill="1" applyBorder="1" applyAlignment="1">
      <alignment horizontal="center" vertical="center"/>
    </xf>
    <xf numFmtId="4" fontId="15" fillId="33" borderId="30" xfId="0" applyNumberFormat="1" applyFont="1" applyFill="1" applyBorder="1" applyAlignment="1">
      <alignment wrapText="1"/>
    </xf>
    <xf numFmtId="4" fontId="88" fillId="0" borderId="30" xfId="0" applyNumberFormat="1" applyFont="1" applyFill="1" applyBorder="1" applyAlignment="1">
      <alignment wrapText="1"/>
    </xf>
    <xf numFmtId="4" fontId="15" fillId="33" borderId="27" xfId="0" applyNumberFormat="1" applyFont="1" applyFill="1" applyBorder="1" applyAlignment="1">
      <alignment wrapText="1"/>
    </xf>
    <xf numFmtId="4" fontId="15" fillId="0" borderId="27" xfId="0" applyNumberFormat="1" applyFont="1" applyFill="1" applyBorder="1" applyAlignment="1">
      <alignment wrapText="1"/>
    </xf>
    <xf numFmtId="4" fontId="15" fillId="33" borderId="28" xfId="0" applyNumberFormat="1" applyFont="1" applyFill="1" applyBorder="1" applyAlignment="1">
      <alignment wrapText="1"/>
    </xf>
    <xf numFmtId="4" fontId="15" fillId="0" borderId="28" xfId="0" applyNumberFormat="1" applyFont="1" applyFill="1" applyBorder="1" applyAlignment="1">
      <alignment wrapText="1"/>
    </xf>
    <xf numFmtId="4" fontId="15" fillId="0" borderId="30" xfId="0" applyNumberFormat="1" applyFont="1" applyFill="1" applyBorder="1" applyAlignment="1">
      <alignment wrapText="1"/>
    </xf>
    <xf numFmtId="0" fontId="15" fillId="33" borderId="28" xfId="0" applyFont="1" applyFill="1" applyBorder="1" applyAlignment="1">
      <alignment vertical="top" wrapText="1"/>
    </xf>
    <xf numFmtId="0" fontId="15" fillId="33" borderId="33" xfId="0" applyFont="1" applyFill="1" applyBorder="1" applyAlignment="1">
      <alignment horizontal="justify"/>
    </xf>
    <xf numFmtId="0" fontId="19" fillId="33" borderId="33" xfId="0" applyFont="1" applyFill="1" applyBorder="1" applyAlignment="1">
      <alignment horizontal="justify"/>
    </xf>
    <xf numFmtId="4" fontId="19" fillId="33" borderId="33" xfId="0" applyNumberFormat="1" applyFont="1" applyFill="1" applyBorder="1" applyAlignment="1">
      <alignment horizontal="right"/>
    </xf>
    <xf numFmtId="4" fontId="19" fillId="0" borderId="33" xfId="0" applyNumberFormat="1" applyFont="1" applyFill="1" applyBorder="1" applyAlignment="1">
      <alignment horizontal="right"/>
    </xf>
    <xf numFmtId="10" fontId="19" fillId="33" borderId="33" xfId="0" applyNumberFormat="1" applyFont="1" applyFill="1" applyBorder="1" applyAlignment="1">
      <alignment horizontal="right" vertical="center"/>
    </xf>
    <xf numFmtId="0" fontId="15" fillId="33" borderId="0" xfId="0" applyFont="1" applyFill="1" applyBorder="1" applyAlignment="1">
      <alignment horizontal="justify"/>
    </xf>
    <xf numFmtId="0" fontId="15" fillId="33" borderId="0" xfId="0" applyFont="1" applyFill="1" applyBorder="1" applyAlignment="1">
      <alignment horizontal="right"/>
    </xf>
    <xf numFmtId="0" fontId="15" fillId="33" borderId="0" xfId="0" applyFont="1" applyFill="1" applyBorder="1" applyAlignment="1">
      <alignment horizontal="right" wrapText="1"/>
    </xf>
    <xf numFmtId="0" fontId="15" fillId="0" borderId="0" xfId="0" applyFont="1" applyFill="1" applyBorder="1" applyAlignment="1">
      <alignment horizontal="right"/>
    </xf>
    <xf numFmtId="4" fontId="8" fillId="33" borderId="30" xfId="0" applyNumberFormat="1" applyFont="1" applyFill="1" applyBorder="1" applyAlignment="1">
      <alignment wrapText="1"/>
    </xf>
    <xf numFmtId="4" fontId="82" fillId="33" borderId="30" xfId="0" applyNumberFormat="1" applyFont="1" applyFill="1" applyBorder="1" applyAlignment="1">
      <alignment wrapText="1"/>
    </xf>
    <xf numFmtId="0" fontId="15" fillId="33" borderId="28" xfId="0" applyFont="1" applyFill="1" applyBorder="1" applyAlignment="1">
      <alignment horizontal="justify"/>
    </xf>
    <xf numFmtId="0" fontId="19" fillId="33" borderId="33" xfId="0" applyFont="1" applyFill="1" applyBorder="1" applyAlignment="1">
      <alignment horizontal="left"/>
    </xf>
    <xf numFmtId="4" fontId="19" fillId="33" borderId="33" xfId="0" applyNumberFormat="1" applyFont="1" applyFill="1" applyBorder="1" applyAlignment="1">
      <alignment horizontal="right" vertical="center"/>
    </xf>
    <xf numFmtId="4" fontId="19" fillId="0" borderId="33" xfId="0" applyNumberFormat="1" applyFont="1" applyFill="1" applyBorder="1" applyAlignment="1">
      <alignment horizontal="right" vertical="center"/>
    </xf>
    <xf numFmtId="2" fontId="24" fillId="33" borderId="0" xfId="0" applyNumberFormat="1" applyFont="1" applyFill="1" applyAlignment="1">
      <alignment/>
    </xf>
    <xf numFmtId="0" fontId="15" fillId="33" borderId="0" xfId="0" applyFont="1" applyFill="1" applyBorder="1" applyAlignment="1">
      <alignment horizontal="center" vertical="center"/>
    </xf>
    <xf numFmtId="0" fontId="19" fillId="44" borderId="33" xfId="0" applyFont="1" applyFill="1" applyBorder="1" applyAlignment="1">
      <alignment horizontal="left"/>
    </xf>
    <xf numFmtId="4" fontId="19" fillId="44" borderId="33" xfId="0" applyNumberFormat="1" applyFont="1" applyFill="1" applyBorder="1" applyAlignment="1">
      <alignment horizontal="right" vertical="center"/>
    </xf>
    <xf numFmtId="4" fontId="19" fillId="35" borderId="33" xfId="0" applyNumberFormat="1" applyFont="1" applyFill="1" applyBorder="1" applyAlignment="1">
      <alignment horizontal="right" vertical="center"/>
    </xf>
    <xf numFmtId="0" fontId="15" fillId="33" borderId="0" xfId="0" applyFont="1" applyFill="1" applyBorder="1" applyAlignment="1">
      <alignment horizontal="center" vertical="center" wrapText="1"/>
    </xf>
    <xf numFmtId="0" fontId="15" fillId="33" borderId="0" xfId="0" applyFont="1" applyFill="1" applyBorder="1" applyAlignment="1">
      <alignment horizontal="justify" wrapText="1"/>
    </xf>
    <xf numFmtId="4" fontId="15" fillId="33" borderId="0" xfId="0" applyNumberFormat="1" applyFont="1" applyFill="1" applyBorder="1" applyAlignment="1">
      <alignment horizontal="right" wrapText="1"/>
    </xf>
    <xf numFmtId="4" fontId="15" fillId="0" borderId="0" xfId="0" applyNumberFormat="1" applyFont="1" applyFill="1" applyBorder="1" applyAlignment="1">
      <alignment horizontal="right" wrapText="1"/>
    </xf>
    <xf numFmtId="0" fontId="15" fillId="33" borderId="0" xfId="0" applyFont="1" applyFill="1" applyBorder="1" applyAlignment="1">
      <alignment/>
    </xf>
    <xf numFmtId="0" fontId="0" fillId="33" borderId="0" xfId="0" applyFont="1" applyFill="1" applyBorder="1" applyAlignment="1">
      <alignment/>
    </xf>
    <xf numFmtId="0" fontId="0" fillId="0" borderId="0" xfId="0" applyFont="1" applyFill="1" applyBorder="1" applyAlignment="1">
      <alignment/>
    </xf>
    <xf numFmtId="187" fontId="25" fillId="33" borderId="0" xfId="0" applyNumberFormat="1" applyFont="1" applyFill="1" applyBorder="1" applyAlignment="1">
      <alignment/>
    </xf>
    <xf numFmtId="3" fontId="25" fillId="0" borderId="0" xfId="0" applyNumberFormat="1" applyFont="1" applyFill="1" applyBorder="1" applyAlignment="1">
      <alignment/>
    </xf>
    <xf numFmtId="4" fontId="0" fillId="33" borderId="0" xfId="0" applyNumberFormat="1" applyFont="1" applyFill="1" applyBorder="1" applyAlignment="1">
      <alignment/>
    </xf>
    <xf numFmtId="0" fontId="0" fillId="33" borderId="0" xfId="0" applyFill="1" applyBorder="1" applyAlignment="1">
      <alignment/>
    </xf>
    <xf numFmtId="4" fontId="0" fillId="0" borderId="0" xfId="0" applyNumberFormat="1" applyFont="1" applyFill="1" applyBorder="1" applyAlignment="1">
      <alignment/>
    </xf>
    <xf numFmtId="4" fontId="21" fillId="33" borderId="0" xfId="0" applyNumberFormat="1" applyFont="1" applyFill="1" applyBorder="1" applyAlignment="1">
      <alignment/>
    </xf>
    <xf numFmtId="0" fontId="0" fillId="33" borderId="0" xfId="0" applyFill="1" applyAlignment="1">
      <alignment/>
    </xf>
    <xf numFmtId="3" fontId="21" fillId="33" borderId="0" xfId="0" applyNumberFormat="1" applyFont="1" applyFill="1" applyAlignment="1">
      <alignment/>
    </xf>
    <xf numFmtId="4" fontId="0" fillId="0" borderId="0" xfId="0" applyNumberFormat="1" applyFill="1" applyAlignment="1">
      <alignment/>
    </xf>
    <xf numFmtId="4" fontId="0" fillId="33" borderId="0" xfId="0" applyNumberFormat="1" applyFill="1" applyAlignment="1">
      <alignment/>
    </xf>
    <xf numFmtId="4" fontId="21" fillId="45" borderId="0" xfId="0" applyNumberFormat="1" applyFont="1" applyFill="1" applyAlignment="1">
      <alignment/>
    </xf>
    <xf numFmtId="9" fontId="0" fillId="33" borderId="0" xfId="0" applyNumberFormat="1" applyFill="1" applyAlignment="1">
      <alignment/>
    </xf>
    <xf numFmtId="0" fontId="18" fillId="35" borderId="0" xfId="0" applyFont="1" applyFill="1" applyBorder="1" applyAlignment="1">
      <alignment horizontal="center" vertical="center" wrapText="1"/>
    </xf>
    <xf numFmtId="2" fontId="82" fillId="34" borderId="11" xfId="0" applyNumberFormat="1" applyFont="1" applyFill="1" applyBorder="1" applyAlignment="1">
      <alignment horizontal="center" vertical="center" wrapText="1"/>
    </xf>
    <xf numFmtId="0" fontId="8" fillId="34" borderId="11" xfId="0" applyFont="1" applyFill="1" applyBorder="1" applyAlignment="1">
      <alignment horizontal="center" vertical="top" wrapText="1"/>
    </xf>
    <xf numFmtId="0" fontId="82" fillId="34" borderId="11" xfId="0" applyFont="1" applyFill="1" applyBorder="1" applyAlignment="1">
      <alignment horizontal="center" vertical="top" wrapText="1"/>
    </xf>
    <xf numFmtId="0" fontId="82" fillId="34" borderId="18" xfId="0" applyFont="1" applyFill="1" applyBorder="1" applyAlignment="1">
      <alignment horizontal="center" vertical="top" wrapText="1"/>
    </xf>
    <xf numFmtId="0" fontId="81" fillId="0" borderId="32"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44" xfId="0" applyFont="1" applyBorder="1" applyAlignment="1">
      <alignment horizontal="center" vertical="center" wrapText="1"/>
    </xf>
    <xf numFmtId="0" fontId="8" fillId="34" borderId="18" xfId="0" applyFont="1" applyFill="1" applyBorder="1" applyAlignment="1">
      <alignment horizontal="justify" vertical="top" wrapText="1"/>
    </xf>
    <xf numFmtId="0" fontId="81" fillId="0" borderId="11" xfId="0" applyFont="1" applyBorder="1" applyAlignment="1">
      <alignment horizontal="right" vertical="top" wrapText="1"/>
    </xf>
    <xf numFmtId="0" fontId="82" fillId="34" borderId="11" xfId="0" applyFont="1" applyFill="1" applyBorder="1" applyAlignment="1">
      <alignment horizontal="center" vertical="center" wrapText="1"/>
    </xf>
    <xf numFmtId="0" fontId="82" fillId="34" borderId="17" xfId="0" applyNumberFormat="1" applyFont="1" applyFill="1" applyBorder="1" applyAlignment="1">
      <alignment horizontal="center" vertical="top" wrapText="1"/>
    </xf>
    <xf numFmtId="0" fontId="82" fillId="34" borderId="11" xfId="0" applyNumberFormat="1" applyFont="1" applyFill="1" applyBorder="1" applyAlignment="1">
      <alignment horizontal="center" vertical="top" wrapText="1"/>
    </xf>
    <xf numFmtId="1" fontId="81" fillId="0" borderId="11" xfId="0" applyNumberFormat="1" applyFont="1" applyBorder="1" applyAlignment="1">
      <alignment horizontal="right" vertical="top" wrapText="1"/>
    </xf>
    <xf numFmtId="4" fontId="83" fillId="33" borderId="10" xfId="0" applyNumberFormat="1" applyFont="1" applyFill="1" applyBorder="1" applyAlignment="1">
      <alignment horizontal="right" vertical="top" wrapText="1"/>
    </xf>
    <xf numFmtId="2" fontId="83" fillId="34" borderId="29" xfId="0" applyNumberFormat="1" applyFont="1" applyFill="1" applyBorder="1" applyAlignment="1">
      <alignment horizontal="center" vertical="center" wrapText="1"/>
    </xf>
    <xf numFmtId="4" fontId="26" fillId="16" borderId="33" xfId="0" applyNumberFormat="1" applyFont="1" applyFill="1" applyBorder="1" applyAlignment="1">
      <alignment horizontal="left" vertical="center"/>
    </xf>
    <xf numFmtId="0" fontId="27" fillId="16" borderId="33" xfId="0" applyFont="1" applyFill="1" applyBorder="1" applyAlignment="1">
      <alignment horizontal="left"/>
    </xf>
    <xf numFmtId="4" fontId="28" fillId="16" borderId="33" xfId="0" applyNumberFormat="1" applyFont="1" applyFill="1" applyBorder="1" applyAlignment="1">
      <alignment horizontal="right" vertical="center"/>
    </xf>
    <xf numFmtId="4" fontId="27" fillId="16" borderId="33" xfId="0" applyNumberFormat="1" applyFont="1" applyFill="1" applyBorder="1" applyAlignment="1">
      <alignment horizontal="right"/>
    </xf>
    <xf numFmtId="0" fontId="0" fillId="16" borderId="45" xfId="0" applyNumberFormat="1" applyFill="1" applyBorder="1" applyAlignment="1">
      <alignment/>
    </xf>
    <xf numFmtId="0" fontId="81" fillId="19" borderId="20" xfId="0" applyFont="1" applyFill="1" applyBorder="1" applyAlignment="1">
      <alignment horizontal="center" vertical="center" wrapText="1"/>
    </xf>
    <xf numFmtId="0" fontId="81" fillId="0" borderId="28" xfId="0" applyFont="1" applyBorder="1" applyAlignment="1">
      <alignment horizontal="center" vertical="center" wrapText="1"/>
    </xf>
    <xf numFmtId="0" fontId="3" fillId="0" borderId="13" xfId="0" applyFont="1" applyBorder="1" applyAlignment="1">
      <alignment horizontal="center" vertical="top" wrapText="1"/>
    </xf>
    <xf numFmtId="4" fontId="26" fillId="0" borderId="33" xfId="0" applyNumberFormat="1" applyFont="1" applyFill="1" applyBorder="1" applyAlignment="1">
      <alignment horizontal="left" vertical="center"/>
    </xf>
    <xf numFmtId="0" fontId="27" fillId="0" borderId="33" xfId="0" applyFont="1" applyFill="1" applyBorder="1" applyAlignment="1">
      <alignment horizontal="left"/>
    </xf>
    <xf numFmtId="4" fontId="28" fillId="0" borderId="33" xfId="0" applyNumberFormat="1" applyFont="1" applyFill="1" applyBorder="1" applyAlignment="1">
      <alignment horizontal="right" vertical="center"/>
    </xf>
    <xf numFmtId="4" fontId="27" fillId="0" borderId="33" xfId="0" applyNumberFormat="1" applyFont="1" applyFill="1" applyBorder="1" applyAlignment="1">
      <alignment horizontal="right"/>
    </xf>
    <xf numFmtId="0" fontId="81" fillId="0" borderId="0" xfId="0" applyFont="1" applyBorder="1" applyAlignment="1">
      <alignment horizontal="center" vertical="top" wrapText="1"/>
    </xf>
    <xf numFmtId="0" fontId="8" fillId="34" borderId="46" xfId="0" applyFont="1" applyFill="1" applyBorder="1" applyAlignment="1">
      <alignment horizontal="center" vertical="top" wrapText="1"/>
    </xf>
    <xf numFmtId="0" fontId="8" fillId="33" borderId="44" xfId="0" applyFont="1" applyFill="1" applyBorder="1" applyAlignment="1">
      <alignment horizontal="center" vertical="top" wrapText="1"/>
    </xf>
    <xf numFmtId="0" fontId="8" fillId="34" borderId="30" xfId="0" applyFont="1" applyFill="1" applyBorder="1" applyAlignment="1">
      <alignment vertical="top" wrapText="1"/>
    </xf>
    <xf numFmtId="0" fontId="8" fillId="34" borderId="27" xfId="0" applyFont="1" applyFill="1" applyBorder="1" applyAlignment="1">
      <alignment vertical="top" wrapText="1"/>
    </xf>
    <xf numFmtId="0" fontId="8" fillId="34" borderId="28" xfId="0" applyFont="1" applyFill="1" applyBorder="1" applyAlignment="1">
      <alignment vertical="top" wrapText="1"/>
    </xf>
    <xf numFmtId="0" fontId="81" fillId="34" borderId="25" xfId="0" applyFont="1" applyFill="1" applyBorder="1" applyAlignment="1">
      <alignment horizontal="center" vertical="center" wrapText="1"/>
    </xf>
    <xf numFmtId="0" fontId="81" fillId="34" borderId="20" xfId="0" applyFont="1" applyFill="1" applyBorder="1" applyAlignment="1">
      <alignment horizontal="center" vertical="center" wrapText="1"/>
    </xf>
    <xf numFmtId="1" fontId="81" fillId="34" borderId="30" xfId="0" applyNumberFormat="1" applyFont="1" applyFill="1" applyBorder="1" applyAlignment="1">
      <alignment horizontal="right" vertical="top" wrapText="1"/>
    </xf>
    <xf numFmtId="1" fontId="81" fillId="34" borderId="27" xfId="0" applyNumberFormat="1" applyFont="1" applyFill="1" applyBorder="1" applyAlignment="1">
      <alignment horizontal="right" vertical="top" wrapText="1"/>
    </xf>
    <xf numFmtId="0" fontId="81" fillId="34" borderId="13" xfId="0" applyFont="1" applyFill="1" applyBorder="1" applyAlignment="1">
      <alignment horizontal="center" vertical="top" wrapText="1"/>
    </xf>
    <xf numFmtId="0" fontId="81" fillId="34" borderId="25" xfId="0" applyFont="1" applyFill="1" applyBorder="1" applyAlignment="1">
      <alignment horizontal="center" vertical="top" wrapText="1"/>
    </xf>
    <xf numFmtId="0" fontId="81" fillId="34" borderId="20" xfId="0" applyFont="1" applyFill="1" applyBorder="1" applyAlignment="1">
      <alignment horizontal="center" vertical="top" wrapText="1"/>
    </xf>
    <xf numFmtId="0" fontId="81" fillId="34" borderId="15" xfId="0" applyFont="1" applyFill="1" applyBorder="1" applyAlignment="1">
      <alignment horizontal="center" vertical="top" wrapText="1"/>
    </xf>
    <xf numFmtId="0" fontId="81" fillId="34" borderId="19" xfId="0" applyFont="1" applyFill="1" applyBorder="1" applyAlignment="1">
      <alignment horizontal="center" vertical="top" wrapText="1"/>
    </xf>
    <xf numFmtId="0" fontId="27" fillId="0" borderId="0" xfId="0" applyFont="1" applyFill="1" applyAlignment="1">
      <alignment horizontal="justify" vertical="center"/>
    </xf>
    <xf numFmtId="0" fontId="27" fillId="0" borderId="0" xfId="0" applyFont="1" applyFill="1" applyAlignment="1">
      <alignment/>
    </xf>
    <xf numFmtId="0" fontId="27" fillId="0" borderId="0" xfId="0" applyFont="1" applyFill="1" applyAlignment="1">
      <alignment horizontal="left"/>
    </xf>
    <xf numFmtId="4" fontId="27" fillId="0" borderId="0" xfId="0" applyNumberFormat="1" applyFont="1" applyFill="1" applyAlignment="1">
      <alignment horizontal="right"/>
    </xf>
    <xf numFmtId="0" fontId="30" fillId="0" borderId="24" xfId="0" applyFont="1" applyFill="1" applyBorder="1" applyAlignment="1">
      <alignment vertical="top" wrapText="1"/>
    </xf>
    <xf numFmtId="0" fontId="30" fillId="0" borderId="31" xfId="0" applyFont="1" applyFill="1" applyBorder="1" applyAlignment="1">
      <alignment horizontal="justify" vertical="center" wrapText="1"/>
    </xf>
    <xf numFmtId="0" fontId="30" fillId="0" borderId="31" xfId="0" applyFont="1" applyFill="1" applyBorder="1" applyAlignment="1">
      <alignment vertical="top" wrapText="1"/>
    </xf>
    <xf numFmtId="0" fontId="30" fillId="0" borderId="31" xfId="0" applyFont="1" applyFill="1" applyBorder="1" applyAlignment="1">
      <alignment horizontal="left" vertical="top" wrapText="1"/>
    </xf>
    <xf numFmtId="4" fontId="31" fillId="0" borderId="31" xfId="0" applyNumberFormat="1" applyFont="1" applyFill="1" applyBorder="1" applyAlignment="1">
      <alignment horizontal="right" vertical="top" wrapText="1"/>
    </xf>
    <xf numFmtId="0" fontId="30" fillId="0" borderId="34" xfId="0" applyFont="1" applyFill="1" applyBorder="1" applyAlignment="1">
      <alignment vertical="top"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26" fillId="0" borderId="0" xfId="0" applyFont="1" applyFill="1" applyBorder="1" applyAlignment="1">
      <alignment horizontal="justify"/>
    </xf>
    <xf numFmtId="0" fontId="26" fillId="0" borderId="0" xfId="0" applyFont="1" applyFill="1" applyBorder="1" applyAlignment="1">
      <alignment horizontal="justify" vertical="center"/>
    </xf>
    <xf numFmtId="0" fontId="26" fillId="0" borderId="0" xfId="0" applyFont="1" applyFill="1" applyBorder="1" applyAlignment="1">
      <alignment horizontal="right" wrapText="1"/>
    </xf>
    <xf numFmtId="0" fontId="26" fillId="0" borderId="0" xfId="0" applyFont="1" applyFill="1" applyBorder="1" applyAlignment="1">
      <alignment horizontal="left" wrapText="1"/>
    </xf>
    <xf numFmtId="4" fontId="28" fillId="0" borderId="0" xfId="0" applyNumberFormat="1" applyFont="1" applyFill="1" applyBorder="1" applyAlignment="1">
      <alignment horizontal="right" wrapText="1"/>
    </xf>
    <xf numFmtId="0" fontId="26" fillId="0" borderId="0" xfId="0" applyFont="1" applyFill="1" applyBorder="1" applyAlignment="1">
      <alignment horizontal="right"/>
    </xf>
    <xf numFmtId="0" fontId="26" fillId="0" borderId="33" xfId="0" applyFont="1" applyFill="1" applyBorder="1" applyAlignment="1">
      <alignment horizontal="justify" vertical="center" wrapText="1"/>
    </xf>
    <xf numFmtId="0" fontId="26" fillId="0" borderId="33" xfId="0" applyFont="1" applyFill="1" applyBorder="1" applyAlignment="1">
      <alignment horizontal="center" vertical="center" wrapText="1"/>
    </xf>
    <xf numFmtId="0" fontId="32" fillId="0" borderId="47" xfId="0" applyFont="1" applyFill="1" applyBorder="1" applyAlignment="1">
      <alignment horizontal="justify" vertical="center"/>
    </xf>
    <xf numFmtId="0" fontId="32" fillId="0" borderId="48" xfId="0" applyFont="1" applyFill="1" applyBorder="1" applyAlignment="1">
      <alignment/>
    </xf>
    <xf numFmtId="4" fontId="32" fillId="0" borderId="33" xfId="0" applyNumberFormat="1" applyFont="1" applyFill="1" applyBorder="1" applyAlignment="1">
      <alignment/>
    </xf>
    <xf numFmtId="0" fontId="32" fillId="0" borderId="43" xfId="0" applyFont="1" applyFill="1" applyBorder="1" applyAlignment="1">
      <alignment/>
    </xf>
    <xf numFmtId="4" fontId="32" fillId="0" borderId="33" xfId="0" applyNumberFormat="1" applyFont="1" applyFill="1" applyBorder="1" applyAlignment="1">
      <alignment horizontal="right"/>
    </xf>
    <xf numFmtId="0" fontId="32" fillId="0" borderId="33" xfId="0" applyFont="1" applyFill="1" applyBorder="1" applyAlignment="1">
      <alignment/>
    </xf>
    <xf numFmtId="4" fontId="32" fillId="0" borderId="33" xfId="0" applyNumberFormat="1" applyFont="1" applyFill="1" applyBorder="1" applyAlignment="1">
      <alignment/>
    </xf>
    <xf numFmtId="10" fontId="32" fillId="0" borderId="33" xfId="0" applyNumberFormat="1" applyFont="1" applyFill="1" applyBorder="1" applyAlignment="1">
      <alignment horizontal="center"/>
    </xf>
    <xf numFmtId="0" fontId="0" fillId="0" borderId="33" xfId="0" applyNumberFormat="1" applyFill="1" applyBorder="1" applyAlignment="1">
      <alignment/>
    </xf>
    <xf numFmtId="0" fontId="32" fillId="0" borderId="41" xfId="0" applyFont="1" applyFill="1" applyBorder="1" applyAlignment="1">
      <alignment horizontal="justify" vertical="center"/>
    </xf>
    <xf numFmtId="0" fontId="32" fillId="0" borderId="49" xfId="0" applyFont="1" applyFill="1" applyBorder="1" applyAlignment="1">
      <alignment/>
    </xf>
    <xf numFmtId="4" fontId="32" fillId="0" borderId="30" xfId="0" applyNumberFormat="1" applyFont="1" applyFill="1" applyBorder="1" applyAlignment="1">
      <alignment/>
    </xf>
    <xf numFmtId="0" fontId="32" fillId="0" borderId="50" xfId="0" applyFont="1" applyFill="1" applyBorder="1" applyAlignment="1">
      <alignment/>
    </xf>
    <xf numFmtId="4" fontId="32" fillId="0" borderId="30" xfId="0" applyNumberFormat="1" applyFont="1" applyFill="1" applyBorder="1" applyAlignment="1">
      <alignment horizontal="right"/>
    </xf>
    <xf numFmtId="0" fontId="32" fillId="0" borderId="30" xfId="0" applyFont="1" applyFill="1" applyBorder="1" applyAlignment="1">
      <alignment/>
    </xf>
    <xf numFmtId="4" fontId="32" fillId="0" borderId="30" xfId="0" applyNumberFormat="1" applyFont="1" applyFill="1" applyBorder="1" applyAlignment="1">
      <alignment/>
    </xf>
    <xf numFmtId="10" fontId="32" fillId="0" borderId="30" xfId="0" applyNumberFormat="1" applyFont="1" applyFill="1" applyBorder="1" applyAlignment="1">
      <alignment horizontal="center"/>
    </xf>
    <xf numFmtId="4" fontId="29" fillId="0" borderId="51" xfId="0" applyNumberFormat="1" applyFont="1" applyFill="1" applyBorder="1" applyAlignment="1">
      <alignment/>
    </xf>
    <xf numFmtId="0" fontId="29" fillId="0" borderId="51" xfId="0" applyFont="1" applyFill="1" applyBorder="1" applyAlignment="1">
      <alignment horizontal="left"/>
    </xf>
    <xf numFmtId="4" fontId="29" fillId="0" borderId="51" xfId="0" applyNumberFormat="1" applyFont="1" applyFill="1" applyBorder="1" applyAlignment="1">
      <alignment horizontal="right"/>
    </xf>
    <xf numFmtId="0" fontId="29" fillId="0" borderId="51" xfId="0" applyFont="1" applyFill="1" applyBorder="1" applyAlignment="1">
      <alignment/>
    </xf>
    <xf numFmtId="10" fontId="29" fillId="0" borderId="51" xfId="0" applyNumberFormat="1" applyFont="1" applyFill="1" applyBorder="1" applyAlignment="1">
      <alignment/>
    </xf>
    <xf numFmtId="0" fontId="26" fillId="0" borderId="33" xfId="0" applyFont="1" applyFill="1" applyBorder="1" applyAlignment="1">
      <alignment horizontal="justify" wrapText="1"/>
    </xf>
    <xf numFmtId="4" fontId="26" fillId="0" borderId="33" xfId="0" applyNumberFormat="1" applyFont="1" applyFill="1" applyBorder="1" applyAlignment="1">
      <alignment horizontal="right" wrapText="1"/>
    </xf>
    <xf numFmtId="4" fontId="33" fillId="0" borderId="33" xfId="0" applyNumberFormat="1" applyFont="1" applyFill="1" applyBorder="1" applyAlignment="1">
      <alignment horizontal="right" wrapText="1"/>
    </xf>
    <xf numFmtId="0" fontId="34" fillId="0" borderId="0" xfId="0" applyFont="1" applyFill="1" applyAlignment="1">
      <alignment/>
    </xf>
    <xf numFmtId="2" fontId="82" fillId="34" borderId="52" xfId="0" applyNumberFormat="1" applyFont="1" applyFill="1" applyBorder="1" applyAlignment="1">
      <alignment horizontal="center" vertical="center" wrapText="1"/>
    </xf>
    <xf numFmtId="2" fontId="82" fillId="34" borderId="17" xfId="0" applyNumberFormat="1" applyFont="1" applyFill="1" applyBorder="1" applyAlignment="1">
      <alignment horizontal="center" vertical="center" wrapText="1"/>
    </xf>
    <xf numFmtId="0" fontId="83" fillId="34" borderId="33" xfId="0" applyFont="1" applyFill="1" applyBorder="1" applyAlignment="1">
      <alignment horizontal="center" vertical="center" wrapText="1"/>
    </xf>
    <xf numFmtId="0" fontId="83" fillId="34" borderId="53" xfId="0" applyFont="1" applyFill="1" applyBorder="1" applyAlignment="1">
      <alignment horizontal="center" vertical="center" wrapText="1"/>
    </xf>
    <xf numFmtId="4" fontId="83" fillId="34" borderId="54" xfId="0" applyNumberFormat="1" applyFont="1" applyFill="1" applyBorder="1" applyAlignment="1">
      <alignment horizontal="center" vertical="center" wrapText="1"/>
    </xf>
    <xf numFmtId="4" fontId="7" fillId="0" borderId="33" xfId="0" applyNumberFormat="1" applyFont="1" applyBorder="1" applyAlignment="1">
      <alignment horizontal="center" wrapText="1"/>
    </xf>
    <xf numFmtId="0" fontId="81" fillId="33" borderId="33" xfId="0" applyFont="1" applyFill="1" applyBorder="1" applyAlignment="1">
      <alignment wrapText="1"/>
    </xf>
    <xf numFmtId="188" fontId="81" fillId="33" borderId="33" xfId="58" applyNumberFormat="1" applyFont="1" applyFill="1" applyBorder="1" applyAlignment="1">
      <alignment vertical="top"/>
    </xf>
    <xf numFmtId="3" fontId="81" fillId="33" borderId="33" xfId="0" applyNumberFormat="1" applyFont="1" applyFill="1" applyBorder="1" applyAlignment="1">
      <alignment vertical="top" wrapText="1"/>
    </xf>
    <xf numFmtId="4" fontId="81" fillId="33" borderId="33" xfId="0" applyNumberFormat="1" applyFont="1" applyFill="1" applyBorder="1" applyAlignment="1">
      <alignment vertical="top" wrapText="1"/>
    </xf>
    <xf numFmtId="4" fontId="81" fillId="34" borderId="33" xfId="0" applyNumberFormat="1" applyFont="1" applyFill="1" applyBorder="1" applyAlignment="1">
      <alignment vertical="top" wrapText="1"/>
    </xf>
    <xf numFmtId="1" fontId="83" fillId="0" borderId="33" xfId="0" applyNumberFormat="1" applyFont="1" applyBorder="1" applyAlignment="1">
      <alignment horizontal="center" vertical="top" wrapText="1"/>
    </xf>
    <xf numFmtId="0" fontId="89" fillId="0" borderId="33" xfId="0" applyFont="1" applyFill="1" applyBorder="1" applyAlignment="1">
      <alignment horizontal="center" vertical="center" wrapText="1"/>
    </xf>
    <xf numFmtId="0" fontId="83" fillId="34" borderId="10" xfId="0" applyFont="1" applyFill="1" applyBorder="1" applyAlignment="1">
      <alignment horizontal="center" vertical="top" wrapText="1"/>
    </xf>
    <xf numFmtId="0" fontId="83" fillId="34" borderId="29" xfId="0" applyFont="1" applyFill="1" applyBorder="1" applyAlignment="1">
      <alignment horizontal="center" vertical="top" wrapText="1"/>
    </xf>
    <xf numFmtId="0" fontId="83" fillId="33" borderId="10" xfId="0" applyFont="1" applyFill="1" applyBorder="1" applyAlignment="1">
      <alignment horizontal="center" wrapText="1"/>
    </xf>
    <xf numFmtId="0" fontId="90" fillId="0" borderId="0" xfId="0" applyFont="1" applyAlignment="1">
      <alignment horizontal="left" wrapText="1"/>
    </xf>
    <xf numFmtId="0" fontId="81" fillId="0" borderId="10" xfId="0" applyFont="1" applyBorder="1" applyAlignment="1">
      <alignment horizontal="left" vertical="center" wrapText="1"/>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4" fontId="82" fillId="0" borderId="10" xfId="0" applyNumberFormat="1" applyFont="1" applyBorder="1" applyAlignment="1">
      <alignment horizontal="right" wrapText="1"/>
    </xf>
    <xf numFmtId="4" fontId="82" fillId="0" borderId="18" xfId="0" applyNumberFormat="1" applyFont="1" applyBorder="1" applyAlignment="1">
      <alignment horizontal="right" wrapText="1"/>
    </xf>
    <xf numFmtId="4" fontId="82" fillId="0" borderId="27" xfId="0" applyNumberFormat="1" applyFont="1" applyBorder="1" applyAlignment="1">
      <alignment horizontal="right" wrapText="1"/>
    </xf>
    <xf numFmtId="0" fontId="83" fillId="0" borderId="17" xfId="0" applyFont="1" applyBorder="1" applyAlignment="1">
      <alignment horizontal="left" vertical="center" wrapText="1"/>
    </xf>
    <xf numFmtId="2" fontId="83" fillId="0" borderId="10" xfId="0" applyNumberFormat="1" applyFont="1" applyBorder="1" applyAlignment="1">
      <alignment horizontal="center" vertical="center" wrapText="1"/>
    </xf>
    <xf numFmtId="2" fontId="81" fillId="0" borderId="29" xfId="0" applyNumberFormat="1" applyFont="1" applyBorder="1" applyAlignment="1">
      <alignment horizontal="center" vertical="center" wrapText="1"/>
    </xf>
    <xf numFmtId="4" fontId="84" fillId="0" borderId="46" xfId="0" applyNumberFormat="1" applyFont="1" applyBorder="1" applyAlignment="1">
      <alignment horizontal="right"/>
    </xf>
    <xf numFmtId="0" fontId="81" fillId="0" borderId="33" xfId="0" applyFont="1" applyBorder="1" applyAlignment="1">
      <alignment horizontal="left" vertical="center" wrapText="1"/>
    </xf>
    <xf numFmtId="4" fontId="82" fillId="0" borderId="55" xfId="0" applyNumberFormat="1" applyFont="1" applyBorder="1" applyAlignment="1">
      <alignment horizontal="center" wrapText="1"/>
    </xf>
    <xf numFmtId="4" fontId="82" fillId="0" borderId="28" xfId="0" applyNumberFormat="1" applyFont="1" applyBorder="1" applyAlignment="1">
      <alignment horizontal="right" wrapText="1"/>
    </xf>
    <xf numFmtId="4" fontId="82" fillId="0" borderId="43" xfId="0" applyNumberFormat="1" applyFont="1" applyBorder="1" applyAlignment="1">
      <alignment horizontal="center" wrapText="1"/>
    </xf>
    <xf numFmtId="4" fontId="82" fillId="0" borderId="33" xfId="0" applyNumberFormat="1" applyFont="1" applyBorder="1" applyAlignment="1">
      <alignment horizontal="right" wrapText="1"/>
    </xf>
    <xf numFmtId="0" fontId="81" fillId="0" borderId="33" xfId="0" applyFont="1" applyFill="1" applyBorder="1" applyAlignment="1">
      <alignment horizontal="left" vertical="center" wrapText="1"/>
    </xf>
    <xf numFmtId="0" fontId="83" fillId="0" borderId="33" xfId="0" applyFont="1" applyBorder="1" applyAlignment="1">
      <alignment horizontal="center" vertical="center" wrapText="1"/>
    </xf>
    <xf numFmtId="4" fontId="84" fillId="0" borderId="50" xfId="0" applyNumberFormat="1" applyFont="1" applyBorder="1" applyAlignment="1">
      <alignment horizontal="center" vertical="center"/>
    </xf>
    <xf numFmtId="4" fontId="84" fillId="0" borderId="30" xfId="0" applyNumberFormat="1" applyFont="1" applyBorder="1" applyAlignment="1">
      <alignment horizontal="center" vertical="center" wrapText="1"/>
    </xf>
    <xf numFmtId="4" fontId="84" fillId="0" borderId="30" xfId="0" applyNumberFormat="1" applyFont="1" applyBorder="1" applyAlignment="1">
      <alignment horizontal="center" vertical="center"/>
    </xf>
    <xf numFmtId="0" fontId="82" fillId="0" borderId="33" xfId="0" applyFont="1" applyBorder="1" applyAlignment="1">
      <alignment horizontal="justify" wrapText="1"/>
    </xf>
    <xf numFmtId="0" fontId="84" fillId="0" borderId="33" xfId="0" applyFont="1" applyBorder="1" applyAlignment="1">
      <alignment horizontal="justify" wrapText="1"/>
    </xf>
    <xf numFmtId="4" fontId="84" fillId="0" borderId="33" xfId="0" applyNumberFormat="1" applyFont="1" applyBorder="1" applyAlignment="1">
      <alignment horizontal="right" wrapText="1"/>
    </xf>
    <xf numFmtId="4" fontId="84" fillId="0" borderId="33" xfId="0" applyNumberFormat="1" applyFont="1" applyBorder="1" applyAlignment="1">
      <alignment horizontal="right"/>
    </xf>
    <xf numFmtId="0" fontId="84" fillId="0" borderId="33" xfId="0" applyFont="1" applyBorder="1" applyAlignment="1">
      <alignment horizontal="justify" vertical="center" wrapText="1"/>
    </xf>
    <xf numFmtId="4" fontId="84" fillId="0" borderId="33" xfId="0" applyNumberFormat="1" applyFont="1" applyBorder="1" applyAlignment="1">
      <alignment horizontal="right" vertical="center"/>
    </xf>
    <xf numFmtId="4" fontId="84" fillId="0" borderId="33" xfId="0" applyNumberFormat="1" applyFont="1" applyBorder="1" applyAlignment="1">
      <alignment horizontal="right" vertical="center" wrapText="1"/>
    </xf>
    <xf numFmtId="4" fontId="82" fillId="0" borderId="33" xfId="0" applyNumberFormat="1" applyFont="1" applyBorder="1" applyAlignment="1">
      <alignment horizontal="right" vertical="center" wrapText="1"/>
    </xf>
    <xf numFmtId="0" fontId="84" fillId="0" borderId="30" xfId="0" applyFont="1" applyBorder="1" applyAlignment="1">
      <alignment horizontal="justify" wrapText="1"/>
    </xf>
    <xf numFmtId="4" fontId="84" fillId="0" borderId="30" xfId="0" applyNumberFormat="1" applyFont="1" applyBorder="1" applyAlignment="1">
      <alignment horizontal="right" vertical="center" wrapText="1"/>
    </xf>
    <xf numFmtId="4" fontId="84" fillId="0" borderId="30" xfId="0" applyNumberFormat="1" applyFont="1" applyBorder="1" applyAlignment="1">
      <alignment horizontal="right" wrapText="1"/>
    </xf>
    <xf numFmtId="0" fontId="82" fillId="34" borderId="33" xfId="0" applyFont="1" applyFill="1" applyBorder="1" applyAlignment="1">
      <alignment horizontal="justify" wrapText="1"/>
    </xf>
    <xf numFmtId="4" fontId="91" fillId="34" borderId="33" xfId="0" applyNumberFormat="1" applyFont="1" applyFill="1" applyBorder="1" applyAlignment="1">
      <alignment horizontal="right" vertical="center"/>
    </xf>
    <xf numFmtId="4" fontId="91" fillId="34" borderId="33" xfId="0" applyNumberFormat="1" applyFont="1" applyFill="1" applyBorder="1" applyAlignment="1">
      <alignment horizontal="right"/>
    </xf>
    <xf numFmtId="2" fontId="81" fillId="34" borderId="27" xfId="0" applyNumberFormat="1" applyFont="1" applyFill="1" applyBorder="1" applyAlignment="1">
      <alignment horizontal="center" vertical="center" wrapText="1"/>
    </xf>
    <xf numFmtId="0" fontId="80" fillId="34" borderId="45" xfId="0" applyNumberFormat="1" applyFont="1" applyFill="1" applyBorder="1" applyAlignment="1">
      <alignment/>
    </xf>
    <xf numFmtId="0" fontId="84" fillId="34" borderId="27" xfId="0" applyFont="1" applyFill="1" applyBorder="1" applyAlignment="1">
      <alignment horizontal="justify" wrapText="1"/>
    </xf>
    <xf numFmtId="0" fontId="80" fillId="34" borderId="28" xfId="0" applyFont="1" applyFill="1" applyBorder="1" applyAlignment="1">
      <alignment/>
    </xf>
    <xf numFmtId="0" fontId="91" fillId="16" borderId="33" xfId="0" applyFont="1" applyFill="1" applyBorder="1" applyAlignment="1">
      <alignment horizontal="left"/>
    </xf>
    <xf numFmtId="4" fontId="91" fillId="19" borderId="33" xfId="0" applyNumberFormat="1" applyFont="1" applyFill="1" applyBorder="1" applyAlignment="1">
      <alignment horizontal="right"/>
    </xf>
    <xf numFmtId="2" fontId="81" fillId="33" borderId="11" xfId="0" applyNumberFormat="1" applyFont="1" applyFill="1" applyBorder="1" applyAlignment="1">
      <alignment horizontal="center" wrapText="1"/>
    </xf>
    <xf numFmtId="0" fontId="84" fillId="34" borderId="33" xfId="0" applyFont="1" applyFill="1" applyBorder="1" applyAlignment="1">
      <alignment horizontal="justify" wrapText="1"/>
    </xf>
    <xf numFmtId="4" fontId="89" fillId="34" borderId="33" xfId="0" applyNumberFormat="1" applyFont="1" applyFill="1" applyBorder="1" applyAlignment="1">
      <alignment horizontal="left" vertical="center"/>
    </xf>
    <xf numFmtId="0" fontId="91" fillId="34" borderId="33" xfId="0" applyFont="1" applyFill="1" applyBorder="1" applyAlignment="1">
      <alignment horizontal="left"/>
    </xf>
    <xf numFmtId="4" fontId="84" fillId="0" borderId="30" xfId="0" applyNumberFormat="1" applyFont="1" applyBorder="1" applyAlignment="1">
      <alignment horizontal="left" wrapText="1"/>
    </xf>
    <xf numFmtId="2" fontId="81" fillId="0" borderId="24" xfId="0" applyNumberFormat="1" applyFont="1" applyBorder="1" applyAlignment="1">
      <alignment horizontal="center" vertical="center" wrapText="1"/>
    </xf>
    <xf numFmtId="2" fontId="81" fillId="0" borderId="0" xfId="0" applyNumberFormat="1" applyFont="1" applyBorder="1" applyAlignment="1">
      <alignment horizontal="center" vertical="center" wrapText="1"/>
    </xf>
    <xf numFmtId="2" fontId="80" fillId="0" borderId="0" xfId="0" applyNumberFormat="1" applyFont="1" applyAlignment="1">
      <alignment horizontal="center"/>
    </xf>
    <xf numFmtId="0" fontId="80" fillId="0" borderId="30" xfId="0" applyFont="1" applyBorder="1" applyAlignment="1">
      <alignment/>
    </xf>
    <xf numFmtId="2" fontId="81" fillId="33" borderId="27" xfId="0" applyNumberFormat="1" applyFont="1" applyFill="1" applyBorder="1" applyAlignment="1">
      <alignment horizontal="center" wrapText="1"/>
    </xf>
    <xf numFmtId="2" fontId="81" fillId="0" borderId="30" xfId="0" applyNumberFormat="1" applyFont="1" applyBorder="1" applyAlignment="1">
      <alignment horizontal="center" vertical="center" wrapText="1"/>
    </xf>
    <xf numFmtId="2" fontId="81" fillId="33" borderId="20" xfId="0" applyNumberFormat="1" applyFont="1" applyFill="1" applyBorder="1" applyAlignment="1">
      <alignment horizontal="center" vertical="center" wrapText="1"/>
    </xf>
    <xf numFmtId="1" fontId="81" fillId="33" borderId="25" xfId="0" applyNumberFormat="1" applyFont="1" applyFill="1" applyBorder="1" applyAlignment="1">
      <alignment horizontal="right" vertical="center" wrapText="1"/>
    </xf>
    <xf numFmtId="4" fontId="81" fillId="33" borderId="27" xfId="0" applyNumberFormat="1" applyFont="1" applyFill="1" applyBorder="1" applyAlignment="1">
      <alignment horizontal="center" vertical="justify" wrapText="1"/>
    </xf>
    <xf numFmtId="4" fontId="81" fillId="33" borderId="28" xfId="0" applyNumberFormat="1" applyFont="1" applyFill="1" applyBorder="1" applyAlignment="1">
      <alignment horizontal="center" vertical="justify" wrapText="1"/>
    </xf>
    <xf numFmtId="196" fontId="81" fillId="33" borderId="20" xfId="0" applyNumberFormat="1" applyFont="1" applyFill="1" applyBorder="1" applyAlignment="1">
      <alignment horizontal="center" vertical="center" wrapText="1"/>
    </xf>
    <xf numFmtId="4" fontId="84" fillId="34" borderId="28" xfId="0" applyNumberFormat="1" applyFont="1" applyFill="1" applyBorder="1" applyAlignment="1">
      <alignment horizontal="center" vertical="center" wrapText="1"/>
    </xf>
    <xf numFmtId="2" fontId="84" fillId="34" borderId="33" xfId="0" applyNumberFormat="1" applyFont="1" applyFill="1" applyBorder="1" applyAlignment="1">
      <alignment horizontal="center" vertical="center" wrapText="1"/>
    </xf>
    <xf numFmtId="0" fontId="83" fillId="33" borderId="31" xfId="0" applyFont="1" applyFill="1" applyBorder="1" applyAlignment="1">
      <alignment horizontal="left" vertical="top" wrapText="1"/>
    </xf>
    <xf numFmtId="0" fontId="83" fillId="33" borderId="12" xfId="0" applyFont="1" applyFill="1" applyBorder="1" applyAlignment="1">
      <alignment horizontal="left" vertical="top" wrapText="1"/>
    </xf>
    <xf numFmtId="0" fontId="82" fillId="0" borderId="28" xfId="0" applyFont="1" applyBorder="1" applyAlignment="1">
      <alignment horizontal="justify" wrapText="1"/>
    </xf>
    <xf numFmtId="4" fontId="82" fillId="0" borderId="27" xfId="0" applyNumberFormat="1" applyFont="1" applyFill="1" applyBorder="1" applyAlignment="1">
      <alignment horizontal="right" wrapText="1"/>
    </xf>
    <xf numFmtId="0" fontId="82" fillId="0" borderId="33" xfId="0" applyFont="1" applyBorder="1" applyAlignment="1">
      <alignment horizontal="justify" vertical="center" wrapText="1"/>
    </xf>
    <xf numFmtId="2" fontId="81" fillId="0" borderId="18" xfId="0" applyNumberFormat="1" applyFont="1" applyBorder="1" applyAlignment="1">
      <alignment horizontal="center" vertical="center" wrapText="1"/>
    </xf>
    <xf numFmtId="0" fontId="80" fillId="0" borderId="33" xfId="0" applyFont="1" applyBorder="1" applyAlignment="1">
      <alignment/>
    </xf>
    <xf numFmtId="0" fontId="84" fillId="0" borderId="33" xfId="0" applyFont="1" applyBorder="1" applyAlignment="1">
      <alignment horizontal="center" vertical="center" wrapText="1"/>
    </xf>
    <xf numFmtId="0" fontId="80" fillId="34" borderId="30" xfId="0" applyFont="1" applyFill="1" applyBorder="1" applyAlignment="1">
      <alignment/>
    </xf>
    <xf numFmtId="0" fontId="80" fillId="34" borderId="27" xfId="0" applyFont="1" applyFill="1" applyBorder="1" applyAlignment="1">
      <alignment/>
    </xf>
    <xf numFmtId="2" fontId="82" fillId="34" borderId="11" xfId="0" applyNumberFormat="1" applyFont="1" applyFill="1" applyBorder="1" applyAlignment="1">
      <alignment horizontal="center" vertical="top" wrapText="1"/>
    </xf>
    <xf numFmtId="4" fontId="84" fillId="0" borderId="33" xfId="0" applyNumberFormat="1" applyFont="1" applyBorder="1" applyAlignment="1">
      <alignment horizontal="left" wrapText="1"/>
    </xf>
    <xf numFmtId="4" fontId="89" fillId="34" borderId="47" xfId="0" applyNumberFormat="1" applyFont="1" applyFill="1" applyBorder="1" applyAlignment="1">
      <alignment horizontal="left" vertical="center"/>
    </xf>
    <xf numFmtId="0" fontId="80" fillId="34" borderId="0" xfId="0" applyFont="1" applyFill="1" applyAlignment="1">
      <alignment/>
    </xf>
    <xf numFmtId="0" fontId="91" fillId="34" borderId="47" xfId="0" applyFont="1" applyFill="1" applyBorder="1" applyAlignment="1">
      <alignment horizontal="left"/>
    </xf>
    <xf numFmtId="0" fontId="81" fillId="34" borderId="27" xfId="0" applyFont="1" applyFill="1" applyBorder="1" applyAlignment="1">
      <alignment horizontal="center" vertical="top" wrapText="1"/>
    </xf>
    <xf numFmtId="4" fontId="89" fillId="0" borderId="33" xfId="0" applyNumberFormat="1" applyFont="1" applyFill="1" applyBorder="1" applyAlignment="1">
      <alignment horizontal="left" vertical="center"/>
    </xf>
    <xf numFmtId="4" fontId="91" fillId="0" borderId="33" xfId="0" applyNumberFormat="1" applyFont="1" applyFill="1" applyBorder="1" applyAlignment="1">
      <alignment horizontal="right" vertical="center"/>
    </xf>
    <xf numFmtId="0" fontId="91" fillId="0" borderId="33" xfId="0" applyFont="1" applyFill="1" applyBorder="1" applyAlignment="1">
      <alignment horizontal="left"/>
    </xf>
    <xf numFmtId="4" fontId="91" fillId="0" borderId="33" xfId="0" applyNumberFormat="1" applyFont="1" applyFill="1" applyBorder="1" applyAlignment="1">
      <alignment horizontal="right"/>
    </xf>
    <xf numFmtId="4" fontId="91" fillId="34" borderId="30" xfId="0" applyNumberFormat="1" applyFont="1" applyFill="1" applyBorder="1" applyAlignment="1">
      <alignment horizontal="right"/>
    </xf>
    <xf numFmtId="4" fontId="84" fillId="0" borderId="33" xfId="0" applyNumberFormat="1" applyFont="1" applyBorder="1" applyAlignment="1">
      <alignment horizontal="center" wrapText="1"/>
    </xf>
    <xf numFmtId="2" fontId="81" fillId="0" borderId="30" xfId="0" applyNumberFormat="1" applyFont="1" applyFill="1" applyBorder="1" applyAlignment="1">
      <alignment horizontal="center" vertical="top" wrapText="1"/>
    </xf>
    <xf numFmtId="2" fontId="81" fillId="0" borderId="20" xfId="0" applyNumberFormat="1" applyFont="1" applyBorder="1" applyAlignment="1">
      <alignment horizontal="center" vertical="center" wrapText="1"/>
    </xf>
    <xf numFmtId="4" fontId="81" fillId="33" borderId="25" xfId="0" applyNumberFormat="1" applyFont="1" applyFill="1" applyBorder="1" applyAlignment="1">
      <alignment horizontal="center" vertical="top" wrapText="1"/>
    </xf>
    <xf numFmtId="4" fontId="81" fillId="33" borderId="20" xfId="0" applyNumberFormat="1" applyFont="1" applyFill="1" applyBorder="1" applyAlignment="1">
      <alignment horizontal="center" vertical="top" wrapText="1"/>
    </xf>
    <xf numFmtId="4" fontId="81" fillId="33" borderId="19" xfId="0" applyNumberFormat="1" applyFont="1" applyFill="1" applyBorder="1" applyAlignment="1">
      <alignment horizontal="center" vertical="top" wrapText="1"/>
    </xf>
    <xf numFmtId="0" fontId="81" fillId="33" borderId="12" xfId="0" applyFont="1" applyFill="1" applyBorder="1" applyAlignment="1">
      <alignment vertical="top" wrapText="1"/>
    </xf>
    <xf numFmtId="3" fontId="81" fillId="33" borderId="12" xfId="0" applyNumberFormat="1" applyFont="1" applyFill="1" applyBorder="1" applyAlignment="1">
      <alignment horizontal="right" vertical="top" wrapText="1"/>
    </xf>
    <xf numFmtId="210" fontId="81" fillId="33" borderId="12" xfId="0" applyNumberFormat="1" applyFont="1" applyFill="1" applyBorder="1" applyAlignment="1">
      <alignment horizontal="right" vertical="top" wrapText="1"/>
    </xf>
    <xf numFmtId="4" fontId="83" fillId="33" borderId="12" xfId="0" applyNumberFormat="1" applyFont="1" applyFill="1" applyBorder="1" applyAlignment="1">
      <alignment horizontal="center" vertical="center" wrapText="1"/>
    </xf>
    <xf numFmtId="0" fontId="82" fillId="37" borderId="33" xfId="0" applyFont="1" applyFill="1" applyBorder="1" applyAlignment="1">
      <alignment horizontal="justify" wrapText="1"/>
    </xf>
    <xf numFmtId="4" fontId="82" fillId="37" borderId="33" xfId="0" applyNumberFormat="1" applyFont="1" applyFill="1" applyBorder="1" applyAlignment="1">
      <alignment horizontal="right" vertical="center" wrapText="1"/>
    </xf>
    <xf numFmtId="2" fontId="83" fillId="34" borderId="10" xfId="0" applyNumberFormat="1" applyFont="1" applyFill="1" applyBorder="1" applyAlignment="1">
      <alignment horizontal="center" vertical="center" wrapText="1"/>
    </xf>
    <xf numFmtId="0" fontId="92" fillId="34" borderId="33" xfId="0" applyFont="1" applyFill="1" applyBorder="1" applyAlignment="1">
      <alignment horizontal="left"/>
    </xf>
    <xf numFmtId="0" fontId="83" fillId="34" borderId="20" xfId="0" applyFont="1" applyFill="1" applyBorder="1" applyAlignment="1">
      <alignment horizontal="center" vertical="top" wrapText="1"/>
    </xf>
    <xf numFmtId="0" fontId="83" fillId="33" borderId="12" xfId="0" applyFont="1" applyFill="1" applyBorder="1" applyAlignment="1">
      <alignment vertical="top" wrapText="1"/>
    </xf>
    <xf numFmtId="4" fontId="89" fillId="0" borderId="33" xfId="0" applyNumberFormat="1" applyFont="1" applyBorder="1" applyAlignment="1">
      <alignment horizontal="right" wrapText="1"/>
    </xf>
    <xf numFmtId="0" fontId="82" fillId="33" borderId="15" xfId="0" applyFont="1" applyFill="1" applyBorder="1" applyAlignment="1">
      <alignment horizontal="left" vertical="top" wrapText="1"/>
    </xf>
    <xf numFmtId="0" fontId="8" fillId="36" borderId="17" xfId="0" applyNumberFormat="1"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24" xfId="0" applyFont="1" applyFill="1" applyBorder="1" applyAlignment="1">
      <alignment horizontal="justify" vertical="top" wrapText="1"/>
    </xf>
    <xf numFmtId="193" fontId="82" fillId="34" borderId="25" xfId="0" applyNumberFormat="1" applyFont="1" applyFill="1" applyBorder="1" applyAlignment="1">
      <alignment horizontal="center" vertical="center" wrapText="1"/>
    </xf>
    <xf numFmtId="0" fontId="8" fillId="33" borderId="30" xfId="0" applyFont="1" applyFill="1" applyBorder="1" applyAlignment="1">
      <alignment horizontal="left" vertical="top" wrapText="1"/>
    </xf>
    <xf numFmtId="0" fontId="82" fillId="36" borderId="11" xfId="0"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4" borderId="17" xfId="0" applyNumberFormat="1" applyFont="1" applyFill="1" applyBorder="1" applyAlignment="1">
      <alignment horizontal="center" vertical="center" wrapText="1"/>
    </xf>
    <xf numFmtId="0" fontId="8" fillId="34" borderId="11" xfId="0" applyNumberFormat="1" applyFont="1" applyFill="1" applyBorder="1" applyAlignment="1">
      <alignment horizontal="center" vertical="center" wrapText="1"/>
    </xf>
    <xf numFmtId="0" fontId="8" fillId="34" borderId="18" xfId="0" applyNumberFormat="1" applyFont="1" applyFill="1" applyBorder="1" applyAlignment="1">
      <alignment horizontal="center" vertical="center" wrapText="1"/>
    </xf>
    <xf numFmtId="0" fontId="8" fillId="36" borderId="17" xfId="0" applyNumberFormat="1" applyFont="1" applyFill="1" applyBorder="1" applyAlignment="1">
      <alignment horizontal="center" vertical="center" wrapText="1"/>
    </xf>
    <xf numFmtId="0" fontId="8" fillId="36" borderId="11" xfId="0" applyNumberFormat="1" applyFont="1" applyFill="1" applyBorder="1" applyAlignment="1">
      <alignment horizontal="center" vertical="center" wrapText="1"/>
    </xf>
    <xf numFmtId="0" fontId="8" fillId="36" borderId="18" xfId="0" applyNumberFormat="1" applyFont="1" applyFill="1" applyBorder="1" applyAlignment="1">
      <alignment horizontal="center" vertical="center" wrapText="1"/>
    </xf>
    <xf numFmtId="0" fontId="8" fillId="35" borderId="17"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wrapText="1"/>
    </xf>
    <xf numFmtId="0" fontId="8" fillId="35" borderId="18" xfId="0" applyNumberFormat="1"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3" borderId="30" xfId="0" applyFont="1" applyFill="1" applyBorder="1" applyAlignment="1">
      <alignment horizontal="center" vertical="top" wrapText="1"/>
    </xf>
    <xf numFmtId="0" fontId="8" fillId="33" borderId="27" xfId="0" applyFont="1" applyFill="1" applyBorder="1" applyAlignment="1">
      <alignment horizontal="center" vertical="top" wrapText="1"/>
    </xf>
    <xf numFmtId="0" fontId="8" fillId="33" borderId="28" xfId="0" applyFont="1" applyFill="1" applyBorder="1" applyAlignment="1">
      <alignment horizontal="center" vertical="top" wrapText="1"/>
    </xf>
    <xf numFmtId="0" fontId="8" fillId="34" borderId="17"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5" borderId="17" xfId="63" applyFont="1" applyFill="1" applyBorder="1" applyAlignment="1">
      <alignment horizontal="center" vertical="center" wrapText="1"/>
      <protection/>
    </xf>
    <xf numFmtId="0" fontId="8" fillId="35" borderId="11" xfId="63" applyFont="1" applyFill="1" applyBorder="1" applyAlignment="1">
      <alignment horizontal="center" vertical="center" wrapText="1"/>
      <protection/>
    </xf>
    <xf numFmtId="0" fontId="8" fillId="35" borderId="18" xfId="63" applyFont="1" applyFill="1" applyBorder="1" applyAlignment="1">
      <alignment horizontal="center" vertical="center" wrapText="1"/>
      <protection/>
    </xf>
    <xf numFmtId="0" fontId="8" fillId="34" borderId="17" xfId="63" applyFont="1" applyFill="1" applyBorder="1" applyAlignment="1">
      <alignment horizontal="center" vertical="top" wrapText="1"/>
      <protection/>
    </xf>
    <xf numFmtId="0" fontId="8" fillId="34" borderId="11" xfId="63" applyFont="1" applyFill="1" applyBorder="1" applyAlignment="1">
      <alignment horizontal="center" vertical="top" wrapText="1"/>
      <protection/>
    </xf>
    <xf numFmtId="0" fontId="8" fillId="34" borderId="18" xfId="63" applyFont="1" applyFill="1" applyBorder="1" applyAlignment="1">
      <alignment horizontal="center" vertical="top" wrapText="1"/>
      <protection/>
    </xf>
    <xf numFmtId="0" fontId="8" fillId="34" borderId="24" xfId="0" applyFont="1" applyFill="1" applyBorder="1" applyAlignment="1">
      <alignment horizontal="center" vertical="top" wrapText="1"/>
    </xf>
    <xf numFmtId="0" fontId="8" fillId="34" borderId="13" xfId="0" applyFont="1" applyFill="1" applyBorder="1" applyAlignment="1">
      <alignment horizontal="center" vertical="top" wrapText="1"/>
    </xf>
    <xf numFmtId="0" fontId="8" fillId="34" borderId="15" xfId="0" applyFont="1" applyFill="1" applyBorder="1" applyAlignment="1">
      <alignment horizontal="center" vertical="top" wrapText="1"/>
    </xf>
    <xf numFmtId="0" fontId="8" fillId="36" borderId="11" xfId="0" applyFont="1" applyFill="1" applyBorder="1" applyAlignment="1">
      <alignment horizontal="center" vertical="top" wrapText="1"/>
    </xf>
    <xf numFmtId="3" fontId="4" fillId="33" borderId="17" xfId="63" applyNumberFormat="1" applyFont="1" applyFill="1" applyBorder="1" applyAlignment="1">
      <alignment horizontal="center" vertical="top" wrapText="1"/>
      <protection/>
    </xf>
    <xf numFmtId="3" fontId="4" fillId="33" borderId="11" xfId="63" applyNumberFormat="1" applyFont="1" applyFill="1" applyBorder="1" applyAlignment="1">
      <alignment horizontal="center" vertical="top" wrapText="1"/>
      <protection/>
    </xf>
    <xf numFmtId="0" fontId="8" fillId="34" borderId="17" xfId="0" applyFont="1" applyFill="1" applyBorder="1" applyAlignment="1">
      <alignment horizontal="center" vertical="top" wrapText="1"/>
    </xf>
    <xf numFmtId="0" fontId="8" fillId="34" borderId="11" xfId="0" applyFont="1" applyFill="1" applyBorder="1" applyAlignment="1">
      <alignment horizontal="center" vertical="top" wrapText="1"/>
    </xf>
    <xf numFmtId="0" fontId="8" fillId="34" borderId="18" xfId="0" applyFont="1" applyFill="1" applyBorder="1" applyAlignment="1">
      <alignment horizontal="center" vertical="top" wrapText="1"/>
    </xf>
    <xf numFmtId="0" fontId="8" fillId="36" borderId="17"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24" xfId="0" applyNumberFormat="1" applyFont="1" applyFill="1" applyBorder="1" applyAlignment="1">
      <alignment horizontal="center" vertical="top" wrapText="1"/>
    </xf>
    <xf numFmtId="0" fontId="8" fillId="34" borderId="13" xfId="0" applyNumberFormat="1" applyFont="1" applyFill="1" applyBorder="1" applyAlignment="1">
      <alignment horizontal="center" vertical="top" wrapText="1"/>
    </xf>
    <xf numFmtId="0" fontId="8" fillId="34" borderId="15" xfId="0" applyNumberFormat="1" applyFont="1" applyFill="1" applyBorder="1" applyAlignment="1">
      <alignment horizontal="center" vertical="top" wrapText="1"/>
    </xf>
    <xf numFmtId="0" fontId="8" fillId="36" borderId="17" xfId="63" applyFont="1" applyFill="1" applyBorder="1" applyAlignment="1">
      <alignment horizontal="center" vertical="center" wrapText="1"/>
      <protection/>
    </xf>
    <xf numFmtId="0" fontId="8" fillId="36" borderId="11" xfId="63" applyFont="1" applyFill="1" applyBorder="1" applyAlignment="1">
      <alignment horizontal="center" vertical="center" wrapText="1"/>
      <protection/>
    </xf>
    <xf numFmtId="0" fontId="8" fillId="36" borderId="18" xfId="63" applyFont="1" applyFill="1" applyBorder="1" applyAlignment="1">
      <alignment horizontal="center" vertical="center" wrapText="1"/>
      <protection/>
    </xf>
    <xf numFmtId="0" fontId="8" fillId="33" borderId="25" xfId="63" applyFont="1" applyFill="1" applyBorder="1" applyAlignment="1">
      <alignment horizontal="center" vertical="center" wrapText="1"/>
      <protection/>
    </xf>
    <xf numFmtId="0" fontId="8" fillId="33" borderId="20" xfId="63" applyFont="1" applyFill="1" applyBorder="1" applyAlignment="1">
      <alignment horizontal="center" vertical="center" wrapText="1"/>
      <protection/>
    </xf>
    <xf numFmtId="0" fontId="8" fillId="33" borderId="19" xfId="63" applyFont="1" applyFill="1" applyBorder="1" applyAlignment="1">
      <alignment horizontal="center" vertical="center" wrapText="1"/>
      <protection/>
    </xf>
    <xf numFmtId="0" fontId="8" fillId="33" borderId="25" xfId="63" applyFont="1" applyFill="1" applyBorder="1" applyAlignment="1">
      <alignment horizontal="center" vertical="top" wrapText="1"/>
      <protection/>
    </xf>
    <xf numFmtId="0" fontId="8" fillId="33" borderId="20" xfId="63" applyFont="1" applyFill="1" applyBorder="1" applyAlignment="1">
      <alignment horizontal="center" vertical="top" wrapText="1"/>
      <protection/>
    </xf>
    <xf numFmtId="0" fontId="8" fillId="34" borderId="56"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8" fillId="36" borderId="17" xfId="63" applyNumberFormat="1" applyFont="1" applyFill="1" applyBorder="1" applyAlignment="1">
      <alignment horizontal="center" vertical="center" wrapText="1"/>
      <protection/>
    </xf>
    <xf numFmtId="0" fontId="8" fillId="36" borderId="11" xfId="63" applyNumberFormat="1" applyFont="1" applyFill="1" applyBorder="1" applyAlignment="1">
      <alignment horizontal="center" vertical="center" wrapText="1"/>
      <protection/>
    </xf>
    <xf numFmtId="0" fontId="8" fillId="35" borderId="20" xfId="0" applyFont="1" applyFill="1" applyBorder="1" applyAlignment="1">
      <alignment horizontal="center" vertical="center" wrapText="1"/>
    </xf>
    <xf numFmtId="0" fontId="82" fillId="34" borderId="11" xfId="0" applyNumberFormat="1" applyFont="1" applyFill="1" applyBorder="1" applyAlignment="1">
      <alignment horizontal="center" vertical="center" wrapText="1"/>
    </xf>
    <xf numFmtId="0" fontId="8" fillId="36" borderId="20" xfId="63" applyFont="1" applyFill="1" applyBorder="1" applyAlignment="1">
      <alignment horizontal="center" vertical="center" wrapText="1"/>
      <protection/>
    </xf>
    <xf numFmtId="0" fontId="7" fillId="34" borderId="17" xfId="0" applyNumberFormat="1" applyFont="1" applyFill="1" applyBorder="1" applyAlignment="1">
      <alignment horizontal="center" vertical="center" wrapText="1"/>
    </xf>
    <xf numFmtId="0" fontId="8" fillId="33" borderId="14" xfId="0" applyFont="1" applyFill="1" applyBorder="1" applyAlignment="1">
      <alignment horizontal="center" vertical="top" wrapText="1"/>
    </xf>
    <xf numFmtId="0" fontId="8" fillId="34" borderId="24" xfId="0" applyNumberFormat="1" applyFont="1" applyFill="1" applyBorder="1" applyAlignment="1">
      <alignment horizontal="center" vertical="center" wrapText="1"/>
    </xf>
    <xf numFmtId="0" fontId="8" fillId="34" borderId="13" xfId="0" applyNumberFormat="1" applyFont="1" applyFill="1" applyBorder="1" applyAlignment="1">
      <alignment horizontal="center" vertical="center" wrapText="1"/>
    </xf>
    <xf numFmtId="0" fontId="8" fillId="34" borderId="15" xfId="0" applyNumberFormat="1"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5" xfId="0" applyFont="1" applyFill="1" applyBorder="1" applyAlignment="1">
      <alignment horizontal="center" vertical="center" wrapText="1"/>
    </xf>
    <xf numFmtId="188" fontId="6" fillId="35" borderId="24" xfId="58" applyNumberFormat="1" applyFont="1" applyFill="1" applyBorder="1" applyAlignment="1">
      <alignment horizontal="center" vertical="center"/>
    </xf>
    <xf numFmtId="188" fontId="6" fillId="35" borderId="13" xfId="58" applyNumberFormat="1" applyFont="1" applyFill="1" applyBorder="1" applyAlignment="1">
      <alignment horizontal="center" vertical="center"/>
    </xf>
    <xf numFmtId="188" fontId="6" fillId="35" borderId="15" xfId="58" applyNumberFormat="1" applyFont="1" applyFill="1" applyBorder="1" applyAlignment="1">
      <alignment horizontal="center" vertical="center"/>
    </xf>
    <xf numFmtId="4" fontId="4" fillId="34" borderId="12" xfId="0" applyNumberFormat="1" applyFont="1" applyFill="1" applyBorder="1" applyAlignment="1">
      <alignment vertical="top" wrapText="1"/>
    </xf>
    <xf numFmtId="0" fontId="93" fillId="36" borderId="17" xfId="0" applyFont="1" applyFill="1" applyBorder="1" applyAlignment="1">
      <alignment horizontal="center" vertical="center" wrapText="1"/>
    </xf>
    <xf numFmtId="0" fontId="93" fillId="36" borderId="11" xfId="0" applyFont="1" applyFill="1" applyBorder="1" applyAlignment="1">
      <alignment horizontal="center" vertical="top" wrapText="1"/>
    </xf>
    <xf numFmtId="3" fontId="4" fillId="36" borderId="13" xfId="0" applyNumberFormat="1" applyFont="1" applyFill="1" applyBorder="1" applyAlignment="1">
      <alignment horizontal="center" vertical="center"/>
    </xf>
    <xf numFmtId="3" fontId="4" fillId="36" borderId="24" xfId="0" applyNumberFormat="1" applyFont="1" applyFill="1" applyBorder="1" applyAlignment="1">
      <alignment horizontal="center" vertical="center"/>
    </xf>
    <xf numFmtId="3" fontId="4" fillId="36" borderId="15" xfId="0" applyNumberFormat="1" applyFont="1" applyFill="1" applyBorder="1" applyAlignment="1">
      <alignment horizontal="center" vertical="center"/>
    </xf>
    <xf numFmtId="0" fontId="0" fillId="0" borderId="0" xfId="0" applyAlignment="1">
      <alignment vertical="top" wrapText="1"/>
    </xf>
    <xf numFmtId="2" fontId="81" fillId="0" borderId="17" xfId="0" applyNumberFormat="1" applyFont="1" applyBorder="1" applyAlignment="1">
      <alignment horizontal="center" vertical="center" wrapText="1"/>
    </xf>
    <xf numFmtId="2" fontId="81" fillId="0" borderId="11" xfId="0" applyNumberFormat="1" applyFont="1" applyBorder="1" applyAlignment="1">
      <alignment horizontal="center" vertical="center" wrapText="1"/>
    </xf>
    <xf numFmtId="2" fontId="81" fillId="0" borderId="18" xfId="0" applyNumberFormat="1" applyFont="1" applyBorder="1" applyAlignment="1">
      <alignment horizontal="center" vertical="center" wrapText="1"/>
    </xf>
    <xf numFmtId="0" fontId="8" fillId="33" borderId="17" xfId="0" applyFont="1" applyFill="1" applyBorder="1" applyAlignment="1">
      <alignment horizontal="left" vertical="top" wrapText="1"/>
    </xf>
    <xf numFmtId="0" fontId="8" fillId="33" borderId="11" xfId="0" applyFont="1" applyFill="1" applyBorder="1" applyAlignment="1">
      <alignment horizontal="left" vertical="top" wrapText="1"/>
    </xf>
    <xf numFmtId="0" fontId="8" fillId="33" borderId="18" xfId="0" applyFont="1" applyFill="1" applyBorder="1" applyAlignment="1">
      <alignment horizontal="left" vertical="top" wrapText="1"/>
    </xf>
    <xf numFmtId="0" fontId="8" fillId="33" borderId="59" xfId="0" applyFont="1" applyFill="1" applyBorder="1" applyAlignment="1">
      <alignment horizontal="left" vertical="top" wrapText="1"/>
    </xf>
    <xf numFmtId="0" fontId="8" fillId="34" borderId="17" xfId="0" applyNumberFormat="1" applyFont="1" applyFill="1" applyBorder="1" applyAlignment="1">
      <alignment horizontal="center" vertical="center" wrapText="1"/>
    </xf>
    <xf numFmtId="0" fontId="8" fillId="34" borderId="11" xfId="0" applyNumberFormat="1" applyFont="1" applyFill="1" applyBorder="1" applyAlignment="1">
      <alignment horizontal="center" vertical="center" wrapText="1"/>
    </xf>
    <xf numFmtId="0" fontId="8" fillId="34" borderId="18" xfId="0" applyNumberFormat="1" applyFont="1" applyFill="1" applyBorder="1" applyAlignment="1">
      <alignment horizontal="center" vertical="center" wrapText="1"/>
    </xf>
    <xf numFmtId="0" fontId="8" fillId="35" borderId="17"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wrapText="1"/>
    </xf>
    <xf numFmtId="0" fontId="8" fillId="35" borderId="18" xfId="0" applyNumberFormat="1"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4" borderId="32" xfId="0" applyNumberFormat="1" applyFont="1" applyFill="1" applyBorder="1" applyAlignment="1">
      <alignment horizontal="center" vertical="center" wrapText="1"/>
    </xf>
    <xf numFmtId="0" fontId="8" fillId="34" borderId="23" xfId="0" applyNumberFormat="1" applyFont="1" applyFill="1" applyBorder="1" applyAlignment="1">
      <alignment horizontal="center" vertical="center" wrapText="1"/>
    </xf>
    <xf numFmtId="0" fontId="8" fillId="34" borderId="44" xfId="0" applyNumberFormat="1" applyFont="1" applyFill="1" applyBorder="1" applyAlignment="1">
      <alignment horizontal="center" vertical="center" wrapText="1"/>
    </xf>
    <xf numFmtId="0" fontId="8" fillId="35" borderId="30" xfId="0" applyFont="1" applyFill="1" applyBorder="1" applyAlignment="1">
      <alignment horizontal="center" vertical="top" wrapText="1"/>
    </xf>
    <xf numFmtId="0" fontId="8" fillId="35" borderId="27" xfId="0" applyFont="1" applyFill="1" applyBorder="1" applyAlignment="1">
      <alignment horizontal="center" vertical="top" wrapText="1"/>
    </xf>
    <xf numFmtId="0" fontId="8" fillId="35" borderId="28" xfId="0" applyFont="1" applyFill="1" applyBorder="1" applyAlignment="1">
      <alignment horizontal="center" vertical="top" wrapText="1"/>
    </xf>
    <xf numFmtId="0" fontId="8" fillId="36" borderId="30" xfId="0" applyFont="1" applyFill="1" applyBorder="1" applyAlignment="1">
      <alignment horizontal="center" vertical="top" wrapText="1"/>
    </xf>
    <xf numFmtId="0" fontId="8" fillId="36" borderId="27" xfId="0" applyFont="1" applyFill="1" applyBorder="1" applyAlignment="1">
      <alignment horizontal="center" vertical="top" wrapText="1"/>
    </xf>
    <xf numFmtId="0" fontId="8" fillId="36" borderId="28" xfId="0" applyFont="1" applyFill="1" applyBorder="1" applyAlignment="1">
      <alignment horizontal="center" vertical="top" wrapText="1"/>
    </xf>
    <xf numFmtId="0" fontId="8" fillId="33" borderId="30" xfId="0" applyFont="1" applyFill="1" applyBorder="1" applyAlignment="1">
      <alignment horizontal="center" vertical="top" wrapText="1"/>
    </xf>
    <xf numFmtId="0" fontId="8" fillId="33" borderId="27" xfId="0" applyFont="1" applyFill="1" applyBorder="1" applyAlignment="1">
      <alignment horizontal="center" vertical="top" wrapText="1"/>
    </xf>
    <xf numFmtId="0" fontId="8" fillId="33" borderId="28" xfId="0" applyFont="1" applyFill="1" applyBorder="1" applyAlignment="1">
      <alignment horizontal="center" vertical="top" wrapText="1"/>
    </xf>
    <xf numFmtId="0" fontId="3" fillId="33" borderId="16" xfId="0" applyFont="1" applyFill="1" applyBorder="1" applyAlignment="1">
      <alignment vertical="top" wrapText="1"/>
    </xf>
    <xf numFmtId="0" fontId="3" fillId="33" borderId="12" xfId="0" applyFont="1" applyFill="1" applyBorder="1" applyAlignment="1">
      <alignment vertical="top" wrapText="1"/>
    </xf>
    <xf numFmtId="0" fontId="3" fillId="33" borderId="31" xfId="0" applyFont="1" applyFill="1" applyBorder="1" applyAlignment="1">
      <alignment vertical="top" wrapText="1"/>
    </xf>
    <xf numFmtId="0" fontId="3" fillId="33" borderId="29" xfId="0" applyFont="1" applyFill="1" applyBorder="1" applyAlignment="1">
      <alignment vertical="top" wrapText="1"/>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4" fillId="0" borderId="18" xfId="0" applyFont="1" applyBorder="1" applyAlignment="1">
      <alignment horizontal="left" vertical="top" wrapText="1"/>
    </xf>
    <xf numFmtId="0" fontId="8" fillId="33" borderId="33" xfId="0" applyNumberFormat="1" applyFont="1" applyFill="1" applyBorder="1" applyAlignment="1">
      <alignment horizontal="left" vertical="top" wrapText="1"/>
    </xf>
    <xf numFmtId="0" fontId="8" fillId="33" borderId="33" xfId="0" applyNumberFormat="1" applyFont="1" applyFill="1" applyBorder="1" applyAlignment="1">
      <alignment horizontal="center" vertical="top" wrapText="1"/>
    </xf>
    <xf numFmtId="0" fontId="8" fillId="46" borderId="33" xfId="0" applyNumberFormat="1" applyFont="1" applyFill="1" applyBorder="1" applyAlignment="1">
      <alignment horizontal="center" vertical="top" wrapText="1"/>
    </xf>
    <xf numFmtId="0" fontId="8" fillId="33" borderId="30"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4" borderId="33" xfId="0" applyFont="1" applyFill="1" applyBorder="1" applyAlignment="1">
      <alignment horizontal="center" vertical="top" wrapText="1"/>
    </xf>
    <xf numFmtId="0" fontId="8" fillId="34" borderId="17"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8" xfId="0" applyFont="1" applyFill="1" applyBorder="1" applyAlignment="1">
      <alignment horizontal="center" vertical="center" wrapText="1"/>
    </xf>
    <xf numFmtId="9" fontId="82" fillId="0" borderId="30" xfId="0" applyNumberFormat="1" applyFont="1" applyBorder="1" applyAlignment="1">
      <alignment horizontal="center" vertical="center"/>
    </xf>
    <xf numFmtId="9" fontId="82" fillId="0" borderId="27" xfId="0" applyNumberFormat="1" applyFont="1" applyBorder="1" applyAlignment="1">
      <alignment horizontal="center" vertical="center"/>
    </xf>
    <xf numFmtId="9" fontId="82" fillId="0" borderId="28" xfId="0" applyNumberFormat="1" applyFont="1" applyBorder="1" applyAlignment="1">
      <alignment horizontal="center" vertical="center"/>
    </xf>
    <xf numFmtId="9" fontId="81" fillId="0" borderId="17" xfId="0" applyNumberFormat="1" applyFont="1" applyBorder="1" applyAlignment="1">
      <alignment horizontal="center" vertical="center" wrapText="1"/>
    </xf>
    <xf numFmtId="9" fontId="81" fillId="0" borderId="11" xfId="0" applyNumberFormat="1" applyFont="1" applyBorder="1" applyAlignment="1">
      <alignment horizontal="center" vertical="center" wrapText="1"/>
    </xf>
    <xf numFmtId="9" fontId="81" fillId="0" borderId="18" xfId="0" applyNumberFormat="1" applyFont="1" applyBorder="1" applyAlignment="1">
      <alignment horizontal="center" vertical="center" wrapText="1"/>
    </xf>
    <xf numFmtId="0" fontId="8" fillId="33" borderId="17" xfId="63" applyFont="1" applyFill="1" applyBorder="1" applyAlignment="1">
      <alignment horizontal="left" vertical="top" wrapText="1"/>
      <protection/>
    </xf>
    <xf numFmtId="0" fontId="8" fillId="33" borderId="11" xfId="63" applyFont="1" applyFill="1" applyBorder="1" applyAlignment="1">
      <alignment horizontal="left" vertical="top" wrapText="1"/>
      <protection/>
    </xf>
    <xf numFmtId="0" fontId="8" fillId="33" borderId="18" xfId="63" applyFont="1" applyFill="1" applyBorder="1" applyAlignment="1">
      <alignment horizontal="left" vertical="top" wrapText="1"/>
      <protection/>
    </xf>
    <xf numFmtId="0" fontId="8" fillId="35" borderId="17" xfId="63" applyFont="1" applyFill="1" applyBorder="1" applyAlignment="1">
      <alignment horizontal="center" vertical="center" wrapText="1"/>
      <protection/>
    </xf>
    <xf numFmtId="0" fontId="8" fillId="35" borderId="11" xfId="63" applyFont="1" applyFill="1" applyBorder="1" applyAlignment="1">
      <alignment horizontal="center" vertical="center" wrapText="1"/>
      <protection/>
    </xf>
    <xf numFmtId="0" fontId="8" fillId="35" borderId="18"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34" borderId="17" xfId="63" applyFont="1" applyFill="1" applyBorder="1" applyAlignment="1">
      <alignment horizontal="center" vertical="center" wrapText="1"/>
      <protection/>
    </xf>
    <xf numFmtId="0" fontId="8" fillId="34" borderId="11" xfId="63" applyFont="1" applyFill="1" applyBorder="1" applyAlignment="1">
      <alignment horizontal="center" vertical="center" wrapText="1"/>
      <protection/>
    </xf>
    <xf numFmtId="0" fontId="8" fillId="34" borderId="18" xfId="63" applyFont="1" applyFill="1" applyBorder="1" applyAlignment="1">
      <alignment horizontal="center" vertical="center" wrapText="1"/>
      <protection/>
    </xf>
    <xf numFmtId="0" fontId="82" fillId="34" borderId="24" xfId="63" applyFont="1" applyFill="1" applyBorder="1" applyAlignment="1">
      <alignment horizontal="center" vertical="center" wrapText="1"/>
      <protection/>
    </xf>
    <xf numFmtId="0" fontId="82" fillId="34" borderId="13" xfId="63" applyFont="1" applyFill="1" applyBorder="1" applyAlignment="1">
      <alignment horizontal="center" vertical="center" wrapText="1"/>
      <protection/>
    </xf>
    <xf numFmtId="0" fontId="82" fillId="34" borderId="15" xfId="63" applyFont="1" applyFill="1" applyBorder="1" applyAlignment="1">
      <alignment horizontal="center" vertical="center" wrapText="1"/>
      <protection/>
    </xf>
    <xf numFmtId="10" fontId="82" fillId="0" borderId="33" xfId="0" applyNumberFormat="1" applyFont="1" applyBorder="1" applyAlignment="1">
      <alignment horizontal="center" vertical="center"/>
    </xf>
    <xf numFmtId="10" fontId="82" fillId="0" borderId="30" xfId="0" applyNumberFormat="1" applyFont="1" applyBorder="1" applyAlignment="1">
      <alignment horizontal="center" vertical="center"/>
    </xf>
    <xf numFmtId="0" fontId="8" fillId="36" borderId="17" xfId="63" applyFont="1" applyFill="1" applyBorder="1" applyAlignment="1">
      <alignment horizontal="center" vertical="top" wrapText="1"/>
      <protection/>
    </xf>
    <xf numFmtId="0" fontId="8" fillId="36" borderId="11" xfId="63" applyFont="1" applyFill="1" applyBorder="1" applyAlignment="1">
      <alignment horizontal="center" vertical="top" wrapText="1"/>
      <protection/>
    </xf>
    <xf numFmtId="0" fontId="8" fillId="36" borderId="18" xfId="63" applyFont="1" applyFill="1" applyBorder="1" applyAlignment="1">
      <alignment horizontal="center" vertical="top" wrapText="1"/>
      <protection/>
    </xf>
    <xf numFmtId="0" fontId="8" fillId="34" borderId="17" xfId="63" applyFont="1" applyFill="1" applyBorder="1" applyAlignment="1">
      <alignment horizontal="center" vertical="top" wrapText="1"/>
      <protection/>
    </xf>
    <xf numFmtId="0" fontId="8" fillId="34" borderId="11" xfId="63" applyFont="1" applyFill="1" applyBorder="1" applyAlignment="1">
      <alignment horizontal="center" vertical="top" wrapText="1"/>
      <protection/>
    </xf>
    <xf numFmtId="0" fontId="8" fillId="34" borderId="18" xfId="63" applyFont="1" applyFill="1" applyBorder="1" applyAlignment="1">
      <alignment horizontal="center" vertical="top" wrapText="1"/>
      <protection/>
    </xf>
    <xf numFmtId="0" fontId="8" fillId="34" borderId="17" xfId="63" applyFont="1" applyFill="1" applyBorder="1" applyAlignment="1">
      <alignment horizontal="left" vertical="top" wrapText="1"/>
      <protection/>
    </xf>
    <xf numFmtId="0" fontId="8" fillId="34" borderId="11" xfId="63" applyFont="1" applyFill="1" applyBorder="1" applyAlignment="1">
      <alignment horizontal="left" vertical="top" wrapText="1"/>
      <protection/>
    </xf>
    <xf numFmtId="0" fontId="8" fillId="34" borderId="18" xfId="63" applyFont="1" applyFill="1" applyBorder="1" applyAlignment="1">
      <alignment horizontal="left" vertical="top" wrapText="1"/>
      <protection/>
    </xf>
    <xf numFmtId="0" fontId="7" fillId="33" borderId="17" xfId="63" applyFont="1" applyFill="1" applyBorder="1" applyAlignment="1">
      <alignment horizontal="left" vertical="top" wrapText="1"/>
      <protection/>
    </xf>
    <xf numFmtId="0" fontId="8" fillId="35" borderId="17" xfId="63" applyFont="1" applyFill="1" applyBorder="1" applyAlignment="1">
      <alignment horizontal="center" vertical="top" wrapText="1"/>
      <protection/>
    </xf>
    <xf numFmtId="0" fontId="8" fillId="35" borderId="11" xfId="63" applyFont="1" applyFill="1" applyBorder="1" applyAlignment="1">
      <alignment horizontal="center" vertical="top" wrapText="1"/>
      <protection/>
    </xf>
    <xf numFmtId="0" fontId="8" fillId="35" borderId="18" xfId="63" applyFont="1" applyFill="1" applyBorder="1" applyAlignment="1">
      <alignment horizontal="center" vertical="top" wrapText="1"/>
      <protection/>
    </xf>
    <xf numFmtId="0" fontId="81" fillId="0" borderId="32"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44" xfId="0" applyFont="1" applyBorder="1" applyAlignment="1">
      <alignment horizontal="center" vertical="center" wrapText="1"/>
    </xf>
    <xf numFmtId="10" fontId="82" fillId="0" borderId="60" xfId="0" applyNumberFormat="1" applyFont="1" applyBorder="1" applyAlignment="1">
      <alignment horizontal="center" vertical="center"/>
    </xf>
    <xf numFmtId="10" fontId="82" fillId="0" borderId="27" xfId="0" applyNumberFormat="1" applyFont="1" applyBorder="1" applyAlignment="1">
      <alignment horizontal="center" vertical="center"/>
    </xf>
    <xf numFmtId="10" fontId="82" fillId="0" borderId="28" xfId="0" applyNumberFormat="1" applyFont="1" applyBorder="1" applyAlignment="1">
      <alignment horizontal="center" vertical="center"/>
    </xf>
    <xf numFmtId="185" fontId="81" fillId="0" borderId="17" xfId="42" applyFont="1" applyBorder="1" applyAlignment="1">
      <alignment vertical="center" wrapText="1"/>
    </xf>
    <xf numFmtId="185" fontId="81" fillId="0" borderId="11" xfId="42" applyFont="1" applyBorder="1" applyAlignment="1">
      <alignment vertical="center" wrapText="1"/>
    </xf>
    <xf numFmtId="185" fontId="81" fillId="0" borderId="18" xfId="42" applyFont="1" applyBorder="1" applyAlignment="1">
      <alignment vertical="center" wrapText="1"/>
    </xf>
    <xf numFmtId="2" fontId="82" fillId="0" borderId="30" xfId="0" applyNumberFormat="1" applyFont="1" applyBorder="1" applyAlignment="1">
      <alignment horizontal="center" vertical="center"/>
    </xf>
    <xf numFmtId="2" fontId="82" fillId="0" borderId="27" xfId="0" applyNumberFormat="1" applyFont="1" applyBorder="1" applyAlignment="1">
      <alignment horizontal="center" vertical="center"/>
    </xf>
    <xf numFmtId="2" fontId="82" fillId="0" borderId="28" xfId="0" applyNumberFormat="1" applyFont="1" applyBorder="1" applyAlignment="1">
      <alignment horizontal="center" vertical="center"/>
    </xf>
    <xf numFmtId="1" fontId="82" fillId="33" borderId="33" xfId="0" applyNumberFormat="1" applyFont="1" applyFill="1" applyBorder="1" applyAlignment="1">
      <alignment horizontal="right" vertical="top" wrapText="1"/>
    </xf>
    <xf numFmtId="2" fontId="82" fillId="34" borderId="25" xfId="0" applyNumberFormat="1" applyFont="1" applyFill="1" applyBorder="1" applyAlignment="1">
      <alignment horizontal="center" vertical="center" wrapText="1"/>
    </xf>
    <xf numFmtId="2" fontId="82" fillId="34" borderId="20" xfId="0" applyNumberFormat="1" applyFont="1" applyFill="1" applyBorder="1" applyAlignment="1">
      <alignment horizontal="center" vertical="center" wrapText="1"/>
    </xf>
    <xf numFmtId="2" fontId="81" fillId="33" borderId="17" xfId="0" applyNumberFormat="1" applyFont="1" applyFill="1" applyBorder="1" applyAlignment="1">
      <alignment horizontal="center" vertical="center" wrapText="1"/>
    </xf>
    <xf numFmtId="2" fontId="81" fillId="33" borderId="11" xfId="0" applyNumberFormat="1" applyFont="1" applyFill="1" applyBorder="1" applyAlignment="1">
      <alignment horizontal="center" vertical="center" wrapText="1"/>
    </xf>
    <xf numFmtId="2" fontId="81" fillId="33" borderId="36" xfId="0" applyNumberFormat="1" applyFont="1" applyFill="1" applyBorder="1" applyAlignment="1">
      <alignment horizontal="center" vertical="center" wrapText="1"/>
    </xf>
    <xf numFmtId="1" fontId="81" fillId="0" borderId="17" xfId="0" applyNumberFormat="1" applyFont="1" applyBorder="1" applyAlignment="1">
      <alignment horizontal="right" vertical="top" wrapText="1"/>
    </xf>
    <xf numFmtId="1" fontId="81" fillId="0" borderId="11" xfId="0" applyNumberFormat="1" applyFont="1" applyBorder="1" applyAlignment="1">
      <alignment horizontal="right" vertical="top" wrapText="1"/>
    </xf>
    <xf numFmtId="2" fontId="81" fillId="33" borderId="17" xfId="0" applyNumberFormat="1" applyFont="1" applyFill="1" applyBorder="1" applyAlignment="1">
      <alignment horizontal="center" vertical="top" wrapText="1"/>
    </xf>
    <xf numFmtId="2" fontId="81" fillId="33" borderId="11" xfId="0" applyNumberFormat="1" applyFont="1" applyFill="1" applyBorder="1" applyAlignment="1">
      <alignment horizontal="center" vertical="top" wrapText="1"/>
    </xf>
    <xf numFmtId="2" fontId="81" fillId="33" borderId="18" xfId="0" applyNumberFormat="1" applyFont="1" applyFill="1" applyBorder="1" applyAlignment="1">
      <alignment horizontal="center" vertical="top" wrapText="1"/>
    </xf>
    <xf numFmtId="2" fontId="81" fillId="34" borderId="30" xfId="0" applyNumberFormat="1" applyFont="1" applyFill="1" applyBorder="1" applyAlignment="1">
      <alignment horizontal="center" vertical="center" wrapText="1"/>
    </xf>
    <xf numFmtId="2" fontId="81" fillId="34" borderId="27" xfId="0" applyNumberFormat="1" applyFont="1" applyFill="1" applyBorder="1" applyAlignment="1">
      <alignment horizontal="center" vertical="center" wrapText="1"/>
    </xf>
    <xf numFmtId="2" fontId="81" fillId="34" borderId="28" xfId="0" applyNumberFormat="1" applyFont="1" applyFill="1" applyBorder="1" applyAlignment="1">
      <alignment horizontal="center" vertical="center" wrapText="1"/>
    </xf>
    <xf numFmtId="0" fontId="8" fillId="33" borderId="13"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4" borderId="24" xfId="0" applyFont="1" applyFill="1" applyBorder="1" applyAlignment="1">
      <alignment horizontal="center" vertical="top" wrapText="1"/>
    </xf>
    <xf numFmtId="0" fontId="8" fillId="34" borderId="13" xfId="0" applyFont="1" applyFill="1" applyBorder="1" applyAlignment="1">
      <alignment horizontal="center" vertical="top" wrapText="1"/>
    </xf>
    <xf numFmtId="0" fontId="8" fillId="35" borderId="24" xfId="0" applyFont="1" applyFill="1" applyBorder="1" applyAlignment="1">
      <alignment horizontal="center" vertical="top" wrapText="1"/>
    </xf>
    <xf numFmtId="0" fontId="8" fillId="35" borderId="13" xfId="0" applyFont="1" applyFill="1" applyBorder="1" applyAlignment="1">
      <alignment horizontal="center" vertical="top" wrapText="1"/>
    </xf>
    <xf numFmtId="0" fontId="8" fillId="36" borderId="17" xfId="0" applyNumberFormat="1" applyFont="1" applyFill="1" applyBorder="1" applyAlignment="1">
      <alignment horizontal="center" vertical="center" wrapText="1"/>
    </xf>
    <xf numFmtId="0" fontId="8" fillId="36" borderId="11" xfId="0" applyNumberFormat="1" applyFont="1" applyFill="1" applyBorder="1" applyAlignment="1">
      <alignment horizontal="center" vertical="center" wrapText="1"/>
    </xf>
    <xf numFmtId="0" fontId="8" fillId="36" borderId="18" xfId="0" applyNumberFormat="1" applyFont="1" applyFill="1" applyBorder="1" applyAlignment="1">
      <alignment horizontal="center" vertical="center" wrapText="1"/>
    </xf>
    <xf numFmtId="0" fontId="8" fillId="34" borderId="15" xfId="0" applyFont="1" applyFill="1" applyBorder="1" applyAlignment="1">
      <alignment horizontal="center" vertical="top" wrapText="1"/>
    </xf>
    <xf numFmtId="0" fontId="8" fillId="36" borderId="17" xfId="0" applyFont="1" applyFill="1" applyBorder="1" applyAlignment="1">
      <alignment horizontal="center" vertical="top" wrapText="1"/>
    </xf>
    <xf numFmtId="0" fontId="8" fillId="36" borderId="11" xfId="0" applyFont="1" applyFill="1" applyBorder="1" applyAlignment="1">
      <alignment horizontal="center" vertical="top" wrapText="1"/>
    </xf>
    <xf numFmtId="0" fontId="8" fillId="36" borderId="18" xfId="0" applyFont="1" applyFill="1" applyBorder="1" applyAlignment="1">
      <alignment horizontal="center" vertical="top" wrapText="1"/>
    </xf>
    <xf numFmtId="3" fontId="4" fillId="33" borderId="17" xfId="63" applyNumberFormat="1" applyFont="1" applyFill="1" applyBorder="1" applyAlignment="1">
      <alignment horizontal="center" vertical="top" wrapText="1"/>
      <protection/>
    </xf>
    <xf numFmtId="3" fontId="4" fillId="33" borderId="11" xfId="63" applyNumberFormat="1" applyFont="1" applyFill="1" applyBorder="1" applyAlignment="1">
      <alignment horizontal="center" vertical="top" wrapText="1"/>
      <protection/>
    </xf>
    <xf numFmtId="0" fontId="8" fillId="34" borderId="17" xfId="0" applyFont="1" applyFill="1" applyBorder="1" applyAlignment="1">
      <alignment horizontal="center" vertical="top" wrapText="1"/>
    </xf>
    <xf numFmtId="0" fontId="8" fillId="34" borderId="11" xfId="0" applyFont="1" applyFill="1" applyBorder="1" applyAlignment="1">
      <alignment horizontal="center" vertical="top" wrapText="1"/>
    </xf>
    <xf numFmtId="0" fontId="8" fillId="34" borderId="18"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8" xfId="0" applyFont="1" applyFill="1" applyBorder="1" applyAlignment="1">
      <alignment horizontal="center" vertical="top" wrapText="1"/>
    </xf>
    <xf numFmtId="0" fontId="4" fillId="35" borderId="17"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8" xfId="0" applyFont="1" applyFill="1" applyBorder="1" applyAlignment="1">
      <alignment horizontal="center" vertical="center" wrapText="1"/>
    </xf>
    <xf numFmtId="188" fontId="6" fillId="35" borderId="17" xfId="58" applyNumberFormat="1" applyFont="1" applyFill="1" applyBorder="1" applyAlignment="1">
      <alignment horizontal="center" vertical="center"/>
    </xf>
    <xf numFmtId="188" fontId="6" fillId="35" borderId="11" xfId="58" applyNumberFormat="1" applyFont="1" applyFill="1" applyBorder="1" applyAlignment="1">
      <alignment horizontal="center" vertical="center"/>
    </xf>
    <xf numFmtId="188" fontId="6" fillId="35" borderId="18" xfId="58" applyNumberFormat="1" applyFont="1" applyFill="1" applyBorder="1" applyAlignment="1">
      <alignment horizontal="center" vertical="center"/>
    </xf>
    <xf numFmtId="3" fontId="4" fillId="36" borderId="17" xfId="0" applyNumberFormat="1" applyFont="1" applyFill="1" applyBorder="1" applyAlignment="1">
      <alignment horizontal="center" vertical="center"/>
    </xf>
    <xf numFmtId="3" fontId="4" fillId="36" borderId="11" xfId="0" applyNumberFormat="1" applyFont="1" applyFill="1" applyBorder="1" applyAlignment="1">
      <alignment horizontal="center" vertical="center"/>
    </xf>
    <xf numFmtId="3" fontId="4" fillId="36" borderId="18" xfId="0" applyNumberFormat="1" applyFont="1" applyFill="1" applyBorder="1" applyAlignment="1">
      <alignment horizontal="center" vertical="center"/>
    </xf>
    <xf numFmtId="0" fontId="8" fillId="34" borderId="17" xfId="0" applyFont="1" applyFill="1" applyBorder="1" applyAlignment="1">
      <alignment horizontal="left" vertical="top" wrapText="1"/>
    </xf>
    <xf numFmtId="0" fontId="8" fillId="34" borderId="11" xfId="0" applyFont="1" applyFill="1" applyBorder="1" applyAlignment="1">
      <alignment horizontal="left" vertical="top" wrapText="1"/>
    </xf>
    <xf numFmtId="0" fontId="8" fillId="34" borderId="18" xfId="0" applyFont="1" applyFill="1" applyBorder="1" applyAlignment="1">
      <alignment horizontal="left" vertical="top" wrapText="1"/>
    </xf>
    <xf numFmtId="0" fontId="7" fillId="33" borderId="17"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8" xfId="0" applyFont="1" applyFill="1" applyBorder="1" applyAlignment="1">
      <alignment horizontal="left" vertical="top" wrapText="1"/>
    </xf>
    <xf numFmtId="0" fontId="4" fillId="34" borderId="17" xfId="0" applyFont="1" applyFill="1" applyBorder="1" applyAlignment="1">
      <alignment horizontal="center" wrapText="1"/>
    </xf>
    <xf numFmtId="0" fontId="4" fillId="34" borderId="11" xfId="0" applyFont="1" applyFill="1" applyBorder="1" applyAlignment="1">
      <alignment horizontal="center" wrapText="1"/>
    </xf>
    <xf numFmtId="0" fontId="4" fillId="34" borderId="18" xfId="0" applyFont="1" applyFill="1" applyBorder="1" applyAlignment="1">
      <alignment horizontal="center" wrapText="1"/>
    </xf>
    <xf numFmtId="0" fontId="82" fillId="34" borderId="11" xfId="0" applyFont="1" applyFill="1" applyBorder="1" applyAlignment="1">
      <alignment horizontal="center" vertical="center" wrapText="1"/>
    </xf>
    <xf numFmtId="0" fontId="82" fillId="34" borderId="18" xfId="0" applyFont="1" applyFill="1" applyBorder="1" applyAlignment="1">
      <alignment horizontal="center" vertical="center" wrapText="1"/>
    </xf>
    <xf numFmtId="0" fontId="8" fillId="46" borderId="17" xfId="0" applyFont="1" applyFill="1" applyBorder="1" applyAlignment="1">
      <alignment horizontal="center" vertical="top" wrapText="1"/>
    </xf>
    <xf numFmtId="0" fontId="8" fillId="46" borderId="11" xfId="0" applyFont="1" applyFill="1" applyBorder="1" applyAlignment="1">
      <alignment horizontal="center" vertical="top" wrapText="1"/>
    </xf>
    <xf numFmtId="0" fontId="8" fillId="46" borderId="18" xfId="0" applyFont="1" applyFill="1" applyBorder="1" applyAlignment="1">
      <alignment horizontal="center" vertical="top" wrapText="1"/>
    </xf>
    <xf numFmtId="0" fontId="82" fillId="34" borderId="11" xfId="0" applyFont="1" applyFill="1" applyBorder="1" applyAlignment="1">
      <alignment horizontal="center" vertical="top" wrapText="1"/>
    </xf>
    <xf numFmtId="0" fontId="82" fillId="34" borderId="18" xfId="0" applyFont="1" applyFill="1" applyBorder="1" applyAlignment="1">
      <alignment horizontal="center" vertical="top" wrapText="1"/>
    </xf>
    <xf numFmtId="0" fontId="81" fillId="33" borderId="32" xfId="0" applyFont="1" applyFill="1" applyBorder="1" applyAlignment="1">
      <alignment horizontal="center" vertical="top" wrapText="1"/>
    </xf>
    <xf numFmtId="0" fontId="81" fillId="33" borderId="23" xfId="0" applyFont="1" applyFill="1" applyBorder="1" applyAlignment="1">
      <alignment horizontal="center" vertical="top" wrapText="1"/>
    </xf>
    <xf numFmtId="0" fontId="81" fillId="33" borderId="44" xfId="0" applyFont="1" applyFill="1" applyBorder="1" applyAlignment="1">
      <alignment horizontal="center" vertical="top" wrapText="1"/>
    </xf>
    <xf numFmtId="2" fontId="82" fillId="34" borderId="17" xfId="0" applyNumberFormat="1" applyFont="1" applyFill="1" applyBorder="1" applyAlignment="1">
      <alignment horizontal="center" vertical="center" wrapText="1"/>
    </xf>
    <xf numFmtId="2" fontId="82" fillId="34" borderId="11" xfId="0" applyNumberFormat="1" applyFont="1" applyFill="1" applyBorder="1" applyAlignment="1">
      <alignment horizontal="center" vertical="center" wrapText="1"/>
    </xf>
    <xf numFmtId="2" fontId="82" fillId="34" borderId="18" xfId="0" applyNumberFormat="1" applyFont="1" applyFill="1" applyBorder="1" applyAlignment="1">
      <alignment horizontal="center" vertical="center"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29" xfId="0" applyFont="1" applyBorder="1" applyAlignment="1">
      <alignment vertical="top" wrapText="1"/>
    </xf>
    <xf numFmtId="0" fontId="8" fillId="0" borderId="17"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8" xfId="0" applyFont="1" applyFill="1" applyBorder="1" applyAlignment="1">
      <alignment horizontal="left" vertical="top" wrapText="1"/>
    </xf>
    <xf numFmtId="2" fontId="81" fillId="33" borderId="18" xfId="0" applyNumberFormat="1" applyFont="1" applyFill="1" applyBorder="1" applyAlignment="1">
      <alignment horizontal="center" vertical="center" wrapText="1"/>
    </xf>
    <xf numFmtId="1" fontId="81" fillId="33" borderId="17" xfId="0" applyNumberFormat="1" applyFont="1" applyFill="1" applyBorder="1" applyAlignment="1">
      <alignment horizontal="center" vertical="center" wrapText="1"/>
    </xf>
    <xf numFmtId="1" fontId="81" fillId="33" borderId="11" xfId="0" applyNumberFormat="1" applyFont="1" applyFill="1" applyBorder="1" applyAlignment="1">
      <alignment horizontal="center" vertical="center" wrapText="1"/>
    </xf>
    <xf numFmtId="1" fontId="81" fillId="33" borderId="18" xfId="0" applyNumberFormat="1" applyFont="1" applyFill="1" applyBorder="1" applyAlignment="1">
      <alignment horizontal="center" vertical="center" wrapText="1"/>
    </xf>
    <xf numFmtId="0" fontId="82" fillId="34" borderId="17" xfId="0" applyNumberFormat="1" applyFont="1" applyFill="1" applyBorder="1" applyAlignment="1">
      <alignment horizontal="center" vertical="top" wrapText="1"/>
    </xf>
    <xf numFmtId="0" fontId="82" fillId="34" borderId="11" xfId="0" applyNumberFormat="1" applyFont="1" applyFill="1" applyBorder="1" applyAlignment="1">
      <alignment horizontal="center" vertical="top" wrapText="1"/>
    </xf>
    <xf numFmtId="0" fontId="82" fillId="34" borderId="17" xfId="0" applyFont="1" applyFill="1" applyBorder="1" applyAlignment="1">
      <alignment horizontal="center" vertical="top" wrapText="1"/>
    </xf>
    <xf numFmtId="2" fontId="82" fillId="34" borderId="61" xfId="0" applyNumberFormat="1" applyFont="1" applyFill="1" applyBorder="1" applyAlignment="1">
      <alignment horizontal="center" vertical="center" wrapText="1"/>
    </xf>
    <xf numFmtId="2" fontId="82" fillId="34" borderId="62" xfId="0" applyNumberFormat="1" applyFont="1" applyFill="1" applyBorder="1" applyAlignment="1">
      <alignment horizontal="center" vertical="center" wrapText="1"/>
    </xf>
    <xf numFmtId="2" fontId="82" fillId="34" borderId="46" xfId="0" applyNumberFormat="1"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3" fillId="33" borderId="16"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31" xfId="0" applyFont="1" applyFill="1" applyBorder="1" applyAlignment="1">
      <alignment horizontal="left" vertical="top" wrapText="1"/>
    </xf>
    <xf numFmtId="0" fontId="4" fillId="0" borderId="17"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8" fillId="34" borderId="15" xfId="0" applyFont="1" applyFill="1" applyBorder="1" applyAlignment="1">
      <alignment horizontal="center" vertical="center" wrapText="1"/>
    </xf>
    <xf numFmtId="0" fontId="81" fillId="33" borderId="24" xfId="64" applyFont="1" applyFill="1" applyBorder="1" applyAlignment="1">
      <alignment horizontal="center" vertical="top" wrapText="1"/>
      <protection/>
    </xf>
    <xf numFmtId="0" fontId="81" fillId="33" borderId="13" xfId="64" applyFont="1" applyFill="1" applyBorder="1" applyAlignment="1">
      <alignment horizontal="center" vertical="top" wrapText="1"/>
      <protection/>
    </xf>
    <xf numFmtId="0" fontId="81" fillId="33" borderId="15" xfId="64" applyFont="1" applyFill="1" applyBorder="1" applyAlignment="1">
      <alignment horizontal="center" vertical="top" wrapText="1"/>
      <protection/>
    </xf>
    <xf numFmtId="0" fontId="8" fillId="36" borderId="17"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1" fillId="33" borderId="24" xfId="0" applyFont="1" applyFill="1" applyBorder="1" applyAlignment="1">
      <alignment horizontal="center" vertical="top" wrapText="1"/>
    </xf>
    <xf numFmtId="0" fontId="81" fillId="33" borderId="13" xfId="0" applyFont="1" applyFill="1" applyBorder="1" applyAlignment="1">
      <alignment horizontal="center" vertical="top" wrapText="1"/>
    </xf>
    <xf numFmtId="0" fontId="81" fillId="33" borderId="15" xfId="0" applyFont="1" applyFill="1" applyBorder="1" applyAlignment="1">
      <alignment horizontal="center" vertical="top" wrapText="1"/>
    </xf>
    <xf numFmtId="0" fontId="8" fillId="34" borderId="10"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2" fillId="34" borderId="24" xfId="0" applyFont="1" applyFill="1" applyBorder="1" applyAlignment="1">
      <alignment horizontal="center" vertical="center" wrapText="1"/>
    </xf>
    <xf numFmtId="0" fontId="82" fillId="34" borderId="13" xfId="0" applyFont="1" applyFill="1" applyBorder="1" applyAlignment="1">
      <alignment horizontal="center" vertical="center" wrapText="1"/>
    </xf>
    <xf numFmtId="0" fontId="82" fillId="34" borderId="15" xfId="0" applyFont="1" applyFill="1" applyBorder="1" applyAlignment="1">
      <alignment horizontal="center" vertical="center" wrapText="1"/>
    </xf>
    <xf numFmtId="0" fontId="8" fillId="34" borderId="17"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9" fillId="34" borderId="17" xfId="0" applyFont="1" applyFill="1" applyBorder="1" applyAlignment="1">
      <alignment horizontal="center" vertical="center" wrapText="1"/>
    </xf>
    <xf numFmtId="0" fontId="8" fillId="34" borderId="24" xfId="0" applyNumberFormat="1" applyFont="1" applyFill="1" applyBorder="1" applyAlignment="1">
      <alignment horizontal="center" vertical="top" wrapText="1"/>
    </xf>
    <xf numFmtId="0" fontId="8" fillId="34" borderId="13" xfId="0" applyNumberFormat="1" applyFont="1" applyFill="1" applyBorder="1" applyAlignment="1">
      <alignment horizontal="center" vertical="top" wrapText="1"/>
    </xf>
    <xf numFmtId="0" fontId="8" fillId="34" borderId="15" xfId="0" applyNumberFormat="1" applyFont="1" applyFill="1" applyBorder="1" applyAlignment="1">
      <alignment horizontal="center" vertical="top" wrapText="1"/>
    </xf>
    <xf numFmtId="3" fontId="4" fillId="34" borderId="17" xfId="63" applyNumberFormat="1" applyFont="1" applyFill="1" applyBorder="1" applyAlignment="1">
      <alignment horizontal="center" vertical="top" wrapText="1"/>
      <protection/>
    </xf>
    <xf numFmtId="3" fontId="4" fillId="34" borderId="11" xfId="63" applyNumberFormat="1" applyFont="1" applyFill="1" applyBorder="1" applyAlignment="1">
      <alignment horizontal="center" vertical="top" wrapText="1"/>
      <protection/>
    </xf>
    <xf numFmtId="0" fontId="82" fillId="35" borderId="11" xfId="0" applyFont="1" applyFill="1" applyBorder="1" applyAlignment="1">
      <alignment horizontal="center" vertical="center" wrapText="1"/>
    </xf>
    <xf numFmtId="0" fontId="83" fillId="34" borderId="16" xfId="0" applyFont="1" applyFill="1" applyBorder="1" applyAlignment="1">
      <alignment horizontal="center" vertical="top" wrapText="1"/>
    </xf>
    <xf numFmtId="0" fontId="83" fillId="33" borderId="12" xfId="0" applyFont="1" applyFill="1" applyBorder="1" applyAlignment="1">
      <alignment horizontal="center" vertical="top" wrapText="1"/>
    </xf>
    <xf numFmtId="0" fontId="83" fillId="34" borderId="29" xfId="0" applyFont="1" applyFill="1" applyBorder="1" applyAlignment="1">
      <alignment horizontal="center" vertical="top" wrapText="1"/>
    </xf>
    <xf numFmtId="0" fontId="8" fillId="36" borderId="17" xfId="63" applyFont="1" applyFill="1" applyBorder="1" applyAlignment="1">
      <alignment horizontal="center" vertical="center" wrapText="1"/>
      <protection/>
    </xf>
    <xf numFmtId="0" fontId="8" fillId="36" borderId="11" xfId="63" applyFont="1" applyFill="1" applyBorder="1" applyAlignment="1">
      <alignment horizontal="center" vertical="center" wrapText="1"/>
      <protection/>
    </xf>
    <xf numFmtId="0" fontId="8" fillId="36" borderId="18" xfId="63" applyFont="1" applyFill="1" applyBorder="1" applyAlignment="1">
      <alignment horizontal="center" vertical="center" wrapText="1"/>
      <protection/>
    </xf>
    <xf numFmtId="0" fontId="8" fillId="36" borderId="20" xfId="63" applyFont="1" applyFill="1" applyBorder="1" applyAlignment="1">
      <alignment horizontal="center" vertical="center" wrapText="1"/>
      <protection/>
    </xf>
    <xf numFmtId="0" fontId="8" fillId="34" borderId="17" xfId="63" applyFont="1" applyFill="1" applyBorder="1" applyAlignment="1">
      <alignment vertical="top" wrapText="1"/>
      <protection/>
    </xf>
    <xf numFmtId="0" fontId="8" fillId="34" borderId="11" xfId="63" applyFont="1" applyFill="1" applyBorder="1" applyAlignment="1">
      <alignment vertical="top" wrapText="1"/>
      <protection/>
    </xf>
    <xf numFmtId="0" fontId="8" fillId="33" borderId="18" xfId="63" applyFont="1" applyFill="1" applyBorder="1" applyAlignment="1">
      <alignment vertical="top" wrapText="1"/>
      <protection/>
    </xf>
    <xf numFmtId="0" fontId="8" fillId="34" borderId="17" xfId="0" applyFont="1" applyFill="1" applyBorder="1" applyAlignment="1">
      <alignment vertical="top" wrapText="1"/>
    </xf>
    <xf numFmtId="0" fontId="8" fillId="34" borderId="11" xfId="0" applyFont="1" applyFill="1" applyBorder="1" applyAlignment="1">
      <alignment vertical="top" wrapText="1"/>
    </xf>
    <xf numFmtId="0" fontId="8" fillId="34" borderId="18" xfId="0" applyFont="1" applyFill="1" applyBorder="1" applyAlignment="1">
      <alignment vertical="top" wrapText="1"/>
    </xf>
    <xf numFmtId="0" fontId="7" fillId="34" borderId="17" xfId="0" applyFont="1" applyFill="1" applyBorder="1" applyAlignment="1">
      <alignment horizontal="left" vertical="top" wrapText="1"/>
    </xf>
    <xf numFmtId="0" fontId="0" fillId="0" borderId="11" xfId="0" applyBorder="1" applyAlignment="1">
      <alignment/>
    </xf>
    <xf numFmtId="0" fontId="0" fillId="0" borderId="18" xfId="0" applyBorder="1" applyAlignment="1">
      <alignment/>
    </xf>
    <xf numFmtId="0" fontId="82" fillId="46" borderId="17" xfId="63" applyFont="1" applyFill="1" applyBorder="1" applyAlignment="1">
      <alignment horizontal="center" vertical="top" wrapText="1"/>
      <protection/>
    </xf>
    <xf numFmtId="0" fontId="82" fillId="46" borderId="11" xfId="63" applyFont="1" applyFill="1" applyBorder="1" applyAlignment="1">
      <alignment horizontal="center" vertical="top" wrapText="1"/>
      <protection/>
    </xf>
    <xf numFmtId="0" fontId="82" fillId="46" borderId="18" xfId="63" applyFont="1" applyFill="1" applyBorder="1" applyAlignment="1">
      <alignment horizontal="center" vertical="top" wrapText="1"/>
      <protection/>
    </xf>
    <xf numFmtId="0" fontId="8" fillId="46" borderId="17" xfId="63" applyFont="1" applyFill="1" applyBorder="1" applyAlignment="1">
      <alignment horizontal="center" vertical="center" wrapText="1"/>
      <protection/>
    </xf>
    <xf numFmtId="0" fontId="8" fillId="46" borderId="11" xfId="63" applyFont="1" applyFill="1" applyBorder="1" applyAlignment="1">
      <alignment horizontal="center" vertical="center" wrapText="1"/>
      <protection/>
    </xf>
    <xf numFmtId="0" fontId="8" fillId="46" borderId="18" xfId="63" applyFont="1" applyFill="1" applyBorder="1" applyAlignment="1">
      <alignment horizontal="center" vertical="center" wrapText="1"/>
      <protection/>
    </xf>
    <xf numFmtId="0" fontId="3" fillId="33" borderId="0" xfId="0" applyFont="1" applyFill="1" applyBorder="1" applyAlignment="1">
      <alignment horizontal="left" vertical="top" wrapText="1"/>
    </xf>
    <xf numFmtId="0" fontId="4" fillId="0" borderId="0" xfId="0" applyFont="1" applyBorder="1" applyAlignment="1">
      <alignment horizontal="left" vertical="top"/>
    </xf>
    <xf numFmtId="0" fontId="3" fillId="33" borderId="15" xfId="0" applyFont="1" applyFill="1" applyBorder="1" applyAlignment="1">
      <alignment vertical="center" wrapText="1"/>
    </xf>
    <xf numFmtId="0" fontId="4" fillId="0" borderId="14" xfId="0" applyFont="1" applyBorder="1" applyAlignment="1">
      <alignment vertical="center"/>
    </xf>
    <xf numFmtId="0" fontId="3" fillId="33" borderId="17" xfId="0" applyFont="1" applyFill="1" applyBorder="1" applyAlignment="1">
      <alignment vertical="center" wrapText="1"/>
    </xf>
    <xf numFmtId="0" fontId="4" fillId="33" borderId="18" xfId="0" applyFont="1" applyFill="1" applyBorder="1" applyAlignment="1">
      <alignment vertical="center"/>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6"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29" xfId="0" applyNumberFormat="1" applyFont="1" applyFill="1" applyBorder="1" applyAlignment="1">
      <alignment horizontal="center" vertical="center" wrapText="1"/>
    </xf>
    <xf numFmtId="0" fontId="4" fillId="0" borderId="17"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8" fillId="33" borderId="25" xfId="63" applyFont="1" applyFill="1" applyBorder="1" applyAlignment="1">
      <alignment horizontal="center" vertical="center" wrapText="1"/>
      <protection/>
    </xf>
    <xf numFmtId="0" fontId="8" fillId="33" borderId="20" xfId="63" applyFont="1" applyFill="1" applyBorder="1" applyAlignment="1">
      <alignment horizontal="center" vertical="center" wrapText="1"/>
      <protection/>
    </xf>
    <xf numFmtId="0" fontId="8" fillId="33" borderId="19" xfId="63" applyFont="1" applyFill="1" applyBorder="1" applyAlignment="1">
      <alignment horizontal="center" vertical="center" wrapText="1"/>
      <protection/>
    </xf>
    <xf numFmtId="0" fontId="82" fillId="33" borderId="11" xfId="63" applyFont="1" applyFill="1" applyBorder="1" applyAlignment="1">
      <alignment horizontal="left" vertical="top" wrapText="1"/>
      <protection/>
    </xf>
    <xf numFmtId="0" fontId="82" fillId="33" borderId="17" xfId="63" applyFont="1" applyFill="1" applyBorder="1" applyAlignment="1">
      <alignment horizontal="left" vertical="top" wrapText="1"/>
      <protection/>
    </xf>
    <xf numFmtId="0" fontId="82" fillId="33" borderId="18" xfId="63" applyFont="1" applyFill="1" applyBorder="1" applyAlignment="1">
      <alignment horizontal="left" vertical="top" wrapText="1"/>
      <protection/>
    </xf>
    <xf numFmtId="0" fontId="8" fillId="35" borderId="17" xfId="63" applyFont="1" applyFill="1" applyBorder="1" applyAlignment="1">
      <alignment horizontal="right" vertical="center" wrapText="1"/>
      <protection/>
    </xf>
    <xf numFmtId="0" fontId="8" fillId="35" borderId="11" xfId="63" applyFont="1" applyFill="1" applyBorder="1" applyAlignment="1">
      <alignment horizontal="right" vertical="center" wrapText="1"/>
      <protection/>
    </xf>
    <xf numFmtId="0" fontId="8" fillId="35" borderId="18" xfId="63" applyFont="1" applyFill="1" applyBorder="1" applyAlignment="1">
      <alignment horizontal="right" vertical="center" wrapText="1"/>
      <protection/>
    </xf>
    <xf numFmtId="0" fontId="8" fillId="46" borderId="17" xfId="63" applyNumberFormat="1" applyFont="1" applyFill="1" applyBorder="1" applyAlignment="1">
      <alignment horizontal="center" vertical="top" wrapText="1"/>
      <protection/>
    </xf>
    <xf numFmtId="0" fontId="8" fillId="46" borderId="11" xfId="63" applyNumberFormat="1" applyFont="1" applyFill="1" applyBorder="1" applyAlignment="1">
      <alignment horizontal="center" vertical="top" wrapText="1"/>
      <protection/>
    </xf>
    <xf numFmtId="0" fontId="82" fillId="34" borderId="11" xfId="63" applyFont="1" applyFill="1" applyBorder="1" applyAlignment="1">
      <alignment vertical="top" wrapText="1"/>
      <protection/>
    </xf>
    <xf numFmtId="0" fontId="82" fillId="33" borderId="18" xfId="63" applyFont="1" applyFill="1" applyBorder="1" applyAlignment="1">
      <alignment vertical="top" wrapText="1"/>
      <protection/>
    </xf>
    <xf numFmtId="0" fontId="8" fillId="34" borderId="17" xfId="63" applyNumberFormat="1" applyFont="1" applyFill="1" applyBorder="1" applyAlignment="1">
      <alignment horizontal="center" vertical="top" wrapText="1"/>
      <protection/>
    </xf>
    <xf numFmtId="0" fontId="8" fillId="34" borderId="11" xfId="63" applyNumberFormat="1" applyFont="1" applyFill="1" applyBorder="1" applyAlignment="1">
      <alignment horizontal="center" vertical="top" wrapText="1"/>
      <protection/>
    </xf>
    <xf numFmtId="0" fontId="8" fillId="34" borderId="17"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8" fillId="34" borderId="18" xfId="0" applyFont="1" applyFill="1" applyBorder="1" applyAlignment="1">
      <alignment horizontal="justify" vertical="top" wrapText="1"/>
    </xf>
    <xf numFmtId="0" fontId="8" fillId="35" borderId="17" xfId="0" applyFont="1" applyFill="1" applyBorder="1" applyAlignment="1">
      <alignment horizontal="center" vertical="top" wrapText="1"/>
    </xf>
    <xf numFmtId="0" fontId="8" fillId="35" borderId="11" xfId="0" applyFont="1" applyFill="1" applyBorder="1" applyAlignment="1">
      <alignment horizontal="center" vertical="top" wrapText="1"/>
    </xf>
    <xf numFmtId="0" fontId="8" fillId="35" borderId="18" xfId="0" applyFont="1" applyFill="1" applyBorder="1" applyAlignment="1">
      <alignment horizontal="center" vertical="top" wrapText="1"/>
    </xf>
    <xf numFmtId="0" fontId="8" fillId="34" borderId="17" xfId="0" applyNumberFormat="1" applyFont="1" applyFill="1" applyBorder="1" applyAlignment="1">
      <alignment horizontal="left" vertical="top" wrapText="1"/>
    </xf>
    <xf numFmtId="0" fontId="8" fillId="34" borderId="11" xfId="0" applyNumberFormat="1" applyFont="1" applyFill="1" applyBorder="1" applyAlignment="1">
      <alignment horizontal="left" vertical="top" wrapText="1"/>
    </xf>
    <xf numFmtId="0" fontId="82" fillId="34" borderId="11" xfId="0" applyFont="1" applyFill="1" applyBorder="1" applyAlignment="1">
      <alignment horizontal="left" vertical="top" wrapText="1"/>
    </xf>
    <xf numFmtId="0" fontId="82" fillId="34" borderId="11" xfId="0" applyFont="1" applyFill="1" applyBorder="1" applyAlignment="1">
      <alignment horizontal="justify" vertical="top" wrapText="1"/>
    </xf>
    <xf numFmtId="0" fontId="82" fillId="34" borderId="18" xfId="0" applyFont="1" applyFill="1" applyBorder="1" applyAlignment="1">
      <alignment horizontal="justify" vertical="top" wrapText="1"/>
    </xf>
    <xf numFmtId="0" fontId="82" fillId="33" borderId="11" xfId="0" applyFont="1" applyFill="1" applyBorder="1" applyAlignment="1">
      <alignment horizontal="left" vertical="top" wrapText="1"/>
    </xf>
    <xf numFmtId="0" fontId="82" fillId="33" borderId="18" xfId="0" applyFont="1" applyFill="1" applyBorder="1" applyAlignment="1">
      <alignment horizontal="left" vertical="top" wrapText="1"/>
    </xf>
    <xf numFmtId="0" fontId="8" fillId="46" borderId="17" xfId="0" applyFont="1" applyFill="1" applyBorder="1" applyAlignment="1">
      <alignment horizontal="center" vertical="center" wrapText="1"/>
    </xf>
    <xf numFmtId="0" fontId="82" fillId="46" borderId="11" xfId="0" applyFont="1" applyFill="1" applyBorder="1" applyAlignment="1">
      <alignment horizontal="center" vertical="center" wrapText="1"/>
    </xf>
    <xf numFmtId="0" fontId="82" fillId="46" borderId="18" xfId="0" applyFont="1" applyFill="1" applyBorder="1" applyAlignment="1">
      <alignment horizontal="center" vertical="center" wrapText="1"/>
    </xf>
    <xf numFmtId="0" fontId="82" fillId="34" borderId="17" xfId="0" applyFont="1" applyFill="1" applyBorder="1" applyAlignment="1">
      <alignment horizontal="justify" vertical="top" wrapText="1"/>
    </xf>
    <xf numFmtId="0" fontId="82" fillId="35" borderId="18" xfId="0" applyFont="1" applyFill="1" applyBorder="1" applyAlignment="1">
      <alignment horizontal="center" vertical="center" wrapText="1"/>
    </xf>
    <xf numFmtId="0" fontId="8" fillId="46" borderId="11" xfId="0" applyFont="1" applyFill="1" applyBorder="1" applyAlignment="1">
      <alignment horizontal="center" vertical="center" wrapText="1"/>
    </xf>
    <xf numFmtId="0" fontId="8" fillId="46" borderId="18" xfId="0" applyFont="1" applyFill="1" applyBorder="1" applyAlignment="1">
      <alignment horizontal="center" vertical="center" wrapText="1"/>
    </xf>
    <xf numFmtId="0" fontId="82" fillId="36" borderId="11" xfId="0" applyFont="1" applyFill="1" applyBorder="1" applyAlignment="1">
      <alignment horizontal="center" vertical="center" wrapText="1"/>
    </xf>
    <xf numFmtId="0" fontId="82" fillId="36"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33" borderId="24" xfId="0" applyFont="1" applyFill="1" applyBorder="1" applyAlignment="1">
      <alignment horizontal="justify" vertical="top" wrapText="1"/>
    </xf>
    <xf numFmtId="0" fontId="8" fillId="33" borderId="13" xfId="0" applyFont="1" applyFill="1" applyBorder="1" applyAlignment="1">
      <alignment horizontal="justify" vertical="top" wrapText="1"/>
    </xf>
    <xf numFmtId="0" fontId="87" fillId="33" borderId="30" xfId="0" applyFont="1" applyFill="1" applyBorder="1" applyAlignment="1">
      <alignment horizontal="left" vertical="top" wrapText="1"/>
    </xf>
    <xf numFmtId="0" fontId="87" fillId="33" borderId="27" xfId="0" applyFont="1" applyFill="1" applyBorder="1" applyAlignment="1">
      <alignment horizontal="left" vertical="top" wrapText="1"/>
    </xf>
    <xf numFmtId="0" fontId="87" fillId="33" borderId="28" xfId="0" applyFont="1" applyFill="1" applyBorder="1" applyAlignment="1">
      <alignment horizontal="left" vertical="top" wrapText="1"/>
    </xf>
    <xf numFmtId="0" fontId="8" fillId="33" borderId="41" xfId="0" applyFont="1" applyFill="1" applyBorder="1" applyAlignment="1">
      <alignment horizontal="left" vertical="top" wrapText="1"/>
    </xf>
    <xf numFmtId="0" fontId="8" fillId="33" borderId="38" xfId="0" applyFont="1" applyFill="1" applyBorder="1" applyAlignment="1">
      <alignment horizontal="left" vertical="top" wrapText="1"/>
    </xf>
    <xf numFmtId="0" fontId="8" fillId="33" borderId="63" xfId="0" applyFont="1" applyFill="1" applyBorder="1" applyAlignment="1">
      <alignment horizontal="left" vertical="top" wrapText="1"/>
    </xf>
    <xf numFmtId="0" fontId="8" fillId="33" borderId="15" xfId="0" applyFont="1" applyFill="1" applyBorder="1" applyAlignment="1">
      <alignment horizontal="justify" vertical="top" wrapText="1"/>
    </xf>
    <xf numFmtId="0" fontId="8" fillId="35" borderId="24" xfId="0" applyNumberFormat="1"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0" fontId="8" fillId="33" borderId="24" xfId="0" applyFont="1" applyFill="1" applyBorder="1" applyAlignment="1">
      <alignment horizontal="left" vertical="top" wrapText="1"/>
    </xf>
    <xf numFmtId="0" fontId="8" fillId="35" borderId="56"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35" borderId="58" xfId="0" applyFont="1" applyFill="1" applyBorder="1" applyAlignment="1">
      <alignment horizontal="center" vertical="center" wrapText="1"/>
    </xf>
    <xf numFmtId="0" fontId="8" fillId="34" borderId="17" xfId="0" applyNumberFormat="1" applyFont="1" applyFill="1" applyBorder="1" applyAlignment="1">
      <alignment horizontal="left" vertical="center" wrapText="1"/>
    </xf>
    <xf numFmtId="0" fontId="8" fillId="34" borderId="11" xfId="0" applyNumberFormat="1" applyFont="1" applyFill="1" applyBorder="1" applyAlignment="1">
      <alignment horizontal="left" vertical="center" wrapText="1"/>
    </xf>
    <xf numFmtId="0" fontId="8" fillId="34" borderId="18"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7" fillId="34" borderId="17"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8" fillId="34" borderId="18" xfId="0" applyNumberFormat="1" applyFont="1" applyFill="1" applyBorder="1" applyAlignment="1">
      <alignment horizontal="left" vertical="top" wrapText="1"/>
    </xf>
    <xf numFmtId="0" fontId="8" fillId="34" borderId="17" xfId="0" applyNumberFormat="1" applyFont="1" applyFill="1" applyBorder="1" applyAlignment="1">
      <alignment horizontal="center" vertical="top" wrapText="1"/>
    </xf>
    <xf numFmtId="0" fontId="8" fillId="34" borderId="11" xfId="0" applyNumberFormat="1" applyFont="1" applyFill="1" applyBorder="1" applyAlignment="1">
      <alignment horizontal="center" vertical="top" wrapText="1"/>
    </xf>
    <xf numFmtId="0" fontId="8" fillId="34" borderId="18" xfId="0" applyNumberFormat="1" applyFont="1" applyFill="1" applyBorder="1" applyAlignment="1">
      <alignment horizontal="center" vertical="top" wrapText="1"/>
    </xf>
    <xf numFmtId="0" fontId="82" fillId="46" borderId="17" xfId="0" applyFont="1" applyFill="1" applyBorder="1" applyAlignment="1">
      <alignment horizontal="center" vertical="top" wrapText="1"/>
    </xf>
    <xf numFmtId="0" fontId="82" fillId="46" borderId="11" xfId="0" applyFont="1" applyFill="1" applyBorder="1" applyAlignment="1">
      <alignment horizontal="center" vertical="top" wrapText="1"/>
    </xf>
    <xf numFmtId="0" fontId="82" fillId="46" borderId="18" xfId="0" applyFont="1" applyFill="1" applyBorder="1" applyAlignment="1">
      <alignment horizontal="center" vertical="top" wrapText="1"/>
    </xf>
    <xf numFmtId="0" fontId="8" fillId="46" borderId="25" xfId="0" applyFont="1" applyFill="1" applyBorder="1" applyAlignment="1">
      <alignment horizontal="center" vertical="center" wrapText="1"/>
    </xf>
    <xf numFmtId="0" fontId="8" fillId="46" borderId="20" xfId="0" applyFont="1" applyFill="1" applyBorder="1" applyAlignment="1">
      <alignment horizontal="center" vertical="center" wrapText="1"/>
    </xf>
    <xf numFmtId="0" fontId="8" fillId="46" borderId="19" xfId="0" applyFont="1" applyFill="1" applyBorder="1" applyAlignment="1">
      <alignment horizontal="center" vertical="center" wrapText="1"/>
    </xf>
    <xf numFmtId="0" fontId="82" fillId="46" borderId="17" xfId="0" applyFont="1" applyFill="1" applyBorder="1" applyAlignment="1">
      <alignment horizontal="center" vertical="top"/>
    </xf>
    <xf numFmtId="0" fontId="82" fillId="46" borderId="11" xfId="0" applyFont="1" applyFill="1" applyBorder="1" applyAlignment="1">
      <alignment horizontal="center" vertical="top"/>
    </xf>
    <xf numFmtId="0" fontId="82" fillId="46" borderId="18" xfId="0" applyFont="1" applyFill="1" applyBorder="1" applyAlignment="1">
      <alignment horizontal="center" vertical="top"/>
    </xf>
    <xf numFmtId="0" fontId="9" fillId="0" borderId="11" xfId="0" applyFont="1" applyBorder="1" applyAlignment="1">
      <alignment horizontal="left" vertical="top" wrapText="1"/>
    </xf>
    <xf numFmtId="0" fontId="82" fillId="33" borderId="18" xfId="0" applyFont="1" applyFill="1" applyBorder="1" applyAlignment="1">
      <alignment horizontal="justify" vertical="top"/>
    </xf>
    <xf numFmtId="0" fontId="8" fillId="34" borderId="56"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4" fontId="4" fillId="0" borderId="24" xfId="0" applyNumberFormat="1" applyFont="1" applyBorder="1" applyAlignment="1">
      <alignment horizontal="right" vertical="top" wrapText="1"/>
    </xf>
    <xf numFmtId="4" fontId="4" fillId="0" borderId="13" xfId="0" applyNumberFormat="1" applyFont="1" applyBorder="1" applyAlignment="1">
      <alignment horizontal="right" vertical="top" wrapText="1"/>
    </xf>
    <xf numFmtId="4" fontId="4" fillId="0" borderId="15" xfId="0" applyNumberFormat="1" applyFont="1" applyBorder="1" applyAlignment="1">
      <alignment horizontal="right" vertical="top" wrapText="1"/>
    </xf>
    <xf numFmtId="4" fontId="4" fillId="35" borderId="17" xfId="0" applyNumberFormat="1" applyFont="1" applyFill="1" applyBorder="1" applyAlignment="1">
      <alignment horizontal="center" vertical="center" wrapText="1"/>
    </xf>
    <xf numFmtId="4" fontId="4" fillId="35" borderId="11" xfId="0" applyNumberFormat="1" applyFont="1" applyFill="1" applyBorder="1" applyAlignment="1">
      <alignment horizontal="center" vertical="center" wrapText="1"/>
    </xf>
    <xf numFmtId="4" fontId="4" fillId="35" borderId="18" xfId="0" applyNumberFormat="1" applyFont="1" applyFill="1" applyBorder="1" applyAlignment="1">
      <alignment horizontal="center" vertical="center" wrapText="1"/>
    </xf>
    <xf numFmtId="0" fontId="7" fillId="33" borderId="18" xfId="0" applyFont="1" applyFill="1" applyBorder="1" applyAlignment="1">
      <alignment horizontal="center" vertical="center" wrapText="1"/>
    </xf>
    <xf numFmtId="0" fontId="8" fillId="35" borderId="36" xfId="63" applyFont="1" applyFill="1" applyBorder="1" applyAlignment="1">
      <alignment horizontal="center" vertical="center" wrapText="1"/>
      <protection/>
    </xf>
    <xf numFmtId="0" fontId="8" fillId="34" borderId="17" xfId="63" applyFont="1" applyFill="1" applyBorder="1" applyAlignment="1">
      <alignment vertical="center" wrapText="1"/>
      <protection/>
    </xf>
    <xf numFmtId="0" fontId="82" fillId="34" borderId="11" xfId="63" applyFont="1" applyFill="1" applyBorder="1" applyAlignment="1">
      <alignment vertical="center" wrapText="1"/>
      <protection/>
    </xf>
    <xf numFmtId="0" fontId="8" fillId="0" borderId="17" xfId="63" applyFont="1" applyFill="1" applyBorder="1" applyAlignment="1">
      <alignment horizontal="center" vertical="top" wrapText="1"/>
      <protection/>
    </xf>
    <xf numFmtId="0" fontId="8" fillId="0" borderId="11" xfId="63" applyFont="1" applyFill="1" applyBorder="1" applyAlignment="1">
      <alignment horizontal="center" vertical="top" wrapText="1"/>
      <protection/>
    </xf>
    <xf numFmtId="0" fontId="8" fillId="0" borderId="18" xfId="63" applyFont="1" applyFill="1" applyBorder="1" applyAlignment="1">
      <alignment horizontal="center" vertical="top" wrapText="1"/>
      <protection/>
    </xf>
    <xf numFmtId="0" fontId="8" fillId="34" borderId="25" xfId="0" applyNumberFormat="1" applyFont="1" applyFill="1" applyBorder="1" applyAlignment="1">
      <alignment horizontal="center" vertical="center" wrapText="1"/>
    </xf>
    <xf numFmtId="0" fontId="8" fillId="34" borderId="20" xfId="0" applyNumberFormat="1" applyFont="1" applyFill="1" applyBorder="1" applyAlignment="1">
      <alignment horizontal="center" vertical="center" wrapText="1"/>
    </xf>
    <xf numFmtId="0" fontId="87" fillId="34" borderId="17" xfId="0" applyNumberFormat="1" applyFont="1" applyFill="1" applyBorder="1" applyAlignment="1">
      <alignment horizontal="center" vertical="center" wrapText="1"/>
    </xf>
    <xf numFmtId="0" fontId="87" fillId="34" borderId="11" xfId="0" applyNumberFormat="1" applyFont="1" applyFill="1" applyBorder="1" applyAlignment="1">
      <alignment horizontal="center" vertical="center" wrapText="1"/>
    </xf>
    <xf numFmtId="0" fontId="87" fillId="34" borderId="18" xfId="0" applyNumberFormat="1" applyFont="1" applyFill="1" applyBorder="1" applyAlignment="1">
      <alignment horizontal="center" vertical="center"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29" xfId="0" applyFont="1" applyBorder="1" applyAlignment="1">
      <alignment horizontal="left" vertical="top" wrapText="1"/>
    </xf>
    <xf numFmtId="0" fontId="3" fillId="0" borderId="17"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8" xfId="0" applyFont="1" applyFill="1" applyBorder="1" applyAlignment="1">
      <alignment horizontal="left" vertical="top" wrapText="1"/>
    </xf>
    <xf numFmtId="0" fontId="8" fillId="36" borderId="17" xfId="63" applyNumberFormat="1" applyFont="1" applyFill="1" applyBorder="1" applyAlignment="1">
      <alignment horizontal="center" vertical="center" wrapText="1"/>
      <protection/>
    </xf>
    <xf numFmtId="0" fontId="8" fillId="36" borderId="11" xfId="63" applyNumberFormat="1" applyFont="1" applyFill="1" applyBorder="1" applyAlignment="1">
      <alignment horizontal="center" vertical="center" wrapText="1"/>
      <protection/>
    </xf>
    <xf numFmtId="0" fontId="8" fillId="36" borderId="18" xfId="63" applyNumberFormat="1" applyFont="1" applyFill="1" applyBorder="1" applyAlignment="1">
      <alignment horizontal="center" vertical="center" wrapText="1"/>
      <protection/>
    </xf>
    <xf numFmtId="0" fontId="93" fillId="34" borderId="17" xfId="0" applyFont="1" applyFill="1" applyBorder="1" applyAlignment="1">
      <alignment horizontal="center" vertical="center" wrapText="1"/>
    </xf>
    <xf numFmtId="0" fontId="93" fillId="34" borderId="11" xfId="0" applyFont="1" applyFill="1" applyBorder="1" applyAlignment="1">
      <alignment horizontal="center" vertical="center" wrapText="1"/>
    </xf>
    <xf numFmtId="0" fontId="93" fillId="34" borderId="18"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59" xfId="0" applyFont="1" applyFill="1" applyBorder="1" applyAlignment="1">
      <alignment horizontal="center" vertical="center" wrapText="1"/>
    </xf>
    <xf numFmtId="0" fontId="8" fillId="34" borderId="36" xfId="0" applyFont="1" applyFill="1" applyBorder="1" applyAlignment="1">
      <alignment horizontal="center" vertical="top" wrapText="1"/>
    </xf>
    <xf numFmtId="0" fontId="81" fillId="0" borderId="17" xfId="0" applyFont="1" applyBorder="1" applyAlignment="1">
      <alignment horizontal="right" vertical="top" wrapText="1"/>
    </xf>
    <xf numFmtId="0" fontId="81" fillId="0" borderId="11" xfId="0" applyFont="1" applyBorder="1" applyAlignment="1">
      <alignment horizontal="right" vertical="top" wrapText="1"/>
    </xf>
    <xf numFmtId="0" fontId="81" fillId="0" borderId="18" xfId="0" applyFont="1" applyBorder="1" applyAlignment="1">
      <alignment horizontal="right" vertical="top" wrapText="1"/>
    </xf>
    <xf numFmtId="0" fontId="3" fillId="33" borderId="24" xfId="0" applyFont="1" applyFill="1" applyBorder="1" applyAlignment="1">
      <alignment horizontal="left" vertical="top" wrapText="1"/>
    </xf>
    <xf numFmtId="1" fontId="3" fillId="33" borderId="25" xfId="0" applyNumberFormat="1" applyFont="1" applyFill="1" applyBorder="1" applyAlignment="1">
      <alignment vertical="top" wrapText="1"/>
    </xf>
    <xf numFmtId="0" fontId="3" fillId="33" borderId="15"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9" xfId="0" applyFont="1" applyFill="1" applyBorder="1" applyAlignment="1">
      <alignment horizontal="left" vertical="top" wrapText="1"/>
    </xf>
    <xf numFmtId="0" fontId="7" fillId="34" borderId="17"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0" fontId="8" fillId="34" borderId="32" xfId="63" applyFont="1" applyFill="1" applyBorder="1" applyAlignment="1">
      <alignment vertical="center" wrapText="1"/>
      <protection/>
    </xf>
    <xf numFmtId="0" fontId="82" fillId="34" borderId="23" xfId="63" applyFont="1" applyFill="1" applyBorder="1" applyAlignment="1">
      <alignment vertical="center" wrapText="1"/>
      <protection/>
    </xf>
    <xf numFmtId="0" fontId="82" fillId="34" borderId="44" xfId="63" applyFont="1" applyFill="1" applyBorder="1" applyAlignment="1">
      <alignment vertical="center" wrapText="1"/>
      <protection/>
    </xf>
    <xf numFmtId="0" fontId="8" fillId="34" borderId="17" xfId="63" applyNumberFormat="1" applyFont="1" applyFill="1" applyBorder="1" applyAlignment="1">
      <alignment horizontal="center" vertical="center" wrapText="1"/>
      <protection/>
    </xf>
    <xf numFmtId="0" fontId="8" fillId="34" borderId="11" xfId="63" applyNumberFormat="1" applyFont="1" applyFill="1" applyBorder="1" applyAlignment="1">
      <alignment horizontal="center" vertical="center" wrapText="1"/>
      <protection/>
    </xf>
    <xf numFmtId="0" fontId="8" fillId="34" borderId="18" xfId="63" applyNumberFormat="1" applyFont="1" applyFill="1" applyBorder="1" applyAlignment="1">
      <alignment horizontal="center" vertical="center" wrapText="1"/>
      <protection/>
    </xf>
    <xf numFmtId="0" fontId="3" fillId="0" borderId="16" xfId="0" applyFont="1" applyBorder="1" applyAlignment="1">
      <alignment horizontal="left" vertical="center" wrapText="1"/>
    </xf>
    <xf numFmtId="0" fontId="4" fillId="0" borderId="12" xfId="0" applyFont="1" applyBorder="1" applyAlignment="1">
      <alignment horizontal="left" vertical="center" wrapText="1"/>
    </xf>
    <xf numFmtId="0" fontId="4" fillId="0" borderId="31" xfId="0" applyFont="1" applyBorder="1" applyAlignment="1">
      <alignment horizontal="left" vertical="center" wrapText="1"/>
    </xf>
    <xf numFmtId="3" fontId="9" fillId="34" borderId="17" xfId="63" applyNumberFormat="1" applyFont="1" applyFill="1" applyBorder="1" applyAlignment="1">
      <alignment horizontal="center" vertical="top" wrapText="1"/>
      <protection/>
    </xf>
    <xf numFmtId="3" fontId="9" fillId="34" borderId="11" xfId="63" applyNumberFormat="1" applyFont="1" applyFill="1" applyBorder="1" applyAlignment="1">
      <alignment horizontal="center" vertical="top" wrapText="1"/>
      <protection/>
    </xf>
    <xf numFmtId="3" fontId="9" fillId="34" borderId="18" xfId="63" applyNumberFormat="1" applyFont="1" applyFill="1" applyBorder="1" applyAlignment="1">
      <alignment horizontal="center" vertical="top" wrapText="1"/>
      <protection/>
    </xf>
    <xf numFmtId="3" fontId="4" fillId="36" borderId="17" xfId="63" applyNumberFormat="1" applyFont="1" applyFill="1" applyBorder="1" applyAlignment="1">
      <alignment horizontal="center" vertical="top" wrapText="1"/>
      <protection/>
    </xf>
    <xf numFmtId="3" fontId="4" fillId="36" borderId="11" xfId="63" applyNumberFormat="1" applyFont="1" applyFill="1" applyBorder="1" applyAlignment="1">
      <alignment horizontal="center" vertical="top" wrapText="1"/>
      <protection/>
    </xf>
    <xf numFmtId="0" fontId="3" fillId="33" borderId="25" xfId="0" applyFont="1" applyFill="1" applyBorder="1" applyAlignment="1">
      <alignment vertical="top" wrapText="1"/>
    </xf>
    <xf numFmtId="0" fontId="3" fillId="0" borderId="17" xfId="0" applyFont="1" applyBorder="1" applyAlignment="1">
      <alignment horizontal="left" vertical="top" wrapText="1"/>
    </xf>
    <xf numFmtId="0" fontId="4" fillId="0" borderId="13" xfId="0" applyFont="1" applyBorder="1" applyAlignment="1">
      <alignment horizontal="left" vertical="top" wrapText="1"/>
    </xf>
    <xf numFmtId="0" fontId="8" fillId="35" borderId="17" xfId="63" applyNumberFormat="1" applyFont="1" applyFill="1" applyBorder="1" applyAlignment="1">
      <alignment horizontal="center" vertical="center" wrapText="1"/>
      <protection/>
    </xf>
    <xf numFmtId="0" fontId="8" fillId="35" borderId="11" xfId="63" applyNumberFormat="1" applyFont="1" applyFill="1" applyBorder="1" applyAlignment="1">
      <alignment horizontal="center" vertical="center" wrapText="1"/>
      <protection/>
    </xf>
    <xf numFmtId="0" fontId="8" fillId="35" borderId="18" xfId="63" applyNumberFormat="1" applyFont="1" applyFill="1" applyBorder="1" applyAlignment="1">
      <alignment horizontal="center" vertical="center" wrapText="1"/>
      <protection/>
    </xf>
    <xf numFmtId="0" fontId="82" fillId="34" borderId="18" xfId="0" applyFont="1" applyFill="1" applyBorder="1" applyAlignment="1">
      <alignment horizontal="left" vertical="top" wrapText="1"/>
    </xf>
    <xf numFmtId="0" fontId="3" fillId="33" borderId="14" xfId="0" applyFont="1" applyFill="1" applyBorder="1" applyAlignment="1">
      <alignment vertical="top" wrapText="1"/>
    </xf>
    <xf numFmtId="0" fontId="3" fillId="33" borderId="0" xfId="0" applyFont="1" applyFill="1" applyBorder="1" applyAlignment="1">
      <alignment vertical="top" wrapText="1"/>
    </xf>
    <xf numFmtId="0" fontId="3" fillId="0" borderId="17" xfId="0" applyFont="1" applyBorder="1" applyAlignment="1">
      <alignment horizontal="center" vertical="top" wrapText="1"/>
    </xf>
    <xf numFmtId="0" fontId="3" fillId="0" borderId="11" xfId="0" applyFont="1" applyBorder="1" applyAlignment="1">
      <alignment horizontal="center" vertical="top" wrapText="1"/>
    </xf>
    <xf numFmtId="0" fontId="82" fillId="33" borderId="17" xfId="0" applyFont="1" applyFill="1" applyBorder="1" applyAlignment="1">
      <alignment horizontal="center" vertical="top" wrapText="1"/>
    </xf>
    <xf numFmtId="0" fontId="82" fillId="33" borderId="11" xfId="0" applyFont="1" applyFill="1" applyBorder="1" applyAlignment="1">
      <alignment horizontal="center" vertical="top" wrapText="1"/>
    </xf>
    <xf numFmtId="0" fontId="82" fillId="33" borderId="18" xfId="0" applyFont="1" applyFill="1" applyBorder="1" applyAlignment="1">
      <alignment horizontal="center" vertical="top" wrapText="1"/>
    </xf>
    <xf numFmtId="4" fontId="81" fillId="33" borderId="17" xfId="0" applyNumberFormat="1" applyFont="1" applyFill="1" applyBorder="1" applyAlignment="1">
      <alignment horizontal="center" vertical="center" wrapText="1"/>
    </xf>
    <xf numFmtId="4" fontId="81" fillId="33" borderId="11" xfId="0" applyNumberFormat="1"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29" xfId="0" applyFont="1" applyBorder="1" applyAlignment="1">
      <alignment horizontal="left" vertical="top" wrapText="1"/>
    </xf>
    <xf numFmtId="4" fontId="81" fillId="33" borderId="17" xfId="0" applyNumberFormat="1" applyFont="1" applyFill="1" applyBorder="1" applyAlignment="1">
      <alignment horizontal="center" vertical="top" wrapText="1"/>
    </xf>
    <xf numFmtId="4" fontId="81" fillId="33" borderId="11" xfId="0" applyNumberFormat="1" applyFont="1" applyFill="1" applyBorder="1" applyAlignment="1">
      <alignment horizontal="center" vertical="top" wrapText="1"/>
    </xf>
    <xf numFmtId="4" fontId="81" fillId="33" borderId="18" xfId="0" applyNumberFormat="1" applyFont="1" applyFill="1" applyBorder="1" applyAlignment="1">
      <alignment horizontal="center" vertical="top" wrapText="1"/>
    </xf>
    <xf numFmtId="4" fontId="81" fillId="33" borderId="18" xfId="0" applyNumberFormat="1" applyFont="1" applyFill="1" applyBorder="1" applyAlignment="1">
      <alignment horizontal="center" vertical="center" wrapText="1"/>
    </xf>
    <xf numFmtId="0" fontId="82" fillId="35" borderId="11" xfId="63" applyFont="1" applyFill="1" applyBorder="1" applyAlignment="1">
      <alignment horizontal="center" vertical="center" wrapText="1"/>
      <protection/>
    </xf>
    <xf numFmtId="0" fontId="82" fillId="35" borderId="18" xfId="63" applyFont="1" applyFill="1" applyBorder="1" applyAlignment="1">
      <alignment horizontal="center" vertical="center" wrapText="1"/>
      <protection/>
    </xf>
    <xf numFmtId="0" fontId="82" fillId="34" borderId="17" xfId="63" applyFont="1" applyFill="1" applyBorder="1" applyAlignment="1">
      <alignment horizontal="center" vertical="top" wrapText="1"/>
      <protection/>
    </xf>
    <xf numFmtId="0" fontId="82" fillId="34" borderId="11" xfId="63" applyFont="1" applyFill="1" applyBorder="1" applyAlignment="1">
      <alignment horizontal="center" vertical="top" wrapText="1"/>
      <protection/>
    </xf>
    <xf numFmtId="0" fontId="82" fillId="34" borderId="18" xfId="63" applyFont="1" applyFill="1" applyBorder="1" applyAlignment="1">
      <alignment horizontal="center" vertical="top" wrapText="1"/>
      <protection/>
    </xf>
    <xf numFmtId="0" fontId="82" fillId="46" borderId="17" xfId="63" applyFont="1" applyFill="1" applyBorder="1" applyAlignment="1">
      <alignment horizontal="center" vertical="center" wrapText="1"/>
      <protection/>
    </xf>
    <xf numFmtId="0" fontId="82" fillId="46" borderId="11" xfId="63" applyFont="1" applyFill="1" applyBorder="1" applyAlignment="1">
      <alignment horizontal="center" vertical="center" wrapText="1"/>
      <protection/>
    </xf>
    <xf numFmtId="0" fontId="82" fillId="46" borderId="18" xfId="63" applyFont="1" applyFill="1" applyBorder="1" applyAlignment="1">
      <alignment horizontal="center" vertical="center" wrapText="1"/>
      <protection/>
    </xf>
    <xf numFmtId="0" fontId="8" fillId="46" borderId="17" xfId="63" applyFont="1" applyFill="1" applyBorder="1" applyAlignment="1">
      <alignment horizontal="center" vertical="top" wrapText="1"/>
      <protection/>
    </xf>
    <xf numFmtId="0" fontId="8" fillId="46" borderId="11" xfId="63" applyFont="1" applyFill="1" applyBorder="1" applyAlignment="1">
      <alignment horizontal="center" vertical="top" wrapText="1"/>
      <protection/>
    </xf>
    <xf numFmtId="0" fontId="8" fillId="46" borderId="18" xfId="63" applyFont="1" applyFill="1" applyBorder="1" applyAlignment="1">
      <alignment horizontal="center" vertical="top" wrapText="1"/>
      <protection/>
    </xf>
    <xf numFmtId="3" fontId="4" fillId="33" borderId="18" xfId="63" applyNumberFormat="1" applyFont="1" applyFill="1" applyBorder="1" applyAlignment="1">
      <alignment horizontal="center" vertical="top" wrapText="1"/>
      <protection/>
    </xf>
    <xf numFmtId="3" fontId="4" fillId="34" borderId="18" xfId="63" applyNumberFormat="1" applyFont="1" applyFill="1" applyBorder="1" applyAlignment="1">
      <alignment horizontal="center" vertical="top" wrapText="1"/>
      <protection/>
    </xf>
    <xf numFmtId="0" fontId="82" fillId="33" borderId="11"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82" fillId="46" borderId="17" xfId="0" applyFont="1" applyFill="1" applyBorder="1" applyAlignment="1">
      <alignment horizontal="center" vertical="center" wrapText="1"/>
    </xf>
    <xf numFmtId="0" fontId="82" fillId="35" borderId="17" xfId="0" applyFont="1" applyFill="1" applyBorder="1" applyAlignment="1">
      <alignment horizontal="center" vertical="center" wrapText="1"/>
    </xf>
    <xf numFmtId="0" fontId="82" fillId="35" borderId="30" xfId="0" applyFont="1" applyFill="1" applyBorder="1" applyAlignment="1">
      <alignment horizontal="center" vertical="top" wrapText="1"/>
    </xf>
    <xf numFmtId="0" fontId="82" fillId="35" borderId="27" xfId="0" applyFont="1" applyFill="1" applyBorder="1" applyAlignment="1">
      <alignment horizontal="center" vertical="top" wrapText="1"/>
    </xf>
    <xf numFmtId="0" fontId="82" fillId="35" borderId="28" xfId="0" applyFont="1" applyFill="1" applyBorder="1" applyAlignment="1">
      <alignment horizontal="center" vertical="top" wrapText="1"/>
    </xf>
    <xf numFmtId="0" fontId="8" fillId="35" borderId="25"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7" fillId="35" borderId="17" xfId="0" applyNumberFormat="1" applyFont="1" applyFill="1" applyBorder="1" applyAlignment="1">
      <alignment horizontal="center" vertical="center" wrapText="1"/>
    </xf>
    <xf numFmtId="0" fontId="87" fillId="35" borderId="11" xfId="0" applyNumberFormat="1" applyFont="1" applyFill="1" applyBorder="1" applyAlignment="1">
      <alignment horizontal="center" vertical="center" wrapText="1"/>
    </xf>
    <xf numFmtId="0" fontId="87" fillId="35" borderId="18" xfId="0" applyNumberFormat="1" applyFont="1" applyFill="1" applyBorder="1" applyAlignment="1">
      <alignment horizontal="center" vertical="center" wrapText="1"/>
    </xf>
    <xf numFmtId="0" fontId="82" fillId="34" borderId="11" xfId="0" applyNumberFormat="1" applyFont="1" applyFill="1" applyBorder="1" applyAlignment="1">
      <alignment horizontal="center" vertical="center" wrapText="1"/>
    </xf>
    <xf numFmtId="0" fontId="82" fillId="34" borderId="18" xfId="0" applyNumberFormat="1" applyFont="1" applyFill="1" applyBorder="1" applyAlignment="1">
      <alignment horizontal="center" vertical="center" wrapText="1"/>
    </xf>
    <xf numFmtId="0" fontId="82" fillId="34" borderId="17" xfId="0" applyFont="1" applyFill="1" applyBorder="1" applyAlignment="1">
      <alignment horizontal="center" vertical="center" wrapText="1"/>
    </xf>
    <xf numFmtId="0" fontId="7" fillId="34" borderId="17" xfId="63" applyFont="1" applyFill="1" applyBorder="1" applyAlignment="1">
      <alignment vertical="top" wrapText="1"/>
      <protection/>
    </xf>
    <xf numFmtId="2" fontId="82" fillId="34" borderId="61" xfId="0" applyNumberFormat="1" applyFont="1" applyFill="1" applyBorder="1" applyAlignment="1">
      <alignment horizontal="center" vertical="top" wrapText="1"/>
    </xf>
    <xf numFmtId="2" fontId="82" fillId="34" borderId="62" xfId="0" applyNumberFormat="1" applyFont="1" applyFill="1" applyBorder="1" applyAlignment="1">
      <alignment horizontal="center" vertical="top" wrapText="1"/>
    </xf>
    <xf numFmtId="0" fontId="82" fillId="35" borderId="31" xfId="0" applyFont="1" applyFill="1" applyBorder="1" applyAlignment="1">
      <alignment horizontal="center" vertical="top" wrapText="1"/>
    </xf>
    <xf numFmtId="0" fontId="82" fillId="35" borderId="0" xfId="0" applyFont="1" applyFill="1" applyBorder="1" applyAlignment="1">
      <alignment horizontal="center" vertical="top" wrapText="1"/>
    </xf>
    <xf numFmtId="0" fontId="8" fillId="34" borderId="24" xfId="63" applyFont="1" applyFill="1" applyBorder="1" applyAlignment="1">
      <alignment horizontal="center" vertical="center" wrapText="1"/>
      <protection/>
    </xf>
    <xf numFmtId="0" fontId="8" fillId="34" borderId="13"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7" fillId="34" borderId="16" xfId="0" applyFont="1" applyFill="1" applyBorder="1" applyAlignment="1">
      <alignment horizontal="left" vertical="top" wrapText="1"/>
    </xf>
    <xf numFmtId="0" fontId="7" fillId="34" borderId="12" xfId="0" applyFont="1" applyFill="1" applyBorder="1" applyAlignment="1">
      <alignment horizontal="left" vertical="top" wrapText="1"/>
    </xf>
    <xf numFmtId="0" fontId="7" fillId="34" borderId="64" xfId="0" applyFont="1" applyFill="1" applyBorder="1" applyAlignment="1">
      <alignment horizontal="left" vertical="top" wrapText="1"/>
    </xf>
    <xf numFmtId="0" fontId="10" fillId="33" borderId="17" xfId="0" applyFont="1" applyFill="1" applyBorder="1" applyAlignment="1">
      <alignment vertical="top" wrapText="1"/>
    </xf>
    <xf numFmtId="0" fontId="82" fillId="33" borderId="11" xfId="0" applyFont="1" applyFill="1" applyBorder="1" applyAlignment="1">
      <alignment vertical="top" wrapText="1"/>
    </xf>
    <xf numFmtId="0" fontId="82" fillId="33" borderId="18" xfId="0" applyFont="1" applyFill="1" applyBorder="1" applyAlignment="1">
      <alignment vertical="top" wrapText="1"/>
    </xf>
    <xf numFmtId="0" fontId="8" fillId="33" borderId="36" xfId="0" applyFont="1" applyFill="1" applyBorder="1" applyAlignment="1">
      <alignment horizontal="left" vertical="top" wrapText="1"/>
    </xf>
    <xf numFmtId="4" fontId="15" fillId="33" borderId="0" xfId="0" applyNumberFormat="1" applyFont="1" applyFill="1" applyBorder="1" applyAlignment="1">
      <alignment horizontal="center" wrapText="1"/>
    </xf>
    <xf numFmtId="4" fontId="15" fillId="0" borderId="0" xfId="0" applyNumberFormat="1" applyFont="1" applyFill="1" applyBorder="1" applyAlignment="1">
      <alignment horizontal="center" wrapText="1"/>
    </xf>
    <xf numFmtId="0" fontId="18" fillId="43" borderId="15" xfId="0" applyFont="1" applyFill="1" applyBorder="1" applyAlignment="1">
      <alignment horizontal="justify" wrapText="1"/>
    </xf>
    <xf numFmtId="0" fontId="18" fillId="43" borderId="14" xfId="0" applyFont="1" applyFill="1" applyBorder="1" applyAlignment="1">
      <alignment horizontal="justify" wrapText="1"/>
    </xf>
    <xf numFmtId="0" fontId="18" fillId="43" borderId="0" xfId="0" applyFont="1" applyFill="1" applyBorder="1" applyAlignment="1">
      <alignment horizontal="justify" wrapText="1"/>
    </xf>
    <xf numFmtId="0" fontId="18" fillId="43" borderId="65" xfId="0" applyFont="1" applyFill="1" applyBorder="1" applyAlignment="1">
      <alignment horizontal="justify" wrapText="1"/>
    </xf>
    <xf numFmtId="0" fontId="18" fillId="43" borderId="17" xfId="0" applyFont="1" applyFill="1" applyBorder="1" applyAlignment="1">
      <alignment horizontal="center" vertical="center" wrapText="1"/>
    </xf>
    <xf numFmtId="0" fontId="18" fillId="43" borderId="11" xfId="0" applyFont="1" applyFill="1" applyBorder="1" applyAlignment="1">
      <alignment horizontal="center" vertical="center" wrapText="1"/>
    </xf>
    <xf numFmtId="0" fontId="18" fillId="43" borderId="16" xfId="0" applyFont="1" applyFill="1" applyBorder="1" applyAlignment="1">
      <alignment horizontal="center" wrapText="1"/>
    </xf>
    <xf numFmtId="0" fontId="18" fillId="43" borderId="12" xfId="0" applyFont="1" applyFill="1" applyBorder="1" applyAlignment="1">
      <alignment horizontal="center" wrapText="1"/>
    </xf>
    <xf numFmtId="0" fontId="18" fillId="43" borderId="33" xfId="0" applyFont="1" applyFill="1" applyBorder="1" applyAlignment="1">
      <alignment horizontal="center" vertical="center" wrapText="1"/>
    </xf>
    <xf numFmtId="0" fontId="18" fillId="43" borderId="25" xfId="0" applyFont="1" applyFill="1" applyBorder="1" applyAlignment="1">
      <alignment horizontal="center" vertical="center" wrapText="1"/>
    </xf>
    <xf numFmtId="0" fontId="18" fillId="43" borderId="20" xfId="0" applyFont="1" applyFill="1" applyBorder="1" applyAlignment="1">
      <alignment horizontal="center" vertical="center" wrapText="1"/>
    </xf>
    <xf numFmtId="0" fontId="18" fillId="43" borderId="16" xfId="0" applyFont="1" applyFill="1" applyBorder="1" applyAlignment="1">
      <alignment horizontal="center" vertical="center" wrapText="1"/>
    </xf>
    <xf numFmtId="0" fontId="18" fillId="43" borderId="12" xfId="0" applyFont="1" applyFill="1" applyBorder="1" applyAlignment="1">
      <alignment horizontal="center" vertical="center" wrapText="1"/>
    </xf>
    <xf numFmtId="0" fontId="18" fillId="43" borderId="66" xfId="0" applyFont="1" applyFill="1" applyBorder="1" applyAlignment="1">
      <alignment horizontal="center" vertical="center" wrapText="1"/>
    </xf>
    <xf numFmtId="0" fontId="15" fillId="0" borderId="0" xfId="0" applyFont="1" applyBorder="1" applyAlignment="1">
      <alignment horizontal="justify"/>
    </xf>
    <xf numFmtId="0" fontId="15" fillId="33" borderId="30" xfId="0" applyFont="1" applyFill="1" applyBorder="1" applyAlignment="1">
      <alignment horizontal="center" vertical="top" wrapText="1"/>
    </xf>
    <xf numFmtId="0" fontId="15" fillId="33" borderId="27" xfId="0" applyFont="1" applyFill="1" applyBorder="1" applyAlignment="1">
      <alignment horizontal="center" vertical="top" wrapText="1"/>
    </xf>
    <xf numFmtId="0" fontId="15" fillId="33" borderId="33" xfId="0" applyFont="1" applyFill="1" applyBorder="1" applyAlignment="1">
      <alignment horizontal="left" wrapText="1"/>
    </xf>
    <xf numFmtId="0" fontId="15" fillId="33" borderId="33" xfId="0" applyFont="1" applyFill="1" applyBorder="1" applyAlignment="1">
      <alignment horizontal="center" vertical="center" wrapText="1"/>
    </xf>
    <xf numFmtId="0" fontId="15" fillId="33" borderId="30" xfId="0" applyFont="1" applyFill="1" applyBorder="1" applyAlignment="1">
      <alignment horizontal="center" wrapText="1"/>
    </xf>
    <xf numFmtId="0" fontId="15" fillId="33" borderId="27" xfId="0" applyFont="1" applyFill="1" applyBorder="1" applyAlignment="1">
      <alignment horizontal="center" wrapText="1"/>
    </xf>
    <xf numFmtId="0" fontId="15" fillId="33" borderId="28" xfId="0" applyFont="1" applyFill="1" applyBorder="1" applyAlignment="1">
      <alignment horizontal="center" wrapText="1"/>
    </xf>
    <xf numFmtId="0" fontId="15" fillId="33" borderId="30"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4" fontId="82" fillId="33" borderId="30" xfId="0" applyNumberFormat="1" applyFont="1" applyFill="1" applyBorder="1" applyAlignment="1">
      <alignment horizontal="center" wrapText="1"/>
    </xf>
    <xf numFmtId="4" fontId="82" fillId="33" borderId="27" xfId="0" applyNumberFormat="1" applyFont="1" applyFill="1" applyBorder="1" applyAlignment="1">
      <alignment horizontal="center" wrapText="1"/>
    </xf>
    <xf numFmtId="4" fontId="82" fillId="33" borderId="28" xfId="0" applyNumberFormat="1" applyFont="1" applyFill="1" applyBorder="1" applyAlignment="1">
      <alignment horizontal="center" wrapText="1"/>
    </xf>
    <xf numFmtId="4" fontId="15" fillId="0" borderId="30" xfId="0" applyNumberFormat="1" applyFont="1" applyFill="1" applyBorder="1" applyAlignment="1">
      <alignment horizontal="center" wrapText="1"/>
    </xf>
    <xf numFmtId="4" fontId="15" fillId="0" borderId="27" xfId="0" applyNumberFormat="1" applyFont="1" applyFill="1" applyBorder="1" applyAlignment="1">
      <alignment horizontal="center" wrapText="1"/>
    </xf>
    <xf numFmtId="4" fontId="15" fillId="0" borderId="28" xfId="0" applyNumberFormat="1" applyFont="1" applyFill="1" applyBorder="1" applyAlignment="1">
      <alignment horizontal="center" wrapText="1"/>
    </xf>
    <xf numFmtId="4" fontId="15" fillId="33" borderId="30" xfId="0" applyNumberFormat="1" applyFont="1" applyFill="1" applyBorder="1" applyAlignment="1">
      <alignment horizontal="center" wrapText="1"/>
    </xf>
    <xf numFmtId="4" fontId="15" fillId="33" borderId="27" xfId="0" applyNumberFormat="1" applyFont="1" applyFill="1" applyBorder="1" applyAlignment="1">
      <alignment horizontal="center" wrapText="1"/>
    </xf>
    <xf numFmtId="4" fontId="15" fillId="33" borderId="28" xfId="0" applyNumberFormat="1" applyFont="1" applyFill="1" applyBorder="1" applyAlignment="1">
      <alignment horizontal="center" wrapText="1"/>
    </xf>
    <xf numFmtId="10" fontId="15" fillId="33" borderId="33" xfId="0" applyNumberFormat="1" applyFont="1" applyFill="1" applyBorder="1" applyAlignment="1">
      <alignment horizontal="right" vertical="center"/>
    </xf>
    <xf numFmtId="0" fontId="15" fillId="33" borderId="33" xfId="0" applyFont="1" applyFill="1" applyBorder="1" applyAlignment="1">
      <alignment horizontal="left" vertical="center" wrapText="1"/>
    </xf>
    <xf numFmtId="0" fontId="15" fillId="33" borderId="33" xfId="0" applyFont="1" applyFill="1" applyBorder="1" applyAlignment="1">
      <alignment horizontal="center" vertical="center"/>
    </xf>
    <xf numFmtId="0" fontId="15" fillId="33" borderId="33" xfId="0" applyFont="1" applyFill="1" applyBorder="1" applyAlignment="1">
      <alignment horizontal="justify" wrapText="1"/>
    </xf>
    <xf numFmtId="0" fontId="15" fillId="33" borderId="0" xfId="0" applyFont="1" applyFill="1" applyBorder="1" applyAlignment="1">
      <alignment horizontal="justify"/>
    </xf>
    <xf numFmtId="0" fontId="15" fillId="33" borderId="30" xfId="0" applyFont="1" applyFill="1" applyBorder="1" applyAlignment="1">
      <alignment horizontal="left" vertical="top" wrapText="1"/>
    </xf>
    <xf numFmtId="0" fontId="15" fillId="33" borderId="27" xfId="0" applyFont="1" applyFill="1" applyBorder="1" applyAlignment="1">
      <alignment horizontal="left" vertical="top" wrapText="1"/>
    </xf>
    <xf numFmtId="0" fontId="15" fillId="33" borderId="0" xfId="0" applyFont="1" applyFill="1" applyBorder="1" applyAlignment="1">
      <alignment horizontal="left" wrapText="1"/>
    </xf>
    <xf numFmtId="10" fontId="15" fillId="33" borderId="30" xfId="0" applyNumberFormat="1" applyFont="1" applyFill="1" applyBorder="1" applyAlignment="1">
      <alignment horizontal="center" vertical="center" wrapText="1"/>
    </xf>
    <xf numFmtId="10" fontId="15" fillId="33" borderId="27" xfId="0" applyNumberFormat="1" applyFont="1" applyFill="1" applyBorder="1" applyAlignment="1">
      <alignment horizontal="center" vertical="center" wrapText="1"/>
    </xf>
    <xf numFmtId="10" fontId="15" fillId="33" borderId="28" xfId="0" applyNumberFormat="1" applyFont="1" applyFill="1" applyBorder="1" applyAlignment="1">
      <alignment horizontal="center" vertical="center" wrapText="1"/>
    </xf>
    <xf numFmtId="0" fontId="15" fillId="33" borderId="0" xfId="0" applyFont="1" applyFill="1" applyBorder="1" applyAlignment="1">
      <alignment horizontal="justify" wrapText="1"/>
    </xf>
    <xf numFmtId="0" fontId="15" fillId="33" borderId="0" xfId="0" applyFont="1" applyFill="1" applyBorder="1" applyAlignment="1">
      <alignment horizontal="left"/>
    </xf>
    <xf numFmtId="0" fontId="12" fillId="0" borderId="0" xfId="0" applyFont="1" applyAlignment="1">
      <alignment horizontal="left" vertical="center" wrapText="1"/>
    </xf>
    <xf numFmtId="0" fontId="79" fillId="0" borderId="49" xfId="0" applyFont="1" applyBorder="1" applyAlignment="1">
      <alignment horizontal="center"/>
    </xf>
    <xf numFmtId="0" fontId="8" fillId="0" borderId="33" xfId="0" applyFont="1" applyBorder="1" applyAlignment="1">
      <alignment horizontal="justify" vertical="center" wrapText="1"/>
    </xf>
    <xf numFmtId="10" fontId="8" fillId="0" borderId="33" xfId="0" applyNumberFormat="1" applyFont="1" applyBorder="1" applyAlignment="1">
      <alignment horizontal="right" vertical="center"/>
    </xf>
    <xf numFmtId="0" fontId="8" fillId="0" borderId="33" xfId="0" applyFont="1" applyBorder="1" applyAlignment="1">
      <alignment horizontal="left" vertical="center" wrapTex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lignment horizontal="left" vertical="top" wrapText="1"/>
    </xf>
    <xf numFmtId="10" fontId="15" fillId="0" borderId="33" xfId="0" applyNumberFormat="1" applyFont="1" applyBorder="1" applyAlignment="1">
      <alignment horizontal="right" vertical="center" wrapText="1"/>
    </xf>
    <xf numFmtId="0" fontId="8" fillId="0" borderId="30" xfId="0" applyFont="1" applyBorder="1" applyAlignment="1">
      <alignment horizontal="left" vertical="top" wrapText="1"/>
    </xf>
    <xf numFmtId="0" fontId="8" fillId="0" borderId="27" xfId="0" applyFont="1" applyBorder="1" applyAlignment="1">
      <alignment horizontal="left" vertical="top" wrapText="1"/>
    </xf>
    <xf numFmtId="0" fontId="15" fillId="0" borderId="33" xfId="0" applyFont="1" applyBorder="1" applyAlignment="1">
      <alignment horizontal="center" vertical="center" wrapText="1"/>
    </xf>
    <xf numFmtId="0" fontId="15" fillId="0" borderId="33" xfId="0" applyFont="1" applyBorder="1" applyAlignment="1">
      <alignment horizontal="justify" vertical="center" wrapText="1"/>
    </xf>
    <xf numFmtId="0" fontId="15" fillId="0" borderId="30" xfId="0" applyFont="1" applyBorder="1" applyAlignment="1">
      <alignment horizontal="center" wrapText="1"/>
    </xf>
    <xf numFmtId="0" fontId="15" fillId="0" borderId="27" xfId="0" applyFont="1" applyBorder="1" applyAlignment="1">
      <alignment horizontal="center" wrapText="1"/>
    </xf>
    <xf numFmtId="0" fontId="15" fillId="0" borderId="28" xfId="0" applyFont="1" applyBorder="1" applyAlignment="1">
      <alignment horizontal="center" wrapText="1"/>
    </xf>
    <xf numFmtId="4" fontId="15" fillId="0" borderId="30" xfId="0" applyNumberFormat="1" applyFont="1" applyBorder="1" applyAlignment="1">
      <alignment horizontal="center" vertical="center" wrapText="1"/>
    </xf>
    <xf numFmtId="4" fontId="15" fillId="0" borderId="27" xfId="0" applyNumberFormat="1" applyFont="1" applyBorder="1" applyAlignment="1">
      <alignment horizontal="center" vertical="center" wrapText="1"/>
    </xf>
    <xf numFmtId="4" fontId="15" fillId="0" borderId="28" xfId="0" applyNumberFormat="1" applyFont="1" applyBorder="1" applyAlignment="1">
      <alignment horizontal="center" vertical="center" wrapText="1"/>
    </xf>
    <xf numFmtId="0" fontId="15" fillId="0" borderId="33" xfId="0" applyFont="1" applyBorder="1" applyAlignment="1">
      <alignment horizontal="left" vertical="center" wrapText="1"/>
    </xf>
    <xf numFmtId="0" fontId="8" fillId="0" borderId="33" xfId="0" applyFont="1" applyBorder="1" applyAlignment="1">
      <alignment horizontal="justify" wrapText="1"/>
    </xf>
    <xf numFmtId="0" fontId="8" fillId="0" borderId="33" xfId="0" applyFont="1" applyBorder="1" applyAlignment="1">
      <alignment horizontal="center" wrapText="1"/>
    </xf>
    <xf numFmtId="0" fontId="8" fillId="0" borderId="30"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8" fillId="0" borderId="30" xfId="0" applyFont="1" applyBorder="1" applyAlignment="1">
      <alignment horizontal="center" vertical="top" wrapText="1"/>
    </xf>
    <xf numFmtId="0" fontId="8" fillId="0" borderId="27" xfId="0" applyFont="1" applyBorder="1" applyAlignment="1">
      <alignment horizontal="center" vertical="top" wrapText="1"/>
    </xf>
    <xf numFmtId="4" fontId="15" fillId="0" borderId="30" xfId="0" applyNumberFormat="1" applyFont="1" applyFill="1" applyBorder="1" applyAlignment="1">
      <alignment horizontal="center" vertical="center" wrapText="1"/>
    </xf>
    <xf numFmtId="4" fontId="15" fillId="0" borderId="27" xfId="0" applyNumberFormat="1" applyFont="1" applyFill="1" applyBorder="1" applyAlignment="1">
      <alignment horizontal="center" vertical="center" wrapText="1"/>
    </xf>
    <xf numFmtId="4" fontId="15" fillId="0" borderId="28" xfId="0" applyNumberFormat="1" applyFont="1" applyFill="1" applyBorder="1" applyAlignment="1">
      <alignment horizontal="center" vertical="center" wrapText="1"/>
    </xf>
    <xf numFmtId="0" fontId="15" fillId="0" borderId="30" xfId="0" applyFont="1" applyBorder="1" applyAlignment="1">
      <alignment horizontal="justify" vertical="center" wrapText="1"/>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33" xfId="0" applyFont="1" applyBorder="1" applyAlignment="1">
      <alignment horizontal="center" vertical="center"/>
    </xf>
    <xf numFmtId="0" fontId="15" fillId="0" borderId="33" xfId="0" applyFont="1" applyBorder="1" applyAlignment="1">
      <alignment horizontal="justify" wrapText="1"/>
    </xf>
    <xf numFmtId="10" fontId="19" fillId="0" borderId="30" xfId="0" applyNumberFormat="1" applyFont="1" applyBorder="1" applyAlignment="1">
      <alignment horizontal="center"/>
    </xf>
    <xf numFmtId="10" fontId="19" fillId="0" borderId="27" xfId="0" applyNumberFormat="1" applyFont="1" applyBorder="1" applyAlignment="1">
      <alignment horizontal="center"/>
    </xf>
    <xf numFmtId="10" fontId="19" fillId="0" borderId="28" xfId="0" applyNumberFormat="1" applyFont="1" applyBorder="1" applyAlignment="1">
      <alignment horizontal="center"/>
    </xf>
    <xf numFmtId="0" fontId="8" fillId="0" borderId="30" xfId="0" applyFont="1" applyBorder="1" applyAlignment="1">
      <alignment horizontal="center"/>
    </xf>
    <xf numFmtId="0" fontId="8" fillId="0" borderId="27" xfId="0" applyFont="1" applyBorder="1" applyAlignment="1">
      <alignment horizontal="center"/>
    </xf>
    <xf numFmtId="10" fontId="8" fillId="0" borderId="33" xfId="0" applyNumberFormat="1" applyFont="1" applyBorder="1" applyAlignment="1">
      <alignment horizontal="center" vertical="center"/>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left" vertical="top" wrapText="1"/>
    </xf>
    <xf numFmtId="0" fontId="8" fillId="0" borderId="28" xfId="0" applyFont="1" applyBorder="1" applyAlignment="1">
      <alignment horizontal="center" vertical="center" wrapText="1"/>
    </xf>
    <xf numFmtId="10"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0" fontId="18" fillId="43" borderId="18" xfId="0" applyFont="1" applyFill="1" applyBorder="1" applyAlignment="1">
      <alignment horizontal="center" vertical="center" wrapText="1"/>
    </xf>
    <xf numFmtId="0" fontId="18" fillId="43" borderId="56" xfId="0" applyFont="1" applyFill="1" applyBorder="1" applyAlignment="1">
      <alignment horizontal="center" vertical="center" wrapText="1"/>
    </xf>
    <xf numFmtId="0" fontId="18" fillId="43" borderId="58" xfId="0" applyFont="1" applyFill="1" applyBorder="1" applyAlignment="1">
      <alignment horizontal="center" vertical="center" wrapText="1"/>
    </xf>
    <xf numFmtId="0" fontId="18" fillId="43" borderId="19" xfId="0" applyFont="1" applyFill="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center"/>
    </xf>
    <xf numFmtId="0" fontId="15" fillId="0" borderId="3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3" xfId="0" applyFont="1" applyFill="1" applyBorder="1" applyAlignment="1">
      <alignment horizontal="justify" wrapText="1"/>
    </xf>
    <xf numFmtId="0" fontId="26" fillId="0" borderId="33" xfId="0" applyFont="1" applyFill="1" applyBorder="1" applyAlignment="1">
      <alignment horizontal="justify" wrapText="1"/>
    </xf>
    <xf numFmtId="0" fontId="26" fillId="0" borderId="30"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3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10" fontId="26" fillId="0" borderId="30" xfId="0" applyNumberFormat="1" applyFont="1" applyFill="1" applyBorder="1" applyAlignment="1">
      <alignment horizontal="center" vertical="center" wrapText="1"/>
    </xf>
    <xf numFmtId="10" fontId="26" fillId="0" borderId="27" xfId="0" applyNumberFormat="1" applyFont="1" applyFill="1" applyBorder="1" applyAlignment="1">
      <alignment horizontal="center" vertical="center" wrapText="1"/>
    </xf>
    <xf numFmtId="10" fontId="26" fillId="0" borderId="28" xfId="0" applyNumberFormat="1"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6" borderId="27" xfId="0" applyFont="1" applyFill="1" applyBorder="1" applyAlignment="1">
      <alignment horizontal="center" vertical="center" wrapText="1"/>
    </xf>
    <xf numFmtId="0" fontId="26" fillId="16" borderId="28" xfId="0" applyFont="1" applyFill="1" applyBorder="1" applyAlignment="1">
      <alignment horizontal="center" vertical="center" wrapText="1"/>
    </xf>
    <xf numFmtId="4" fontId="26" fillId="16" borderId="30" xfId="0" applyNumberFormat="1" applyFont="1" applyFill="1" applyBorder="1" applyAlignment="1">
      <alignment horizontal="center" vertical="center" wrapText="1"/>
    </xf>
    <xf numFmtId="4" fontId="26" fillId="16" borderId="27" xfId="0" applyNumberFormat="1" applyFont="1" applyFill="1" applyBorder="1" applyAlignment="1">
      <alignment horizontal="center" vertical="center" wrapText="1"/>
    </xf>
    <xf numFmtId="4" fontId="26" fillId="16" borderId="28" xfId="0" applyNumberFormat="1" applyFont="1" applyFill="1" applyBorder="1" applyAlignment="1">
      <alignment horizontal="center" vertical="center" wrapText="1"/>
    </xf>
    <xf numFmtId="4" fontId="26" fillId="0" borderId="30" xfId="0" applyNumberFormat="1" applyFont="1" applyFill="1" applyBorder="1" applyAlignment="1">
      <alignment horizontal="center" vertical="center" wrapText="1"/>
    </xf>
    <xf numFmtId="4" fontId="26" fillId="0" borderId="27" xfId="0" applyNumberFormat="1" applyFont="1" applyFill="1" applyBorder="1" applyAlignment="1">
      <alignment horizontal="center" vertical="center" wrapText="1"/>
    </xf>
    <xf numFmtId="4" fontId="26" fillId="0" borderId="28" xfId="0" applyNumberFormat="1" applyFont="1" applyFill="1" applyBorder="1" applyAlignment="1">
      <alignment horizontal="center" vertical="center" wrapText="1"/>
    </xf>
    <xf numFmtId="0" fontId="29" fillId="0" borderId="51" xfId="0" applyFont="1" applyFill="1" applyBorder="1" applyAlignment="1">
      <alignment horizontal="center" vertical="center"/>
    </xf>
    <xf numFmtId="0" fontId="26" fillId="0" borderId="33" xfId="0" applyFont="1" applyFill="1" applyBorder="1" applyAlignment="1">
      <alignment horizontal="center" vertical="center" wrapText="1"/>
    </xf>
    <xf numFmtId="10" fontId="26" fillId="16" borderId="33" xfId="0" applyNumberFormat="1" applyFont="1" applyFill="1" applyBorder="1" applyAlignment="1">
      <alignment horizontal="center" vertical="center"/>
    </xf>
    <xf numFmtId="0" fontId="26" fillId="0" borderId="30" xfId="0" applyFont="1" applyFill="1" applyBorder="1" applyAlignment="1">
      <alignment horizontal="justify" vertical="center" wrapText="1"/>
    </xf>
    <xf numFmtId="0" fontId="26" fillId="0" borderId="27" xfId="0" applyFont="1" applyFill="1" applyBorder="1" applyAlignment="1">
      <alignment horizontal="justify" vertical="center" wrapText="1"/>
    </xf>
    <xf numFmtId="0" fontId="89" fillId="0" borderId="30" xfId="0"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33" xfId="0" applyFont="1" applyFill="1" applyBorder="1" applyAlignment="1">
      <alignment horizontal="center" vertical="center" wrapText="1"/>
    </xf>
    <xf numFmtId="10" fontId="26" fillId="0" borderId="33" xfId="0" applyNumberFormat="1" applyFont="1" applyFill="1" applyBorder="1" applyAlignment="1">
      <alignment horizontal="center" vertical="center"/>
    </xf>
    <xf numFmtId="0" fontId="26" fillId="16" borderId="30" xfId="0" applyFont="1" applyFill="1" applyBorder="1" applyAlignment="1">
      <alignment horizontal="justify" vertical="center" wrapText="1"/>
    </xf>
    <xf numFmtId="0" fontId="26" fillId="16" borderId="27" xfId="0" applyFont="1" applyFill="1" applyBorder="1" applyAlignment="1">
      <alignment horizontal="justify" vertical="center" wrapText="1"/>
    </xf>
    <xf numFmtId="0" fontId="26" fillId="16" borderId="28" xfId="0" applyFont="1" applyFill="1" applyBorder="1" applyAlignment="1">
      <alignment horizontal="justify" vertical="center" wrapText="1"/>
    </xf>
    <xf numFmtId="0" fontId="26" fillId="0" borderId="28" xfId="0" applyFont="1" applyFill="1" applyBorder="1" applyAlignment="1">
      <alignment horizontal="justify" vertical="center" wrapText="1"/>
    </xf>
    <xf numFmtId="0" fontId="26" fillId="16" borderId="33" xfId="0" applyFont="1" applyFill="1" applyBorder="1" applyAlignment="1">
      <alignment horizontal="center" vertical="center" wrapText="1"/>
    </xf>
    <xf numFmtId="4" fontId="26" fillId="16" borderId="33" xfId="0" applyNumberFormat="1" applyFont="1" applyFill="1" applyBorder="1" applyAlignment="1">
      <alignment horizontal="center" vertical="center" wrapText="1"/>
    </xf>
    <xf numFmtId="0" fontId="26" fillId="0" borderId="30" xfId="0" applyFont="1" applyFill="1" applyBorder="1" applyAlignment="1">
      <alignment horizontal="left" vertical="top" wrapText="1"/>
    </xf>
    <xf numFmtId="0" fontId="26" fillId="0" borderId="27" xfId="0" applyFont="1" applyFill="1" applyBorder="1" applyAlignment="1">
      <alignment horizontal="left" vertical="top" wrapText="1"/>
    </xf>
    <xf numFmtId="0" fontId="26" fillId="16" borderId="33" xfId="0" applyFont="1" applyFill="1" applyBorder="1" applyAlignment="1">
      <alignment horizontal="justify" vertical="center" wrapText="1"/>
    </xf>
    <xf numFmtId="0" fontId="26" fillId="0" borderId="28" xfId="0" applyFont="1" applyFill="1" applyBorder="1" applyAlignment="1">
      <alignment horizontal="left" vertical="top" wrapText="1"/>
    </xf>
    <xf numFmtId="4" fontId="26" fillId="0" borderId="33" xfId="0" applyNumberFormat="1" applyFont="1" applyFill="1" applyBorder="1" applyAlignment="1">
      <alignment horizontal="center" vertical="center" wrapText="1"/>
    </xf>
    <xf numFmtId="0" fontId="26" fillId="0" borderId="33" xfId="0" applyFont="1" applyFill="1" applyBorder="1" applyAlignment="1">
      <alignment horizontal="justify" vertical="center" wrapText="1"/>
    </xf>
    <xf numFmtId="4" fontId="26" fillId="0" borderId="30" xfId="0" applyNumberFormat="1" applyFont="1" applyFill="1" applyBorder="1" applyAlignment="1">
      <alignment horizontal="center" vertical="center"/>
    </xf>
    <xf numFmtId="4" fontId="26" fillId="0" borderId="27" xfId="0" applyNumberFormat="1" applyFont="1" applyFill="1" applyBorder="1" applyAlignment="1">
      <alignment horizontal="center" vertical="center"/>
    </xf>
    <xf numFmtId="4" fontId="26" fillId="0" borderId="28" xfId="0" applyNumberFormat="1" applyFont="1" applyFill="1" applyBorder="1" applyAlignment="1">
      <alignment horizontal="center" vertical="center"/>
    </xf>
    <xf numFmtId="0" fontId="26" fillId="0" borderId="33" xfId="0" applyFont="1" applyFill="1" applyBorder="1" applyAlignment="1">
      <alignment horizontal="left" vertical="center" wrapText="1"/>
    </xf>
    <xf numFmtId="0" fontId="26" fillId="0" borderId="0" xfId="0" applyFont="1" applyFill="1" applyBorder="1" applyAlignment="1">
      <alignment horizontal="justify"/>
    </xf>
    <xf numFmtId="0" fontId="30" fillId="0" borderId="18" xfId="0" applyFont="1" applyFill="1" applyBorder="1" applyAlignment="1">
      <alignment horizontal="justify"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justify" vertical="center" wrapText="1"/>
    </xf>
    <xf numFmtId="0" fontId="30" fillId="0" borderId="10" xfId="0" applyFont="1" applyFill="1" applyBorder="1" applyAlignment="1">
      <alignment horizontal="center" wrapText="1"/>
    </xf>
    <xf numFmtId="0" fontId="18" fillId="43" borderId="36" xfId="0" applyFont="1" applyFill="1" applyBorder="1" applyAlignment="1">
      <alignment horizontal="center" vertical="center" wrapText="1"/>
    </xf>
    <xf numFmtId="0" fontId="18" fillId="43" borderId="37" xfId="0" applyFont="1" applyFill="1" applyBorder="1" applyAlignment="1">
      <alignment horizontal="center" vertical="center" wrapText="1"/>
    </xf>
    <xf numFmtId="0" fontId="15" fillId="0" borderId="30" xfId="0" applyFont="1" applyBorder="1" applyAlignment="1">
      <alignment horizontal="left" vertical="top" wrapText="1"/>
    </xf>
    <xf numFmtId="0" fontId="15" fillId="0" borderId="27" xfId="0" applyFont="1" applyBorder="1" applyAlignment="1">
      <alignment horizontal="left" vertical="top" wrapText="1"/>
    </xf>
    <xf numFmtId="0" fontId="15" fillId="0" borderId="33" xfId="0" applyFont="1" applyBorder="1" applyAlignment="1">
      <alignment horizontal="justify"/>
    </xf>
    <xf numFmtId="0" fontId="15" fillId="0" borderId="33" xfId="0" applyFont="1" applyBorder="1" applyAlignment="1">
      <alignment horizontal="justify" vertical="center"/>
    </xf>
    <xf numFmtId="0" fontId="15" fillId="0" borderId="33" xfId="0" applyFont="1" applyBorder="1" applyAlignment="1">
      <alignment horizontal="left" vertical="top" wrapText="1"/>
    </xf>
    <xf numFmtId="0" fontId="15" fillId="0" borderId="0" xfId="0" applyFont="1" applyBorder="1" applyAlignment="1">
      <alignment horizontal="left"/>
    </xf>
    <xf numFmtId="0" fontId="15" fillId="0" borderId="0"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illares 2" xfId="58"/>
    <cellStyle name="Millares 2 2" xfId="59"/>
    <cellStyle name="Moneda 2" xfId="60"/>
    <cellStyle name="Neutral" xfId="61"/>
    <cellStyle name="Normal 2" xfId="62"/>
    <cellStyle name="Normal 2 2" xfId="63"/>
    <cellStyle name="Normal_2009-2010"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ani\Configuraci&#243;n%20local\Archivos%20temporales%20de%20Internet\Content.IE5\G9QHLH46\PER%20MDGF-1691-E%20FinRpt%2020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inthias\Mis%20documentos\My%20Dropbox\Control%20de%20Gastos%20General\Peru\Control%20Gastos%20Peru%20al%2030%20June%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xls].xls].xls].xls].xls].xls].xls].xls].xls].xls].xls].xls]11-09-30"/>
      <sheetName val=".xls].xls].xls].xls].xls].xls].xls].xls].xls].xls].xls].xls].xls].xls].xls].xls].xls].xls].xls].xls].xls].xls].xls].xls].xls].xls].xls].xls].xls].xls].xls].xls].xls].xls].xls].xls].xls].xls].xls]11-06-30"/>
      <sheetName val=".xls].xls].xls].xls].xls].xls].xls].xls].xls].xls].xls].xls].xls].xls].xls].xls].xls].xls].xls].xls].xls].xls].xls].xls].xls].xls].xls].xls].xls].xls].xls].xls].xls].xls].xls].xls].xls].xls].xls]11-03-31"/>
      <sheetName val=".xls].xls].xls].xls].xls].xls].xls].xls].xls].xls].xls].xls].xls].xls].xls].xls].xls].xls].xls].xls].xls].xls].xls].xls].xls].xls].xls].xls].xls].xls].xls].xls].xls].xls].xls].xls].xls].xls].xls]10-12-31 Adj"/>
      <sheetName val=".xls].xls].xls].xls].xls].xls].xls].xls].xls].xls].xls].xls].xls].xls].xls].xls].xls].xls].xls].xls].xls].xls].xls].xls].xls].xls].xls].xls].xls].xls].xls].xls].xls].xls].xls].xls].xls].xls].xls]details"/>
      <sheetName val=".xls].xls].xls].xls].xls].xls].xls].xls].xls].xls].xls].xls].xls].xls].xls].xls].xls].xls].xls].xls].xls].xls].xls].xls].xls].xls].xls].xls].xls].xls].xls].xls].xls].xls].xls].xls].xls].xls].xls]10-12-31"/>
      <sheetName val=".xls].xls].xls].xls].xls].xls].xls].xls].xls].xls].xls].xls].xls].xls].xls].xls].xls].xls].xls].xls].xls].xls].xls].xls].xls].xls].xls].xls].xls].xls].xls].xls].xls].xls].xls].xls].xls].xls].xls]10-09-30"/>
      <sheetName val=".xls].xls].xls].xls].xls].xls].xls].xls].xls].xls].xls].xls].xls].xls].xls].xls].xls].xls].xls].xls].xls].xls].xls].xls].xls].xls].xls].xls].xls].xls].xls].xls].xls].xls].xls].xls].xls].xls].xls]10-06-30"/>
      <sheetName val=".xls].xls].xls].xls].xls].xls].xls].xls].xls].xls].xls].xls].xls].xls].xls].xls].xls].xls].xls].xls].xls].xls].xls].xls].xls].xls].xls].xls].xls].xls].xls].xls].xls].xls].xls].xls].xls].xls].xls]10-03-31"/>
      <sheetName val=".xls].xls].xls].xls].xls].xls].xls].xls].xls].xls].xls].xls].xls].xls].xls].xls].xls].xls].xls].xls].xls].xls].xls].xls].xls].xls].xls].xls].xls].xls].xls].xls].xls].xls].xls].xls].xls].xls].xls]09-12-31"/>
      <sheetName val=".xls].xls].xls].xls].xls].xls].xls].xls].xls].xls].xls].xls].xls].xls].xls].xls].xls].xls].xls].xls].xls].xls].xls].xls].xls].xls].xls].xls].xls].xls].xls].xls].xls].xls].xls].xls].xls].xls].xls]09-09-30"/>
      <sheetName val=".xls].xls].xls].xls].xls].xls].xls].xls].xls].xls].xls].xls].xls].xls].xls].xls].xls].xls].xls].xls].xls].xls].xls].xls].xls].xls].xls].xls].xls].xls].xls].xls].xls].xls].xls].xls].xls].xls].xls]09-06-30"/>
      <sheetName val=".xls].xls].xls].xls].xls].xls].xls].xls].xls].xls].xls].xls].xls].xls].xls].xls].xls].xls].xls].xls].xls].xls].xls].xls].xls].xls].xls].xls].xls].xls].xls].xls].xls].xls].xls].xls].xls].xls].xls]09-03-31"/>
      <sheetName val=".xls].xls].xls].xls].xls].xls].xls].xls].xls].xls].xls].xls].xls].xls].xls].xls].xls].xls].xls].xls].xls].xls].xls].xls].xls].xls].xls].xls].xls].xls].xls].xls].xls].xls].xls].xls].xls].xls].xls].xls].xls].xls].xls].xls]"/>
      <sheetName val=".xls].xls].xls].xls].xls].xls].xls].xls].xls].xls].xls].xls].xls].xls].xls].xls].xls].xls].xls].xls].xls].xls].xls].xls].xls].xls].xls].xls].xls].xls].xls].xls].xls].xls].xls].xls].xls].xls].xls].xls].xls].xls]11-09-30"/>
      <sheetName val=".xls].xls].xls].xls].xls].xls].xls].xls].xls].xls].xls].xls].xls].xls].xls].xls].xls].xls].xls].xls].xls].xls].xls].xls].xls].xls].xls].xls].xls].xls].xls].xls].xls].xls].xls].xls].xls].xls].xls].xls].xls].xls]11-06-30"/>
      <sheetName val=".xls].xls].xls].xls].xls].xls].xls].xls].xls].xls].xls].xls].xls].xls].xls].xls].xls].xls].xls].xls].xls].xls].xls].xls].xls].xls].xls].xls].xls].xls].xls].xls].xls].xls].xls].xls].xls].xls].xls].xls].xls].xls]11-03-31"/>
      <sheetName val=".xls].xls].xls].xls].xls].xls].xls].xls].xls].xls].xls].xls].xls].xls].xls].xls].xls].xls].xls].xls].xls].xls].xls].xls].xls].xls].xls].xls].xls].xls].xls].xls].xls].xls].xls].xls].xls].xls].xls].xls].xls].xls]10-12-31 A"/>
      <sheetName val=".xls].xls].xls].xls].xls].xls].xls].xls].xls].xls].xls].xls].xls].xls].xls].xls].xls].xls].xls].xls].xls].xls].xls].xls].xls].xls].xls].xls].xls].xls].xls].xls].xls].xls].xls].xls].xls].xls].xls].xls].xls].xls]details"/>
      <sheetName val=".xls].xls].xls].xls].xls].xls].xls].xls].xls].xls].xls].xls].xls].xls].xls].xls].xls].xls].xls].xls].xls].xls].xls].xls].xls].xls].xls].xls].xls].xls].xls].xls].xls].xls].xls].xls].xls].xls].xls].xls].xls].xls]10-12-31"/>
      <sheetName val=".xls].xls].xls].xls].xls].xls].xls].xls].xls].xls].xls].xls].xls].xls].xls].xls].xls].xls].xls].xls].xls].xls].xls].xls].xls].xls].xls].xls].xls].xls].xls].xls].xls].xls].xls].xls].xls].xls].xls].xls].xls].xls]10-09-30"/>
      <sheetName val=".xls].xls].xls].xls].xls].xls].xls].xls].xls].xls].xls].xls].xls].xls].xls].xls].xls].xls].xls].xls].xls].xls].xls].xls].xls].xls].xls].xls].xls].xls].xls].xls].xls].xls].xls].xls].xls].xls].xls].xls].xls].xls]10-06-30"/>
      <sheetName val=".xls].xls].xls].xls].xls].xls].xls].xls].xls].xls].xls].xls].xls].xls].xls].xls].xls].xls].xls].xls].xls].xls].xls].xls].xls].xls].xls].xls].xls].xls].xls].xls].xls].xls].xls].xls].xls].xls].xls].xls].xls].xls]10-03-31"/>
      <sheetName val=".xls].xls].xls].xls].xls].xls].xls].xls].xls].xls].xls].xls].xls].xls].xls].xls].xls].xls].xls].xls].xls].xls].xls].xls].xls].xls].xls].xls].xls].xls].xls].xls].xls].xls].xls].xls].xls].xls].xls].xls].xls].xls]09-12-31"/>
      <sheetName val=".xls].xls].xls].xls].xls].xls].xls].xls].xls].xls].xls].xls].xls].xls].xls].xls].xls].xls].xls].xls].xls].xls].xls].xls].xls].xls].xls].xls].xls].xls].xls].xls].xls].xls].xls].xls].xls].xls].xls].xls].xls].xls]09-09-30"/>
      <sheetName val=".xls].xls].xls].xls].xls].xls].xls].xls].xls].xls].xls].xls].xls].xls].xls].xls].xls].xls].xls].xls].xls].xls].xls].xls].xls].xls].xls].xls].xls].xls].xls].xls].xls].xls].xls].xls].xls].xls].xls].xls].xls].xls]09-06-30"/>
    </sheetNames>
    <sheetDataSet>
      <sheetData sheetId="13">
        <row r="390">
          <cell r="BE390">
            <v>47563</v>
          </cell>
          <cell r="BF390">
            <v>19740</v>
          </cell>
        </row>
        <row r="391">
          <cell r="BE391">
            <v>189144.02000000002</v>
          </cell>
          <cell r="BF391">
            <v>25844.17</v>
          </cell>
        </row>
        <row r="392">
          <cell r="BE392">
            <v>37194.4</v>
          </cell>
          <cell r="BF392">
            <v>0</v>
          </cell>
        </row>
        <row r="393">
          <cell r="BE393">
            <v>0</v>
          </cell>
          <cell r="BF393">
            <v>0</v>
          </cell>
        </row>
        <row r="394">
          <cell r="BE394">
            <v>17000</v>
          </cell>
          <cell r="BF394">
            <v>3000</v>
          </cell>
        </row>
        <row r="395">
          <cell r="BE395">
            <v>33952.58</v>
          </cell>
          <cell r="BF395">
            <v>7670.549999999999</v>
          </cell>
        </row>
        <row r="396">
          <cell r="BE396">
            <v>12356.99</v>
          </cell>
          <cell r="BF396">
            <v>5705.83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stos detallados Jun 2011"/>
      <sheetName val="Lineas Presupuestas Jun 2011"/>
      <sheetName val="Detalle por actividad Jun 2011"/>
    </sheetNames>
    <sheetDataSet>
      <sheetData sheetId="0">
        <row r="70">
          <cell r="E70">
            <v>-3800</v>
          </cell>
        </row>
        <row r="107">
          <cell r="E107">
            <v>-500</v>
          </cell>
        </row>
      </sheetData>
      <sheetData sheetId="2">
        <row r="9">
          <cell r="P9">
            <v>13996</v>
          </cell>
          <cell r="V9">
            <v>0</v>
          </cell>
        </row>
        <row r="10">
          <cell r="V10">
            <v>1387.5</v>
          </cell>
        </row>
        <row r="11">
          <cell r="P11">
            <v>984</v>
          </cell>
          <cell r="V11">
            <v>459.33000000000004</v>
          </cell>
        </row>
        <row r="12">
          <cell r="V12">
            <v>0</v>
          </cell>
        </row>
        <row r="13">
          <cell r="P13">
            <v>500</v>
          </cell>
          <cell r="V13">
            <v>0</v>
          </cell>
        </row>
        <row r="14">
          <cell r="P14">
            <v>3908.57</v>
          </cell>
          <cell r="V14">
            <v>0</v>
          </cell>
        </row>
        <row r="15">
          <cell r="V15">
            <v>459.33000000000004</v>
          </cell>
        </row>
        <row r="16">
          <cell r="V16">
            <v>0</v>
          </cell>
        </row>
        <row r="17">
          <cell r="V17">
            <v>13970</v>
          </cell>
        </row>
        <row r="18">
          <cell r="V18">
            <v>1159.33</v>
          </cell>
        </row>
        <row r="19">
          <cell r="V19">
            <v>0</v>
          </cell>
        </row>
        <row r="20">
          <cell r="V20">
            <v>0</v>
          </cell>
        </row>
        <row r="21">
          <cell r="V21">
            <v>1387.5</v>
          </cell>
        </row>
        <row r="22">
          <cell r="V22">
            <v>459.33000000000004</v>
          </cell>
        </row>
        <row r="23">
          <cell r="V23">
            <v>0</v>
          </cell>
        </row>
        <row r="24">
          <cell r="V24">
            <v>0</v>
          </cell>
        </row>
        <row r="25">
          <cell r="P25">
            <v>-17404.57</v>
          </cell>
        </row>
        <row r="26">
          <cell r="V26">
            <v>1387.5</v>
          </cell>
        </row>
        <row r="27">
          <cell r="P27">
            <v>-983.73</v>
          </cell>
          <cell r="V27">
            <v>238.48000000000002</v>
          </cell>
        </row>
        <row r="30">
          <cell r="P30">
            <v>-1000</v>
          </cell>
        </row>
        <row r="32">
          <cell r="V32">
            <v>0</v>
          </cell>
        </row>
        <row r="33">
          <cell r="V33">
            <v>1387.5</v>
          </cell>
        </row>
        <row r="34">
          <cell r="V34">
            <v>680.1800000000001</v>
          </cell>
        </row>
        <row r="35">
          <cell r="V35">
            <v>0</v>
          </cell>
        </row>
        <row r="36">
          <cell r="V36">
            <v>0</v>
          </cell>
        </row>
        <row r="37">
          <cell r="V37">
            <v>0</v>
          </cell>
        </row>
        <row r="38">
          <cell r="V38">
            <v>0</v>
          </cell>
        </row>
        <row r="39">
          <cell r="V39">
            <v>0</v>
          </cell>
        </row>
        <row r="40">
          <cell r="V40">
            <v>1387.5</v>
          </cell>
        </row>
        <row r="41">
          <cell r="V41">
            <v>459.33000000000004</v>
          </cell>
        </row>
        <row r="42">
          <cell r="V42">
            <v>0</v>
          </cell>
        </row>
        <row r="43">
          <cell r="V43">
            <v>0</v>
          </cell>
        </row>
        <row r="44">
          <cell r="V44">
            <v>0</v>
          </cell>
        </row>
        <row r="45">
          <cell r="V45">
            <v>0</v>
          </cell>
        </row>
        <row r="48">
          <cell r="V48">
            <v>0</v>
          </cell>
        </row>
        <row r="49">
          <cell r="V49">
            <v>1387.5</v>
          </cell>
        </row>
        <row r="50">
          <cell r="V50">
            <v>2518.66</v>
          </cell>
        </row>
        <row r="51">
          <cell r="V51">
            <v>0</v>
          </cell>
        </row>
        <row r="52">
          <cell r="V52">
            <v>0</v>
          </cell>
        </row>
        <row r="63">
          <cell r="V63">
            <v>0</v>
          </cell>
        </row>
        <row r="64">
          <cell r="V64">
            <v>459.32000000000005</v>
          </cell>
        </row>
        <row r="65">
          <cell r="V65">
            <v>0</v>
          </cell>
        </row>
        <row r="66">
          <cell r="V6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23"/>
  <sheetViews>
    <sheetView tabSelected="1" zoomScale="65" zoomScaleNormal="65" zoomScalePageLayoutView="0" workbookViewId="0" topLeftCell="A1">
      <selection activeCell="B423" sqref="B423"/>
    </sheetView>
  </sheetViews>
  <sheetFormatPr defaultColWidth="9.140625" defaultRowHeight="15"/>
  <cols>
    <col min="1" max="1" width="11.421875" style="0" customWidth="1"/>
    <col min="2" max="2" width="35.8515625" style="32" customWidth="1"/>
    <col min="3" max="3" width="53.00390625" style="32" customWidth="1"/>
    <col min="4" max="4" width="5.7109375" style="0" customWidth="1"/>
    <col min="5" max="5" width="5.57421875" style="0" customWidth="1"/>
    <col min="6" max="6" width="4.00390625" style="0" customWidth="1"/>
    <col min="7" max="7" width="3.7109375" style="0" customWidth="1"/>
    <col min="8" max="8" width="3.8515625" style="0" customWidth="1"/>
    <col min="9" max="9" width="3.7109375" style="0" customWidth="1"/>
    <col min="10" max="11" width="4.140625" style="0" customWidth="1"/>
    <col min="12" max="12" width="4.57421875" style="0" customWidth="1"/>
    <col min="13" max="13" width="10.28125" style="0" customWidth="1"/>
    <col min="14" max="14" width="10.57421875" style="0" customWidth="1"/>
    <col min="15" max="15" width="11.421875" style="132" customWidth="1"/>
    <col min="16" max="16" width="11.7109375" style="132" bestFit="1" customWidth="1"/>
    <col min="17" max="18" width="11.421875" style="132" customWidth="1"/>
    <col min="19" max="19" width="13.7109375" style="132" customWidth="1"/>
    <col min="20" max="20" width="0" style="0" hidden="1" customWidth="1"/>
    <col min="21" max="16384" width="11.421875" style="0" customWidth="1"/>
  </cols>
  <sheetData>
    <row r="1" spans="1:19" ht="27.75" customHeight="1">
      <c r="A1" s="898" t="s">
        <v>0</v>
      </c>
      <c r="B1" s="899"/>
      <c r="C1" s="899"/>
      <c r="D1" s="899"/>
      <c r="E1" s="899"/>
      <c r="F1" s="899"/>
      <c r="G1" s="899"/>
      <c r="H1" s="899"/>
      <c r="I1" s="899"/>
      <c r="J1" s="899"/>
      <c r="K1" s="899"/>
      <c r="L1" s="899"/>
      <c r="M1" s="899"/>
      <c r="N1" s="899"/>
      <c r="O1" s="899"/>
      <c r="P1" s="899"/>
      <c r="Q1" s="899"/>
      <c r="R1" s="899"/>
      <c r="S1" s="899"/>
    </row>
    <row r="2" spans="1:19" ht="15.75" thickBot="1">
      <c r="A2" s="900" t="s">
        <v>373</v>
      </c>
      <c r="B2" s="901"/>
      <c r="C2" s="901"/>
      <c r="D2" s="901"/>
      <c r="E2" s="901"/>
      <c r="F2" s="901"/>
      <c r="G2" s="901"/>
      <c r="H2" s="901"/>
      <c r="I2" s="901"/>
      <c r="J2" s="901"/>
      <c r="K2" s="901"/>
      <c r="L2" s="901"/>
      <c r="M2" s="901"/>
      <c r="N2" s="901"/>
      <c r="O2" s="901"/>
      <c r="P2" s="901"/>
      <c r="Q2" s="901"/>
      <c r="R2" s="901"/>
      <c r="S2" s="901"/>
    </row>
    <row r="3" spans="1:19" ht="18.75" customHeight="1" thickBot="1">
      <c r="A3" s="902" t="s">
        <v>1</v>
      </c>
      <c r="B3" s="904" t="s">
        <v>2</v>
      </c>
      <c r="C3" s="904" t="s">
        <v>75</v>
      </c>
      <c r="D3" s="904" t="s">
        <v>53</v>
      </c>
      <c r="E3" s="904" t="s">
        <v>54</v>
      </c>
      <c r="F3" s="906" t="s">
        <v>431</v>
      </c>
      <c r="G3" s="907"/>
      <c r="H3" s="907"/>
      <c r="I3" s="907"/>
      <c r="J3" s="907"/>
      <c r="K3" s="907"/>
      <c r="L3" s="908"/>
      <c r="M3" s="1041" t="s">
        <v>3</v>
      </c>
      <c r="N3" s="1041" t="s">
        <v>61</v>
      </c>
      <c r="O3" s="876" t="s">
        <v>55</v>
      </c>
      <c r="P3" s="877"/>
      <c r="Q3" s="877"/>
      <c r="R3" s="877"/>
      <c r="S3" s="878"/>
    </row>
    <row r="4" spans="1:19" ht="75" customHeight="1" thickBot="1">
      <c r="A4" s="903"/>
      <c r="B4" s="905"/>
      <c r="C4" s="1003"/>
      <c r="D4" s="1003"/>
      <c r="E4" s="1003"/>
      <c r="F4" s="1">
        <v>1</v>
      </c>
      <c r="G4" s="1">
        <v>2</v>
      </c>
      <c r="H4" s="1">
        <v>3</v>
      </c>
      <c r="I4" s="1">
        <v>4</v>
      </c>
      <c r="J4" s="1">
        <v>5</v>
      </c>
      <c r="K4" s="648">
        <v>6</v>
      </c>
      <c r="L4" s="28">
        <v>7</v>
      </c>
      <c r="M4" s="1042"/>
      <c r="N4" s="1042"/>
      <c r="O4" s="480" t="s">
        <v>57</v>
      </c>
      <c r="P4" s="481" t="s">
        <v>170</v>
      </c>
      <c r="Q4" s="482" t="s">
        <v>267</v>
      </c>
      <c r="R4" s="482" t="s">
        <v>268</v>
      </c>
      <c r="S4" s="483" t="s">
        <v>270</v>
      </c>
    </row>
    <row r="5" spans="1:19" ht="15.75" thickBot="1">
      <c r="A5" s="1049" t="s">
        <v>378</v>
      </c>
      <c r="B5" s="1050"/>
      <c r="C5" s="1050"/>
      <c r="D5" s="1050"/>
      <c r="E5" s="1050"/>
      <c r="F5" s="1050"/>
      <c r="G5" s="1050"/>
      <c r="H5" s="1050"/>
      <c r="I5" s="1050"/>
      <c r="J5" s="1050"/>
      <c r="K5" s="1050"/>
      <c r="L5" s="1050"/>
      <c r="M5" s="1050"/>
      <c r="N5" s="1051"/>
      <c r="O5" s="1051"/>
      <c r="P5" s="1050"/>
      <c r="Q5" s="1050"/>
      <c r="R5" s="1050"/>
      <c r="S5" s="1050"/>
    </row>
    <row r="6" spans="1:19" ht="23.25" customHeight="1" thickBot="1">
      <c r="A6" s="909" t="s">
        <v>70</v>
      </c>
      <c r="B6" s="740" t="s">
        <v>82</v>
      </c>
      <c r="C6" s="743" t="s">
        <v>379</v>
      </c>
      <c r="D6" s="744"/>
      <c r="E6" s="720"/>
      <c r="F6" s="734"/>
      <c r="G6" s="734"/>
      <c r="H6" s="734" t="s">
        <v>56</v>
      </c>
      <c r="I6" s="737"/>
      <c r="J6" s="737"/>
      <c r="K6" s="611"/>
      <c r="L6" s="737"/>
      <c r="M6" s="737" t="s">
        <v>5</v>
      </c>
      <c r="N6" s="737" t="s">
        <v>59</v>
      </c>
      <c r="O6" s="484" t="s">
        <v>146</v>
      </c>
      <c r="P6" s="485"/>
      <c r="Q6" s="486"/>
      <c r="R6" s="487"/>
      <c r="S6" s="714"/>
    </row>
    <row r="7" spans="1:19" ht="14.25" customHeight="1" thickBot="1">
      <c r="A7" s="910"/>
      <c r="B7" s="741"/>
      <c r="C7" s="718"/>
      <c r="D7" s="745"/>
      <c r="E7" s="721"/>
      <c r="F7" s="735"/>
      <c r="G7" s="735"/>
      <c r="H7" s="735"/>
      <c r="I7" s="738"/>
      <c r="J7" s="738"/>
      <c r="K7" s="612"/>
      <c r="L7" s="738"/>
      <c r="M7" s="738"/>
      <c r="N7" s="738"/>
      <c r="O7" s="484" t="s">
        <v>58</v>
      </c>
      <c r="P7" s="485"/>
      <c r="Q7" s="485"/>
      <c r="R7" s="488"/>
      <c r="S7" s="715"/>
    </row>
    <row r="8" spans="1:19" ht="15.75" customHeight="1" thickBot="1">
      <c r="A8" s="910"/>
      <c r="B8" s="741"/>
      <c r="C8" s="718"/>
      <c r="D8" s="745"/>
      <c r="E8" s="721"/>
      <c r="F8" s="735"/>
      <c r="G8" s="735"/>
      <c r="H8" s="735"/>
      <c r="I8" s="738"/>
      <c r="J8" s="738"/>
      <c r="K8" s="612"/>
      <c r="L8" s="738"/>
      <c r="M8" s="738"/>
      <c r="N8" s="738"/>
      <c r="O8" s="484" t="s">
        <v>264</v>
      </c>
      <c r="P8" s="485"/>
      <c r="Q8" s="485"/>
      <c r="R8" s="488"/>
      <c r="S8" s="715"/>
    </row>
    <row r="9" spans="1:19" ht="15.75" customHeight="1" thickBot="1">
      <c r="A9" s="910"/>
      <c r="B9" s="741"/>
      <c r="C9" s="718"/>
      <c r="D9" s="745"/>
      <c r="E9" s="721"/>
      <c r="F9" s="735"/>
      <c r="G9" s="735"/>
      <c r="H9" s="735"/>
      <c r="I9" s="738"/>
      <c r="J9" s="738"/>
      <c r="K9" s="612"/>
      <c r="L9" s="738"/>
      <c r="M9" s="738"/>
      <c r="N9" s="738"/>
      <c r="O9" s="484" t="s">
        <v>265</v>
      </c>
      <c r="P9" s="485"/>
      <c r="Q9" s="485"/>
      <c r="R9" s="488"/>
      <c r="S9" s="715"/>
    </row>
    <row r="10" spans="1:19" ht="18" customHeight="1" thickBot="1">
      <c r="A10" s="910"/>
      <c r="B10" s="741"/>
      <c r="C10" s="718"/>
      <c r="D10" s="745"/>
      <c r="E10" s="721"/>
      <c r="F10" s="735"/>
      <c r="G10" s="735"/>
      <c r="H10" s="735"/>
      <c r="I10" s="738"/>
      <c r="J10" s="738"/>
      <c r="K10" s="612"/>
      <c r="L10" s="738"/>
      <c r="M10" s="738"/>
      <c r="N10" s="738"/>
      <c r="O10" s="484" t="s">
        <v>266</v>
      </c>
      <c r="P10" s="485"/>
      <c r="Q10" s="485"/>
      <c r="R10" s="489"/>
      <c r="S10" s="715"/>
    </row>
    <row r="11" spans="1:19" ht="18" customHeight="1" thickBot="1">
      <c r="A11" s="910"/>
      <c r="B11" s="741"/>
      <c r="C11" s="718"/>
      <c r="D11" s="745"/>
      <c r="E11" s="721"/>
      <c r="F11" s="735"/>
      <c r="G11" s="735"/>
      <c r="H11" s="735"/>
      <c r="I11" s="738"/>
      <c r="J11" s="738"/>
      <c r="K11" s="612"/>
      <c r="L11" s="738"/>
      <c r="M11" s="738"/>
      <c r="N11" s="738"/>
      <c r="O11" s="484" t="s">
        <v>150</v>
      </c>
      <c r="P11" s="485"/>
      <c r="Q11" s="485"/>
      <c r="R11" s="487"/>
      <c r="S11" s="715"/>
    </row>
    <row r="12" spans="1:19" ht="17.25" customHeight="1" thickBot="1">
      <c r="A12" s="910"/>
      <c r="B12" s="742"/>
      <c r="C12" s="719"/>
      <c r="D12" s="746"/>
      <c r="E12" s="722"/>
      <c r="F12" s="736"/>
      <c r="G12" s="736"/>
      <c r="H12" s="736"/>
      <c r="I12" s="739"/>
      <c r="J12" s="739"/>
      <c r="K12" s="613"/>
      <c r="L12" s="739"/>
      <c r="M12" s="739"/>
      <c r="N12" s="739"/>
      <c r="O12" s="490" t="s">
        <v>144</v>
      </c>
      <c r="P12" s="491"/>
      <c r="Q12" s="492"/>
      <c r="R12" s="493"/>
      <c r="S12" s="716"/>
    </row>
    <row r="13" spans="1:19" ht="17.25" customHeight="1">
      <c r="A13" s="910"/>
      <c r="B13" s="717" t="s">
        <v>6</v>
      </c>
      <c r="C13" s="717" t="s">
        <v>425</v>
      </c>
      <c r="D13" s="720" t="s">
        <v>56</v>
      </c>
      <c r="E13" s="720" t="s">
        <v>56</v>
      </c>
      <c r="F13" s="720" t="s">
        <v>56</v>
      </c>
      <c r="G13" s="720" t="s">
        <v>56</v>
      </c>
      <c r="H13" s="720" t="s">
        <v>56</v>
      </c>
      <c r="I13" s="720" t="s">
        <v>56</v>
      </c>
      <c r="J13" s="720" t="s">
        <v>56</v>
      </c>
      <c r="K13" s="608"/>
      <c r="L13" s="723" t="s">
        <v>56</v>
      </c>
      <c r="M13" s="726" t="s">
        <v>5</v>
      </c>
      <c r="N13" s="729" t="s">
        <v>113</v>
      </c>
      <c r="O13" s="494" t="s">
        <v>146</v>
      </c>
      <c r="P13" s="495"/>
      <c r="Q13" s="496"/>
      <c r="R13" s="496"/>
      <c r="S13" s="732"/>
    </row>
    <row r="14" spans="1:19" ht="12" customHeight="1">
      <c r="A14" s="910"/>
      <c r="B14" s="718"/>
      <c r="C14" s="718"/>
      <c r="D14" s="721"/>
      <c r="E14" s="721"/>
      <c r="F14" s="721"/>
      <c r="G14" s="721"/>
      <c r="H14" s="721"/>
      <c r="I14" s="721"/>
      <c r="J14" s="721"/>
      <c r="K14" s="609"/>
      <c r="L14" s="724"/>
      <c r="M14" s="727"/>
      <c r="N14" s="730"/>
      <c r="O14" s="494" t="s">
        <v>58</v>
      </c>
      <c r="P14" s="497"/>
      <c r="Q14" s="498"/>
      <c r="R14" s="498"/>
      <c r="S14" s="732"/>
    </row>
    <row r="15" spans="1:19" ht="15">
      <c r="A15" s="910"/>
      <c r="B15" s="718"/>
      <c r="C15" s="718"/>
      <c r="D15" s="721"/>
      <c r="E15" s="721"/>
      <c r="F15" s="721"/>
      <c r="G15" s="721"/>
      <c r="H15" s="721"/>
      <c r="I15" s="721"/>
      <c r="J15" s="721"/>
      <c r="K15" s="609"/>
      <c r="L15" s="724"/>
      <c r="M15" s="727"/>
      <c r="N15" s="730"/>
      <c r="O15" s="494" t="s">
        <v>264</v>
      </c>
      <c r="P15" s="497"/>
      <c r="Q15" s="498"/>
      <c r="R15" s="498"/>
      <c r="S15" s="732"/>
    </row>
    <row r="16" spans="1:19" ht="12.75" customHeight="1">
      <c r="A16" s="910"/>
      <c r="B16" s="718"/>
      <c r="C16" s="718"/>
      <c r="D16" s="721"/>
      <c r="E16" s="721"/>
      <c r="F16" s="721"/>
      <c r="G16" s="721"/>
      <c r="H16" s="721"/>
      <c r="I16" s="721"/>
      <c r="J16" s="721"/>
      <c r="K16" s="609"/>
      <c r="L16" s="724"/>
      <c r="M16" s="727"/>
      <c r="N16" s="730"/>
      <c r="O16" s="494" t="s">
        <v>265</v>
      </c>
      <c r="P16" s="497"/>
      <c r="Q16" s="498"/>
      <c r="R16" s="498"/>
      <c r="S16" s="732"/>
    </row>
    <row r="17" spans="1:19" ht="13.5" customHeight="1">
      <c r="A17" s="910"/>
      <c r="B17" s="718"/>
      <c r="C17" s="718"/>
      <c r="D17" s="721"/>
      <c r="E17" s="721"/>
      <c r="F17" s="721"/>
      <c r="G17" s="721"/>
      <c r="H17" s="721"/>
      <c r="I17" s="721"/>
      <c r="J17" s="721"/>
      <c r="K17" s="609"/>
      <c r="L17" s="724"/>
      <c r="M17" s="727"/>
      <c r="N17" s="730"/>
      <c r="O17" s="499" t="s">
        <v>269</v>
      </c>
      <c r="P17" s="497"/>
      <c r="Q17" s="498"/>
      <c r="R17" s="498"/>
      <c r="S17" s="732"/>
    </row>
    <row r="18" spans="1:19" ht="13.5" customHeight="1">
      <c r="A18" s="910"/>
      <c r="B18" s="718"/>
      <c r="C18" s="718"/>
      <c r="D18" s="721"/>
      <c r="E18" s="721"/>
      <c r="F18" s="721"/>
      <c r="G18" s="721"/>
      <c r="H18" s="721"/>
      <c r="I18" s="721"/>
      <c r="J18" s="721"/>
      <c r="K18" s="609"/>
      <c r="L18" s="724"/>
      <c r="M18" s="727"/>
      <c r="N18" s="730"/>
      <c r="O18" s="494" t="s">
        <v>266</v>
      </c>
      <c r="P18" s="497"/>
      <c r="Q18" s="498"/>
      <c r="R18" s="498"/>
      <c r="S18" s="732"/>
    </row>
    <row r="19" spans="1:19" ht="12.75" customHeight="1">
      <c r="A19" s="910"/>
      <c r="B19" s="718"/>
      <c r="C19" s="718"/>
      <c r="D19" s="721"/>
      <c r="E19" s="721"/>
      <c r="F19" s="721"/>
      <c r="G19" s="721"/>
      <c r="H19" s="721"/>
      <c r="I19" s="721"/>
      <c r="J19" s="721"/>
      <c r="K19" s="609" t="s">
        <v>56</v>
      </c>
      <c r="L19" s="724"/>
      <c r="M19" s="727"/>
      <c r="N19" s="730"/>
      <c r="O19" s="494" t="s">
        <v>150</v>
      </c>
      <c r="P19" s="497"/>
      <c r="Q19" s="498"/>
      <c r="R19" s="498"/>
      <c r="S19" s="732"/>
    </row>
    <row r="20" spans="1:19" ht="78" customHeight="1" thickBot="1">
      <c r="A20" s="910"/>
      <c r="B20" s="719"/>
      <c r="C20" s="719"/>
      <c r="D20" s="722"/>
      <c r="E20" s="722"/>
      <c r="F20" s="722"/>
      <c r="G20" s="722"/>
      <c r="H20" s="722"/>
      <c r="I20" s="722"/>
      <c r="J20" s="722"/>
      <c r="K20" s="610"/>
      <c r="L20" s="725"/>
      <c r="M20" s="728"/>
      <c r="N20" s="731"/>
      <c r="O20" s="500" t="s">
        <v>144</v>
      </c>
      <c r="P20" s="501"/>
      <c r="Q20" s="502"/>
      <c r="R20" s="503"/>
      <c r="S20" s="733"/>
    </row>
    <row r="21" spans="1:19" ht="13.5" customHeight="1">
      <c r="A21" s="910"/>
      <c r="B21" s="717" t="s">
        <v>83</v>
      </c>
      <c r="C21" s="1107" t="s">
        <v>391</v>
      </c>
      <c r="D21" s="879" t="s">
        <v>56</v>
      </c>
      <c r="E21" s="879" t="s">
        <v>56</v>
      </c>
      <c r="F21" s="879" t="s">
        <v>56</v>
      </c>
      <c r="G21" s="879" t="s">
        <v>56</v>
      </c>
      <c r="H21" s="726"/>
      <c r="I21" s="726"/>
      <c r="J21" s="737"/>
      <c r="K21" s="611"/>
      <c r="L21" s="737"/>
      <c r="M21" s="726" t="s">
        <v>5</v>
      </c>
      <c r="N21" s="1112" t="s">
        <v>60</v>
      </c>
      <c r="O21" s="504" t="s">
        <v>146</v>
      </c>
      <c r="P21" s="498"/>
      <c r="Q21" s="498"/>
      <c r="R21" s="498"/>
      <c r="S21" s="711"/>
    </row>
    <row r="22" spans="1:19" ht="13.5" customHeight="1">
      <c r="A22" s="910"/>
      <c r="B22" s="718"/>
      <c r="C22" s="884"/>
      <c r="D22" s="880"/>
      <c r="E22" s="880"/>
      <c r="F22" s="880"/>
      <c r="G22" s="880"/>
      <c r="H22" s="727"/>
      <c r="I22" s="727"/>
      <c r="J22" s="738"/>
      <c r="K22" s="612"/>
      <c r="L22" s="738"/>
      <c r="M22" s="727"/>
      <c r="N22" s="1113"/>
      <c r="O22" s="504" t="s">
        <v>58</v>
      </c>
      <c r="P22" s="498"/>
      <c r="Q22" s="498"/>
      <c r="R22" s="498"/>
      <c r="S22" s="712"/>
    </row>
    <row r="23" spans="1:19" ht="17.25" customHeight="1">
      <c r="A23" s="910"/>
      <c r="B23" s="718"/>
      <c r="C23" s="884"/>
      <c r="D23" s="880"/>
      <c r="E23" s="880"/>
      <c r="F23" s="880"/>
      <c r="G23" s="880"/>
      <c r="H23" s="727"/>
      <c r="I23" s="727"/>
      <c r="J23" s="738"/>
      <c r="K23" s="612"/>
      <c r="L23" s="738"/>
      <c r="M23" s="727"/>
      <c r="N23" s="1113"/>
      <c r="O23" s="504" t="s">
        <v>264</v>
      </c>
      <c r="P23" s="498"/>
      <c r="Q23" s="498"/>
      <c r="R23" s="498"/>
      <c r="S23" s="712"/>
    </row>
    <row r="24" spans="1:19" ht="14.25" customHeight="1">
      <c r="A24" s="910"/>
      <c r="B24" s="718"/>
      <c r="C24" s="884"/>
      <c r="D24" s="880"/>
      <c r="E24" s="880"/>
      <c r="F24" s="880"/>
      <c r="G24" s="880"/>
      <c r="H24" s="727"/>
      <c r="I24" s="727"/>
      <c r="J24" s="738"/>
      <c r="K24" s="612"/>
      <c r="L24" s="738"/>
      <c r="M24" s="727"/>
      <c r="N24" s="1113"/>
      <c r="O24" s="504" t="s">
        <v>265</v>
      </c>
      <c r="P24" s="498"/>
      <c r="Q24" s="498"/>
      <c r="R24" s="498"/>
      <c r="S24" s="712"/>
    </row>
    <row r="25" spans="1:19" ht="16.5" customHeight="1">
      <c r="A25" s="910"/>
      <c r="B25" s="718"/>
      <c r="C25" s="884"/>
      <c r="D25" s="880"/>
      <c r="E25" s="880"/>
      <c r="F25" s="880"/>
      <c r="G25" s="880"/>
      <c r="H25" s="727"/>
      <c r="I25" s="727"/>
      <c r="J25" s="738"/>
      <c r="K25" s="612"/>
      <c r="L25" s="738"/>
      <c r="M25" s="727"/>
      <c r="N25" s="1113"/>
      <c r="O25" s="504" t="s">
        <v>149</v>
      </c>
      <c r="P25" s="498"/>
      <c r="Q25" s="498"/>
      <c r="R25" s="498"/>
      <c r="S25" s="712"/>
    </row>
    <row r="26" spans="1:19" ht="17.25" customHeight="1">
      <c r="A26" s="910"/>
      <c r="B26" s="718"/>
      <c r="C26" s="884"/>
      <c r="D26" s="880"/>
      <c r="E26" s="880"/>
      <c r="F26" s="880"/>
      <c r="G26" s="880"/>
      <c r="H26" s="727"/>
      <c r="I26" s="727"/>
      <c r="J26" s="738"/>
      <c r="K26" s="612"/>
      <c r="L26" s="738"/>
      <c r="M26" s="727"/>
      <c r="N26" s="1113"/>
      <c r="O26" s="504" t="s">
        <v>150</v>
      </c>
      <c r="P26" s="498"/>
      <c r="Q26" s="498"/>
      <c r="R26" s="498"/>
      <c r="S26" s="712"/>
    </row>
    <row r="27" spans="1:19" ht="14.25" customHeight="1">
      <c r="A27" s="910"/>
      <c r="B27" s="718"/>
      <c r="C27" s="884"/>
      <c r="D27" s="880"/>
      <c r="E27" s="880"/>
      <c r="F27" s="880"/>
      <c r="G27" s="880"/>
      <c r="H27" s="727"/>
      <c r="I27" s="727"/>
      <c r="J27" s="738"/>
      <c r="K27" s="612"/>
      <c r="L27" s="738"/>
      <c r="M27" s="727"/>
      <c r="N27" s="1113"/>
      <c r="O27" s="504" t="s">
        <v>266</v>
      </c>
      <c r="P27" s="498"/>
      <c r="Q27" s="498"/>
      <c r="R27" s="498"/>
      <c r="S27" s="712"/>
    </row>
    <row r="28" spans="1:20" ht="30" customHeight="1" thickBot="1">
      <c r="A28" s="910"/>
      <c r="B28" s="719"/>
      <c r="C28" s="885"/>
      <c r="D28" s="881"/>
      <c r="E28" s="881"/>
      <c r="F28" s="881"/>
      <c r="G28" s="881"/>
      <c r="H28" s="728"/>
      <c r="I28" s="728"/>
      <c r="J28" s="739"/>
      <c r="K28" s="613"/>
      <c r="L28" s="739"/>
      <c r="M28" s="728"/>
      <c r="N28" s="1114"/>
      <c r="O28" s="505" t="s">
        <v>144</v>
      </c>
      <c r="P28" s="506"/>
      <c r="Q28" s="506"/>
      <c r="R28" s="506"/>
      <c r="S28" s="713"/>
      <c r="T28" s="29"/>
    </row>
    <row r="29" spans="1:19" ht="15" customHeight="1">
      <c r="A29" s="910"/>
      <c r="B29" s="717" t="s">
        <v>395</v>
      </c>
      <c r="C29" s="916" t="s">
        <v>394</v>
      </c>
      <c r="D29" s="720" t="s">
        <v>56</v>
      </c>
      <c r="E29" s="720" t="s">
        <v>56</v>
      </c>
      <c r="F29" s="1004" t="s">
        <v>56</v>
      </c>
      <c r="G29" s="720" t="s">
        <v>56</v>
      </c>
      <c r="H29" s="720" t="s">
        <v>56</v>
      </c>
      <c r="I29" s="720" t="s">
        <v>56</v>
      </c>
      <c r="J29" s="882" t="s">
        <v>56</v>
      </c>
      <c r="K29" s="647"/>
      <c r="L29" s="1007"/>
      <c r="M29" s="1005" t="s">
        <v>5</v>
      </c>
      <c r="N29" s="1043" t="s">
        <v>67</v>
      </c>
      <c r="O29" s="504" t="s">
        <v>146</v>
      </c>
      <c r="P29" s="498"/>
      <c r="Q29" s="498"/>
      <c r="R29" s="498"/>
      <c r="S29" s="756"/>
    </row>
    <row r="30" spans="1:19" ht="15">
      <c r="A30" s="910"/>
      <c r="B30" s="915"/>
      <c r="C30" s="915"/>
      <c r="D30" s="721"/>
      <c r="E30" s="721"/>
      <c r="F30" s="721"/>
      <c r="G30" s="721"/>
      <c r="H30" s="721"/>
      <c r="I30" s="721"/>
      <c r="J30" s="882"/>
      <c r="K30" s="647"/>
      <c r="L30" s="1008"/>
      <c r="M30" s="1006"/>
      <c r="N30" s="1044"/>
      <c r="O30" s="504" t="s">
        <v>58</v>
      </c>
      <c r="P30" s="498"/>
      <c r="Q30" s="498"/>
      <c r="R30" s="498"/>
      <c r="S30" s="757"/>
    </row>
    <row r="31" spans="1:19" ht="15">
      <c r="A31" s="910"/>
      <c r="B31" s="915"/>
      <c r="C31" s="915"/>
      <c r="D31" s="721"/>
      <c r="E31" s="721"/>
      <c r="F31" s="721"/>
      <c r="G31" s="721"/>
      <c r="H31" s="721"/>
      <c r="I31" s="721"/>
      <c r="J31" s="882"/>
      <c r="K31" s="647"/>
      <c r="L31" s="1008"/>
      <c r="M31" s="1006"/>
      <c r="N31" s="1044"/>
      <c r="O31" s="504" t="s">
        <v>264</v>
      </c>
      <c r="P31" s="498"/>
      <c r="Q31" s="498"/>
      <c r="R31" s="498"/>
      <c r="S31" s="757"/>
    </row>
    <row r="32" spans="1:19" ht="15">
      <c r="A32" s="910"/>
      <c r="B32" s="915"/>
      <c r="C32" s="915"/>
      <c r="D32" s="721"/>
      <c r="E32" s="721"/>
      <c r="F32" s="721"/>
      <c r="G32" s="721"/>
      <c r="H32" s="721"/>
      <c r="I32" s="721"/>
      <c r="J32" s="882"/>
      <c r="K32" s="647"/>
      <c r="L32" s="1008"/>
      <c r="M32" s="1006"/>
      <c r="N32" s="1044"/>
      <c r="O32" s="504" t="s">
        <v>265</v>
      </c>
      <c r="P32" s="498"/>
      <c r="Q32" s="498"/>
      <c r="R32" s="498"/>
      <c r="S32" s="757"/>
    </row>
    <row r="33" spans="1:19" ht="15">
      <c r="A33" s="910"/>
      <c r="B33" s="915"/>
      <c r="C33" s="915"/>
      <c r="D33" s="721"/>
      <c r="E33" s="721"/>
      <c r="F33" s="721"/>
      <c r="G33" s="721"/>
      <c r="H33" s="721"/>
      <c r="I33" s="721"/>
      <c r="J33" s="882"/>
      <c r="K33" s="647"/>
      <c r="L33" s="1008"/>
      <c r="M33" s="1006"/>
      <c r="N33" s="1044"/>
      <c r="O33" s="504" t="s">
        <v>149</v>
      </c>
      <c r="P33" s="498"/>
      <c r="Q33" s="498"/>
      <c r="R33" s="498"/>
      <c r="S33" s="757"/>
    </row>
    <row r="34" spans="1:19" ht="15">
      <c r="A34" s="910"/>
      <c r="B34" s="915"/>
      <c r="C34" s="915"/>
      <c r="D34" s="721"/>
      <c r="E34" s="721"/>
      <c r="F34" s="721"/>
      <c r="G34" s="721"/>
      <c r="H34" s="721"/>
      <c r="I34" s="721"/>
      <c r="J34" s="882"/>
      <c r="K34" s="647"/>
      <c r="L34" s="1008"/>
      <c r="M34" s="1006"/>
      <c r="N34" s="1044"/>
      <c r="O34" s="504" t="s">
        <v>150</v>
      </c>
      <c r="P34" s="498"/>
      <c r="Q34" s="498"/>
      <c r="R34" s="498"/>
      <c r="S34" s="757"/>
    </row>
    <row r="35" spans="1:19" ht="15">
      <c r="A35" s="910"/>
      <c r="B35" s="915"/>
      <c r="C35" s="915"/>
      <c r="D35" s="721"/>
      <c r="E35" s="721"/>
      <c r="F35" s="721"/>
      <c r="G35" s="721"/>
      <c r="H35" s="721"/>
      <c r="I35" s="721"/>
      <c r="J35" s="882"/>
      <c r="K35" s="647"/>
      <c r="L35" s="1008"/>
      <c r="M35" s="1006"/>
      <c r="N35" s="1044"/>
      <c r="O35" s="504" t="s">
        <v>266</v>
      </c>
      <c r="P35" s="498"/>
      <c r="Q35" s="498"/>
      <c r="R35" s="498"/>
      <c r="S35" s="757"/>
    </row>
    <row r="36" spans="1:19" ht="267" customHeight="1" thickBot="1">
      <c r="A36" s="910"/>
      <c r="B36" s="915"/>
      <c r="C36" s="917"/>
      <c r="D36" s="722"/>
      <c r="E36" s="722"/>
      <c r="F36" s="721"/>
      <c r="G36" s="721"/>
      <c r="H36" s="721"/>
      <c r="I36" s="721"/>
      <c r="J36" s="882"/>
      <c r="K36" s="647" t="s">
        <v>56</v>
      </c>
      <c r="L36" s="1008"/>
      <c r="M36" s="1006"/>
      <c r="N36" s="1045"/>
      <c r="O36" s="505" t="s">
        <v>144</v>
      </c>
      <c r="P36" s="507"/>
      <c r="Q36" s="506"/>
      <c r="R36" s="507"/>
      <c r="S36" s="758"/>
    </row>
    <row r="37" spans="1:19" ht="15">
      <c r="A37" s="910"/>
      <c r="B37" s="883" t="s">
        <v>84</v>
      </c>
      <c r="C37" s="717" t="s">
        <v>396</v>
      </c>
      <c r="D37" s="720" t="s">
        <v>56</v>
      </c>
      <c r="E37" s="918" t="s">
        <v>56</v>
      </c>
      <c r="F37" s="720" t="s">
        <v>56</v>
      </c>
      <c r="G37" s="720" t="s">
        <v>114</v>
      </c>
      <c r="H37" s="720" t="s">
        <v>56</v>
      </c>
      <c r="I37" s="879" t="s">
        <v>56</v>
      </c>
      <c r="J37" s="879" t="s">
        <v>56</v>
      </c>
      <c r="K37" s="638"/>
      <c r="L37" s="737"/>
      <c r="M37" s="726" t="s">
        <v>5</v>
      </c>
      <c r="N37" s="726" t="s">
        <v>87</v>
      </c>
      <c r="O37" s="504" t="s">
        <v>146</v>
      </c>
      <c r="P37" s="498"/>
      <c r="Q37" s="498"/>
      <c r="R37" s="498"/>
      <c r="S37" s="666"/>
    </row>
    <row r="38" spans="1:19" ht="15">
      <c r="A38" s="910"/>
      <c r="B38" s="884"/>
      <c r="C38" s="718"/>
      <c r="D38" s="721"/>
      <c r="E38" s="919"/>
      <c r="F38" s="721"/>
      <c r="G38" s="721"/>
      <c r="H38" s="721"/>
      <c r="I38" s="880"/>
      <c r="J38" s="880"/>
      <c r="K38" s="639"/>
      <c r="L38" s="738"/>
      <c r="M38" s="727"/>
      <c r="N38" s="727"/>
      <c r="O38" s="504" t="s">
        <v>58</v>
      </c>
      <c r="P38" s="498"/>
      <c r="Q38" s="498"/>
      <c r="R38" s="498"/>
      <c r="S38" s="667"/>
    </row>
    <row r="39" spans="1:19" ht="15">
      <c r="A39" s="910"/>
      <c r="B39" s="884"/>
      <c r="C39" s="718"/>
      <c r="D39" s="721"/>
      <c r="E39" s="919"/>
      <c r="F39" s="721"/>
      <c r="G39" s="721"/>
      <c r="H39" s="721"/>
      <c r="I39" s="880"/>
      <c r="J39" s="880"/>
      <c r="K39" s="639"/>
      <c r="L39" s="738"/>
      <c r="M39" s="727"/>
      <c r="N39" s="727"/>
      <c r="O39" s="504" t="s">
        <v>264</v>
      </c>
      <c r="P39" s="498"/>
      <c r="Q39" s="498"/>
      <c r="R39" s="498"/>
      <c r="S39" s="667"/>
    </row>
    <row r="40" spans="1:19" ht="15">
      <c r="A40" s="910"/>
      <c r="B40" s="884"/>
      <c r="C40" s="718"/>
      <c r="D40" s="721"/>
      <c r="E40" s="919"/>
      <c r="F40" s="721"/>
      <c r="G40" s="721"/>
      <c r="H40" s="721"/>
      <c r="I40" s="880"/>
      <c r="J40" s="880"/>
      <c r="K40" s="639"/>
      <c r="L40" s="738"/>
      <c r="M40" s="727"/>
      <c r="N40" s="727"/>
      <c r="O40" s="504" t="s">
        <v>265</v>
      </c>
      <c r="P40" s="498"/>
      <c r="Q40" s="498"/>
      <c r="R40" s="498"/>
      <c r="S40" s="667"/>
    </row>
    <row r="41" spans="1:19" ht="15">
      <c r="A41" s="910"/>
      <c r="B41" s="884"/>
      <c r="C41" s="718"/>
      <c r="D41" s="721"/>
      <c r="E41" s="919"/>
      <c r="F41" s="721"/>
      <c r="G41" s="721"/>
      <c r="H41" s="721"/>
      <c r="I41" s="880"/>
      <c r="J41" s="880"/>
      <c r="K41" s="639"/>
      <c r="L41" s="738"/>
      <c r="M41" s="727"/>
      <c r="N41" s="727"/>
      <c r="O41" s="504" t="s">
        <v>149</v>
      </c>
      <c r="P41" s="498"/>
      <c r="Q41" s="498"/>
      <c r="R41" s="498"/>
      <c r="S41" s="667"/>
    </row>
    <row r="42" spans="1:19" ht="15">
      <c r="A42" s="910"/>
      <c r="B42" s="884"/>
      <c r="C42" s="718"/>
      <c r="D42" s="721"/>
      <c r="E42" s="919"/>
      <c r="F42" s="721"/>
      <c r="G42" s="721"/>
      <c r="H42" s="721"/>
      <c r="I42" s="880"/>
      <c r="J42" s="880"/>
      <c r="K42" s="639"/>
      <c r="L42" s="738"/>
      <c r="M42" s="727"/>
      <c r="N42" s="727"/>
      <c r="O42" s="504" t="s">
        <v>150</v>
      </c>
      <c r="P42" s="498"/>
      <c r="Q42" s="498"/>
      <c r="R42" s="498"/>
      <c r="S42" s="667"/>
    </row>
    <row r="43" spans="1:19" ht="15">
      <c r="A43" s="910"/>
      <c r="B43" s="884"/>
      <c r="C43" s="718"/>
      <c r="D43" s="721"/>
      <c r="E43" s="919"/>
      <c r="F43" s="721"/>
      <c r="G43" s="721"/>
      <c r="H43" s="721"/>
      <c r="I43" s="880"/>
      <c r="J43" s="880"/>
      <c r="K43" s="639"/>
      <c r="L43" s="738"/>
      <c r="M43" s="727"/>
      <c r="N43" s="727"/>
      <c r="O43" s="504" t="s">
        <v>266</v>
      </c>
      <c r="P43" s="498"/>
      <c r="Q43" s="498"/>
      <c r="R43" s="498"/>
      <c r="S43" s="667"/>
    </row>
    <row r="44" spans="1:19" ht="167.25" customHeight="1" thickBot="1">
      <c r="A44" s="910"/>
      <c r="B44" s="884"/>
      <c r="C44" s="719"/>
      <c r="D44" s="722"/>
      <c r="E44" s="920"/>
      <c r="F44" s="721"/>
      <c r="G44" s="721"/>
      <c r="H44" s="721"/>
      <c r="I44" s="880"/>
      <c r="J44" s="881"/>
      <c r="K44" s="639"/>
      <c r="L44" s="738"/>
      <c r="M44" s="727"/>
      <c r="N44" s="727"/>
      <c r="O44" s="508" t="s">
        <v>144</v>
      </c>
      <c r="P44" s="509"/>
      <c r="Q44" s="510"/>
      <c r="R44" s="509"/>
      <c r="S44" s="668"/>
    </row>
    <row r="45" spans="1:19" ht="15">
      <c r="A45" s="910"/>
      <c r="B45" s="883" t="s">
        <v>7</v>
      </c>
      <c r="C45" s="717" t="s">
        <v>392</v>
      </c>
      <c r="D45" s="720" t="s">
        <v>56</v>
      </c>
      <c r="E45" s="720" t="s">
        <v>56</v>
      </c>
      <c r="F45" s="720" t="s">
        <v>56</v>
      </c>
      <c r="G45" s="720" t="s">
        <v>56</v>
      </c>
      <c r="H45" s="879" t="s">
        <v>56</v>
      </c>
      <c r="I45" s="879" t="s">
        <v>56</v>
      </c>
      <c r="J45" s="912"/>
      <c r="K45" s="635"/>
      <c r="L45" s="726"/>
      <c r="M45" s="737" t="s">
        <v>5</v>
      </c>
      <c r="N45" s="737" t="s">
        <v>62</v>
      </c>
      <c r="O45" s="504" t="s">
        <v>146</v>
      </c>
      <c r="P45" s="498"/>
      <c r="Q45" s="498"/>
      <c r="R45" s="498"/>
      <c r="S45" s="753"/>
    </row>
    <row r="46" spans="1:19" ht="15">
      <c r="A46" s="910"/>
      <c r="B46" s="884"/>
      <c r="C46" s="915"/>
      <c r="D46" s="721"/>
      <c r="E46" s="721"/>
      <c r="F46" s="721"/>
      <c r="G46" s="721"/>
      <c r="H46" s="880"/>
      <c r="I46" s="880"/>
      <c r="J46" s="913"/>
      <c r="K46" s="636"/>
      <c r="L46" s="727"/>
      <c r="M46" s="738"/>
      <c r="N46" s="738"/>
      <c r="O46" s="504" t="s">
        <v>58</v>
      </c>
      <c r="P46" s="498"/>
      <c r="Q46" s="498"/>
      <c r="R46" s="498"/>
      <c r="S46" s="754"/>
    </row>
    <row r="47" spans="1:19" ht="15">
      <c r="A47" s="910"/>
      <c r="B47" s="884"/>
      <c r="C47" s="915"/>
      <c r="D47" s="721"/>
      <c r="E47" s="721"/>
      <c r="F47" s="721"/>
      <c r="G47" s="721"/>
      <c r="H47" s="880"/>
      <c r="I47" s="880"/>
      <c r="J47" s="913"/>
      <c r="K47" s="636"/>
      <c r="L47" s="727"/>
      <c r="M47" s="738"/>
      <c r="N47" s="738"/>
      <c r="O47" s="504" t="s">
        <v>264</v>
      </c>
      <c r="P47" s="498"/>
      <c r="Q47" s="498"/>
      <c r="R47" s="498"/>
      <c r="S47" s="754"/>
    </row>
    <row r="48" spans="1:19" ht="13.5" customHeight="1">
      <c r="A48" s="910"/>
      <c r="B48" s="884"/>
      <c r="C48" s="915"/>
      <c r="D48" s="721"/>
      <c r="E48" s="721"/>
      <c r="F48" s="721"/>
      <c r="G48" s="721"/>
      <c r="H48" s="880"/>
      <c r="I48" s="880"/>
      <c r="J48" s="913"/>
      <c r="K48" s="636"/>
      <c r="L48" s="727"/>
      <c r="M48" s="738"/>
      <c r="N48" s="738"/>
      <c r="O48" s="504" t="s">
        <v>265</v>
      </c>
      <c r="P48" s="498"/>
      <c r="Q48" s="498"/>
      <c r="R48" s="498"/>
      <c r="S48" s="754"/>
    </row>
    <row r="49" spans="1:19" ht="15">
      <c r="A49" s="910"/>
      <c r="B49" s="884"/>
      <c r="C49" s="915"/>
      <c r="D49" s="721"/>
      <c r="E49" s="721"/>
      <c r="F49" s="721"/>
      <c r="G49" s="721"/>
      <c r="H49" s="880"/>
      <c r="I49" s="880"/>
      <c r="J49" s="913"/>
      <c r="K49" s="636"/>
      <c r="L49" s="727"/>
      <c r="M49" s="738"/>
      <c r="N49" s="738"/>
      <c r="O49" s="504" t="s">
        <v>149</v>
      </c>
      <c r="P49" s="498"/>
      <c r="Q49" s="498"/>
      <c r="R49" s="498"/>
      <c r="S49" s="754"/>
    </row>
    <row r="50" spans="1:19" ht="15">
      <c r="A50" s="910"/>
      <c r="B50" s="884"/>
      <c r="C50" s="915"/>
      <c r="D50" s="721"/>
      <c r="E50" s="721"/>
      <c r="F50" s="721"/>
      <c r="G50" s="721"/>
      <c r="H50" s="880"/>
      <c r="I50" s="880"/>
      <c r="J50" s="913"/>
      <c r="K50" s="636"/>
      <c r="L50" s="727"/>
      <c r="M50" s="738"/>
      <c r="N50" s="738"/>
      <c r="O50" s="504" t="s">
        <v>150</v>
      </c>
      <c r="P50" s="498"/>
      <c r="Q50" s="498"/>
      <c r="R50" s="498"/>
      <c r="S50" s="754"/>
    </row>
    <row r="51" spans="1:19" ht="15">
      <c r="A51" s="910"/>
      <c r="B51" s="884"/>
      <c r="C51" s="915"/>
      <c r="D51" s="721"/>
      <c r="E51" s="721"/>
      <c r="F51" s="721"/>
      <c r="G51" s="721"/>
      <c r="H51" s="880"/>
      <c r="I51" s="880"/>
      <c r="J51" s="913"/>
      <c r="K51" s="636"/>
      <c r="L51" s="727"/>
      <c r="M51" s="738"/>
      <c r="N51" s="738"/>
      <c r="O51" s="504" t="s">
        <v>266</v>
      </c>
      <c r="P51" s="498"/>
      <c r="Q51" s="498"/>
      <c r="R51" s="498"/>
      <c r="S51" s="754"/>
    </row>
    <row r="52" spans="1:19" ht="21" customHeight="1" thickBot="1">
      <c r="A52" s="910"/>
      <c r="B52" s="885"/>
      <c r="C52" s="917"/>
      <c r="D52" s="722"/>
      <c r="E52" s="722"/>
      <c r="F52" s="722"/>
      <c r="G52" s="722"/>
      <c r="H52" s="880"/>
      <c r="I52" s="881"/>
      <c r="J52" s="914"/>
      <c r="K52" s="637"/>
      <c r="L52" s="728"/>
      <c r="M52" s="739"/>
      <c r="N52" s="739"/>
      <c r="O52" s="505" t="s">
        <v>144</v>
      </c>
      <c r="P52" s="507"/>
      <c r="Q52" s="506"/>
      <c r="R52" s="507"/>
      <c r="S52" s="755"/>
    </row>
    <row r="53" spans="1:19" ht="15">
      <c r="A53" s="910"/>
      <c r="B53" s="883" t="s">
        <v>8</v>
      </c>
      <c r="C53" s="717" t="s">
        <v>397</v>
      </c>
      <c r="D53" s="720" t="s">
        <v>56</v>
      </c>
      <c r="E53" s="720" t="s">
        <v>56</v>
      </c>
      <c r="F53" s="720" t="s">
        <v>56</v>
      </c>
      <c r="G53" s="720" t="s">
        <v>56</v>
      </c>
      <c r="H53" s="720" t="s">
        <v>56</v>
      </c>
      <c r="I53" s="720" t="s">
        <v>56</v>
      </c>
      <c r="J53" s="879" t="s">
        <v>56</v>
      </c>
      <c r="K53" s="632"/>
      <c r="L53" s="1007"/>
      <c r="M53" s="726" t="s">
        <v>5</v>
      </c>
      <c r="N53" s="726" t="s">
        <v>62</v>
      </c>
      <c r="O53" s="504" t="s">
        <v>146</v>
      </c>
      <c r="P53" s="498"/>
      <c r="Q53" s="498"/>
      <c r="R53" s="498"/>
      <c r="S53" s="666"/>
    </row>
    <row r="54" spans="1:19" ht="15">
      <c r="A54" s="910"/>
      <c r="B54" s="923"/>
      <c r="C54" s="718"/>
      <c r="D54" s="1079"/>
      <c r="E54" s="721"/>
      <c r="F54" s="721"/>
      <c r="G54" s="721"/>
      <c r="H54" s="721"/>
      <c r="I54" s="721"/>
      <c r="J54" s="880"/>
      <c r="K54" s="633"/>
      <c r="L54" s="1008"/>
      <c r="M54" s="727"/>
      <c r="N54" s="727"/>
      <c r="O54" s="504" t="s">
        <v>58</v>
      </c>
      <c r="P54" s="498"/>
      <c r="Q54" s="498"/>
      <c r="R54" s="498"/>
      <c r="S54" s="667"/>
    </row>
    <row r="55" spans="1:19" ht="15">
      <c r="A55" s="910"/>
      <c r="B55" s="923"/>
      <c r="C55" s="718"/>
      <c r="D55" s="1079"/>
      <c r="E55" s="721"/>
      <c r="F55" s="721"/>
      <c r="G55" s="721"/>
      <c r="H55" s="721"/>
      <c r="I55" s="721"/>
      <c r="J55" s="880"/>
      <c r="K55" s="633"/>
      <c r="L55" s="1008"/>
      <c r="M55" s="727"/>
      <c r="N55" s="727"/>
      <c r="O55" s="504" t="s">
        <v>264</v>
      </c>
      <c r="P55" s="498"/>
      <c r="Q55" s="498"/>
      <c r="R55" s="498"/>
      <c r="S55" s="667"/>
    </row>
    <row r="56" spans="1:19" ht="15">
      <c r="A56" s="910"/>
      <c r="B56" s="923"/>
      <c r="C56" s="718"/>
      <c r="D56" s="1079"/>
      <c r="E56" s="721"/>
      <c r="F56" s="721"/>
      <c r="G56" s="721"/>
      <c r="H56" s="721"/>
      <c r="I56" s="721"/>
      <c r="J56" s="880"/>
      <c r="K56" s="633"/>
      <c r="L56" s="1008"/>
      <c r="M56" s="727"/>
      <c r="N56" s="727"/>
      <c r="O56" s="504" t="s">
        <v>265</v>
      </c>
      <c r="P56" s="498"/>
      <c r="Q56" s="498"/>
      <c r="R56" s="498"/>
      <c r="S56" s="667"/>
    </row>
    <row r="57" spans="1:19" ht="15">
      <c r="A57" s="910"/>
      <c r="B57" s="923"/>
      <c r="C57" s="718"/>
      <c r="D57" s="1079"/>
      <c r="E57" s="721"/>
      <c r="F57" s="721"/>
      <c r="G57" s="721"/>
      <c r="H57" s="721"/>
      <c r="I57" s="721"/>
      <c r="J57" s="880"/>
      <c r="K57" s="633"/>
      <c r="L57" s="1008"/>
      <c r="M57" s="727"/>
      <c r="N57" s="727"/>
      <c r="O57" s="504" t="s">
        <v>149</v>
      </c>
      <c r="P57" s="498"/>
      <c r="Q57" s="498"/>
      <c r="R57" s="498"/>
      <c r="S57" s="667"/>
    </row>
    <row r="58" spans="1:19" ht="15">
      <c r="A58" s="910"/>
      <c r="B58" s="923"/>
      <c r="C58" s="718"/>
      <c r="D58" s="1079"/>
      <c r="E58" s="721"/>
      <c r="F58" s="721"/>
      <c r="G58" s="721"/>
      <c r="H58" s="721"/>
      <c r="I58" s="721"/>
      <c r="J58" s="880"/>
      <c r="K58" s="633"/>
      <c r="L58" s="1008"/>
      <c r="M58" s="727"/>
      <c r="N58" s="727"/>
      <c r="O58" s="504" t="s">
        <v>150</v>
      </c>
      <c r="P58" s="498"/>
      <c r="Q58" s="498"/>
      <c r="R58" s="498"/>
      <c r="S58" s="667"/>
    </row>
    <row r="59" spans="1:19" ht="15">
      <c r="A59" s="910"/>
      <c r="B59" s="923"/>
      <c r="C59" s="718"/>
      <c r="D59" s="1079"/>
      <c r="E59" s="721"/>
      <c r="F59" s="721"/>
      <c r="G59" s="721"/>
      <c r="H59" s="721"/>
      <c r="I59" s="721"/>
      <c r="J59" s="880"/>
      <c r="K59" s="633" t="s">
        <v>56</v>
      </c>
      <c r="L59" s="1008"/>
      <c r="M59" s="727"/>
      <c r="N59" s="727"/>
      <c r="O59" s="504" t="s">
        <v>266</v>
      </c>
      <c r="P59" s="498"/>
      <c r="Q59" s="498"/>
      <c r="R59" s="498"/>
      <c r="S59" s="667"/>
    </row>
    <row r="60" spans="1:19" ht="69.75" customHeight="1" thickBot="1">
      <c r="A60" s="910"/>
      <c r="B60" s="924"/>
      <c r="C60" s="719"/>
      <c r="D60" s="1080"/>
      <c r="E60" s="722"/>
      <c r="F60" s="722"/>
      <c r="G60" s="722"/>
      <c r="H60" s="722"/>
      <c r="I60" s="722"/>
      <c r="J60" s="881"/>
      <c r="K60" s="634"/>
      <c r="L60" s="1009"/>
      <c r="M60" s="728"/>
      <c r="N60" s="728"/>
      <c r="O60" s="505" t="s">
        <v>144</v>
      </c>
      <c r="P60" s="507"/>
      <c r="Q60" s="506"/>
      <c r="R60" s="507"/>
      <c r="S60" s="668"/>
    </row>
    <row r="61" spans="1:19" ht="15">
      <c r="A61" s="910"/>
      <c r="B61" s="883" t="s">
        <v>9</v>
      </c>
      <c r="C61" s="717" t="s">
        <v>398</v>
      </c>
      <c r="D61" s="1081"/>
      <c r="E61" s="1084"/>
      <c r="F61" s="892"/>
      <c r="G61" s="1087"/>
      <c r="H61" s="720" t="s">
        <v>56</v>
      </c>
      <c r="I61" s="720" t="s">
        <v>56</v>
      </c>
      <c r="J61" s="720" t="s">
        <v>56</v>
      </c>
      <c r="K61" s="608"/>
      <c r="L61" s="726" t="s">
        <v>56</v>
      </c>
      <c r="M61" s="726" t="s">
        <v>5</v>
      </c>
      <c r="N61" s="726" t="s">
        <v>115</v>
      </c>
      <c r="O61" s="504" t="s">
        <v>146</v>
      </c>
      <c r="P61" s="498"/>
      <c r="Q61" s="498"/>
      <c r="R61" s="498"/>
      <c r="S61" s="666"/>
    </row>
    <row r="62" spans="1:19" ht="15">
      <c r="A62" s="910"/>
      <c r="B62" s="884"/>
      <c r="C62" s="915"/>
      <c r="D62" s="1082"/>
      <c r="E62" s="1085"/>
      <c r="F62" s="893"/>
      <c r="G62" s="1088"/>
      <c r="H62" s="721"/>
      <c r="I62" s="721"/>
      <c r="J62" s="721"/>
      <c r="K62" s="609"/>
      <c r="L62" s="727"/>
      <c r="M62" s="727"/>
      <c r="N62" s="727"/>
      <c r="O62" s="504" t="s">
        <v>265</v>
      </c>
      <c r="P62" s="498"/>
      <c r="Q62" s="498"/>
      <c r="R62" s="498"/>
      <c r="S62" s="667"/>
    </row>
    <row r="63" spans="1:19" ht="15">
      <c r="A63" s="910"/>
      <c r="B63" s="884"/>
      <c r="C63" s="915"/>
      <c r="D63" s="1082"/>
      <c r="E63" s="1085"/>
      <c r="F63" s="893"/>
      <c r="G63" s="1088"/>
      <c r="H63" s="721"/>
      <c r="I63" s="721"/>
      <c r="J63" s="721"/>
      <c r="K63" s="609"/>
      <c r="L63" s="727"/>
      <c r="M63" s="727"/>
      <c r="N63" s="727"/>
      <c r="O63" s="504" t="s">
        <v>150</v>
      </c>
      <c r="P63" s="498"/>
      <c r="Q63" s="498"/>
      <c r="R63" s="498"/>
      <c r="S63" s="667"/>
    </row>
    <row r="64" spans="1:19" ht="15">
      <c r="A64" s="910"/>
      <c r="B64" s="884"/>
      <c r="C64" s="915"/>
      <c r="D64" s="1082"/>
      <c r="E64" s="1085"/>
      <c r="F64" s="893"/>
      <c r="G64" s="1088"/>
      <c r="H64" s="721"/>
      <c r="I64" s="721"/>
      <c r="J64" s="721"/>
      <c r="K64" s="609" t="s">
        <v>56</v>
      </c>
      <c r="L64" s="727"/>
      <c r="M64" s="727"/>
      <c r="N64" s="727"/>
      <c r="O64" s="504" t="s">
        <v>266</v>
      </c>
      <c r="P64" s="498"/>
      <c r="Q64" s="498"/>
      <c r="R64" s="498"/>
      <c r="S64" s="667"/>
    </row>
    <row r="65" spans="1:19" ht="31.5" customHeight="1" thickBot="1">
      <c r="A65" s="910"/>
      <c r="B65" s="885"/>
      <c r="C65" s="917"/>
      <c r="D65" s="1083"/>
      <c r="E65" s="1086"/>
      <c r="F65" s="894"/>
      <c r="G65" s="1089"/>
      <c r="H65" s="722"/>
      <c r="I65" s="722"/>
      <c r="J65" s="722"/>
      <c r="K65" s="610"/>
      <c r="L65" s="728"/>
      <c r="M65" s="728"/>
      <c r="N65" s="728"/>
      <c r="O65" s="508" t="s">
        <v>144</v>
      </c>
      <c r="P65" s="510"/>
      <c r="Q65" s="510"/>
      <c r="R65" s="510"/>
      <c r="S65" s="668"/>
    </row>
    <row r="66" spans="1:19" ht="15">
      <c r="A66" s="910"/>
      <c r="B66" s="717" t="s">
        <v>86</v>
      </c>
      <c r="C66" s="717" t="s">
        <v>393</v>
      </c>
      <c r="D66" s="737"/>
      <c r="E66" s="895"/>
      <c r="F66" s="921"/>
      <c r="G66" s="1060" t="s">
        <v>56</v>
      </c>
      <c r="H66" s="1060" t="s">
        <v>56</v>
      </c>
      <c r="I66" s="1060" t="s">
        <v>56</v>
      </c>
      <c r="J66" s="1022" t="s">
        <v>56</v>
      </c>
      <c r="K66" s="643"/>
      <c r="L66" s="925"/>
      <c r="M66" s="726" t="s">
        <v>5</v>
      </c>
      <c r="N66" s="1046" t="s">
        <v>115</v>
      </c>
      <c r="O66" s="504" t="s">
        <v>146</v>
      </c>
      <c r="P66" s="511"/>
      <c r="Q66" s="511"/>
      <c r="R66" s="511"/>
      <c r="S66" s="666"/>
    </row>
    <row r="67" spans="1:19" ht="15">
      <c r="A67" s="910"/>
      <c r="B67" s="718"/>
      <c r="C67" s="718"/>
      <c r="D67" s="738"/>
      <c r="E67" s="896"/>
      <c r="F67" s="922"/>
      <c r="G67" s="1061"/>
      <c r="H67" s="1061"/>
      <c r="I67" s="1061"/>
      <c r="J67" s="1023"/>
      <c r="K67" s="644"/>
      <c r="L67" s="926"/>
      <c r="M67" s="727"/>
      <c r="N67" s="1047"/>
      <c r="O67" s="504" t="s">
        <v>58</v>
      </c>
      <c r="P67" s="511"/>
      <c r="Q67" s="511"/>
      <c r="R67" s="511"/>
      <c r="S67" s="667"/>
    </row>
    <row r="68" spans="1:19" ht="15">
      <c r="A68" s="910"/>
      <c r="B68" s="718"/>
      <c r="C68" s="718"/>
      <c r="D68" s="738"/>
      <c r="E68" s="896"/>
      <c r="F68" s="922"/>
      <c r="G68" s="1061"/>
      <c r="H68" s="1061"/>
      <c r="I68" s="1061"/>
      <c r="J68" s="1023"/>
      <c r="K68" s="644"/>
      <c r="L68" s="926"/>
      <c r="M68" s="727"/>
      <c r="N68" s="1047"/>
      <c r="O68" s="504" t="s">
        <v>264</v>
      </c>
      <c r="P68" s="511"/>
      <c r="Q68" s="511"/>
      <c r="R68" s="511"/>
      <c r="S68" s="667"/>
    </row>
    <row r="69" spans="1:19" ht="15">
      <c r="A69" s="910"/>
      <c r="B69" s="718"/>
      <c r="C69" s="718"/>
      <c r="D69" s="738"/>
      <c r="E69" s="896"/>
      <c r="F69" s="922"/>
      <c r="G69" s="1061"/>
      <c r="H69" s="1061"/>
      <c r="I69" s="1061"/>
      <c r="J69" s="1023"/>
      <c r="K69" s="644"/>
      <c r="L69" s="926"/>
      <c r="M69" s="727"/>
      <c r="N69" s="1047"/>
      <c r="O69" s="504" t="s">
        <v>265</v>
      </c>
      <c r="P69" s="511"/>
      <c r="Q69" s="511"/>
      <c r="R69" s="511"/>
      <c r="S69" s="667"/>
    </row>
    <row r="70" spans="1:19" ht="15">
      <c r="A70" s="910"/>
      <c r="B70" s="718"/>
      <c r="C70" s="718"/>
      <c r="D70" s="738"/>
      <c r="E70" s="896"/>
      <c r="F70" s="922"/>
      <c r="G70" s="1061"/>
      <c r="H70" s="1061"/>
      <c r="I70" s="1061"/>
      <c r="J70" s="1023"/>
      <c r="K70" s="644"/>
      <c r="L70" s="926"/>
      <c r="M70" s="727"/>
      <c r="N70" s="1047"/>
      <c r="O70" s="504" t="s">
        <v>149</v>
      </c>
      <c r="P70" s="511"/>
      <c r="Q70" s="511"/>
      <c r="R70" s="511"/>
      <c r="S70" s="667"/>
    </row>
    <row r="71" spans="1:19" ht="15">
      <c r="A71" s="910"/>
      <c r="B71" s="718"/>
      <c r="C71" s="718"/>
      <c r="D71" s="738"/>
      <c r="E71" s="896"/>
      <c r="F71" s="922"/>
      <c r="G71" s="1061"/>
      <c r="H71" s="1061"/>
      <c r="I71" s="1061"/>
      <c r="J71" s="1023"/>
      <c r="K71" s="644"/>
      <c r="L71" s="926"/>
      <c r="M71" s="727"/>
      <c r="N71" s="1047"/>
      <c r="O71" s="504" t="s">
        <v>150</v>
      </c>
      <c r="P71" s="511"/>
      <c r="Q71" s="511"/>
      <c r="R71" s="511"/>
      <c r="S71" s="667"/>
    </row>
    <row r="72" spans="1:19" ht="15">
      <c r="A72" s="910"/>
      <c r="B72" s="718"/>
      <c r="C72" s="718"/>
      <c r="D72" s="738"/>
      <c r="E72" s="896"/>
      <c r="F72" s="922"/>
      <c r="G72" s="1061"/>
      <c r="H72" s="1061"/>
      <c r="I72" s="1061"/>
      <c r="J72" s="1023"/>
      <c r="K72" s="644" t="s">
        <v>56</v>
      </c>
      <c r="L72" s="926"/>
      <c r="M72" s="727"/>
      <c r="N72" s="1047"/>
      <c r="O72" s="504" t="s">
        <v>266</v>
      </c>
      <c r="P72" s="511"/>
      <c r="Q72" s="511"/>
      <c r="R72" s="511"/>
      <c r="S72" s="667"/>
    </row>
    <row r="73" spans="1:19" ht="87.75" customHeight="1" thickBot="1">
      <c r="A73" s="910"/>
      <c r="B73" s="718"/>
      <c r="C73" s="719"/>
      <c r="D73" s="739"/>
      <c r="E73" s="897"/>
      <c r="F73" s="922"/>
      <c r="G73" s="1062"/>
      <c r="H73" s="1062"/>
      <c r="I73" s="1062"/>
      <c r="J73" s="1024"/>
      <c r="K73" s="644"/>
      <c r="L73" s="926"/>
      <c r="M73" s="727"/>
      <c r="N73" s="1048"/>
      <c r="O73" s="508" t="s">
        <v>144</v>
      </c>
      <c r="P73" s="510"/>
      <c r="Q73" s="510"/>
      <c r="R73" s="510"/>
      <c r="S73" s="668"/>
    </row>
    <row r="74" spans="1:19" ht="15">
      <c r="A74" s="910"/>
      <c r="B74" s="927" t="s">
        <v>10</v>
      </c>
      <c r="C74" s="669" t="s">
        <v>399</v>
      </c>
      <c r="D74" s="708"/>
      <c r="E74" s="940"/>
      <c r="F74" s="679" t="s">
        <v>56</v>
      </c>
      <c r="G74" s="679" t="s">
        <v>56</v>
      </c>
      <c r="H74" s="855" t="s">
        <v>56</v>
      </c>
      <c r="I74" s="855" t="s">
        <v>56</v>
      </c>
      <c r="J74" s="708"/>
      <c r="K74" s="605"/>
      <c r="L74" s="708"/>
      <c r="M74" s="726" t="s">
        <v>5</v>
      </c>
      <c r="N74" s="708" t="s">
        <v>62</v>
      </c>
      <c r="O74" s="504" t="s">
        <v>146</v>
      </c>
      <c r="P74" s="498"/>
      <c r="Q74" s="498"/>
      <c r="R74" s="498"/>
      <c r="S74" s="666"/>
    </row>
    <row r="75" spans="1:19" ht="15">
      <c r="A75" s="910"/>
      <c r="B75" s="928"/>
      <c r="C75" s="670"/>
      <c r="D75" s="709"/>
      <c r="E75" s="945"/>
      <c r="F75" s="680"/>
      <c r="G75" s="680"/>
      <c r="H75" s="856"/>
      <c r="I75" s="856"/>
      <c r="J75" s="709"/>
      <c r="K75" s="606"/>
      <c r="L75" s="709"/>
      <c r="M75" s="727"/>
      <c r="N75" s="709"/>
      <c r="O75" s="504" t="s">
        <v>58</v>
      </c>
      <c r="P75" s="498"/>
      <c r="Q75" s="498"/>
      <c r="R75" s="498"/>
      <c r="S75" s="667"/>
    </row>
    <row r="76" spans="1:19" ht="15">
      <c r="A76" s="910"/>
      <c r="B76" s="928"/>
      <c r="C76" s="670"/>
      <c r="D76" s="709"/>
      <c r="E76" s="945"/>
      <c r="F76" s="680"/>
      <c r="G76" s="680"/>
      <c r="H76" s="856"/>
      <c r="I76" s="856"/>
      <c r="J76" s="709"/>
      <c r="K76" s="606"/>
      <c r="L76" s="709"/>
      <c r="M76" s="727"/>
      <c r="N76" s="709"/>
      <c r="O76" s="504" t="s">
        <v>264</v>
      </c>
      <c r="P76" s="498"/>
      <c r="Q76" s="498"/>
      <c r="R76" s="498"/>
      <c r="S76" s="667"/>
    </row>
    <row r="77" spans="1:19" ht="15">
      <c r="A77" s="910"/>
      <c r="B77" s="928"/>
      <c r="C77" s="670"/>
      <c r="D77" s="709"/>
      <c r="E77" s="945"/>
      <c r="F77" s="680"/>
      <c r="G77" s="680"/>
      <c r="H77" s="856"/>
      <c r="I77" s="856"/>
      <c r="J77" s="709"/>
      <c r="K77" s="606"/>
      <c r="L77" s="709"/>
      <c r="M77" s="727"/>
      <c r="N77" s="709"/>
      <c r="O77" s="504" t="s">
        <v>265</v>
      </c>
      <c r="P77" s="498"/>
      <c r="Q77" s="498"/>
      <c r="R77" s="498"/>
      <c r="S77" s="667"/>
    </row>
    <row r="78" spans="1:19" ht="15">
      <c r="A78" s="910"/>
      <c r="B78" s="928"/>
      <c r="C78" s="670"/>
      <c r="D78" s="709"/>
      <c r="E78" s="945"/>
      <c r="F78" s="680"/>
      <c r="G78" s="680"/>
      <c r="H78" s="856"/>
      <c r="I78" s="856"/>
      <c r="J78" s="709"/>
      <c r="K78" s="606"/>
      <c r="L78" s="709"/>
      <c r="M78" s="727"/>
      <c r="N78" s="709"/>
      <c r="O78" s="504" t="s">
        <v>149</v>
      </c>
      <c r="P78" s="498"/>
      <c r="Q78" s="498"/>
      <c r="R78" s="498"/>
      <c r="S78" s="667"/>
    </row>
    <row r="79" spans="1:19" ht="15">
      <c r="A79" s="910"/>
      <c r="B79" s="928"/>
      <c r="C79" s="670"/>
      <c r="D79" s="709"/>
      <c r="E79" s="945"/>
      <c r="F79" s="680"/>
      <c r="G79" s="680"/>
      <c r="H79" s="856"/>
      <c r="I79" s="856"/>
      <c r="J79" s="709"/>
      <c r="K79" s="606"/>
      <c r="L79" s="709"/>
      <c r="M79" s="727"/>
      <c r="N79" s="709"/>
      <c r="O79" s="504" t="s">
        <v>150</v>
      </c>
      <c r="P79" s="498"/>
      <c r="Q79" s="498"/>
      <c r="R79" s="498"/>
      <c r="S79" s="667"/>
    </row>
    <row r="80" spans="1:19" ht="15">
      <c r="A80" s="910"/>
      <c r="B80" s="928"/>
      <c r="C80" s="670"/>
      <c r="D80" s="709"/>
      <c r="E80" s="945"/>
      <c r="F80" s="680"/>
      <c r="G80" s="680"/>
      <c r="H80" s="856"/>
      <c r="I80" s="856"/>
      <c r="J80" s="709"/>
      <c r="K80" s="606"/>
      <c r="L80" s="709"/>
      <c r="M80" s="727"/>
      <c r="N80" s="709"/>
      <c r="O80" s="504" t="s">
        <v>266</v>
      </c>
      <c r="P80" s="498"/>
      <c r="Q80" s="498"/>
      <c r="R80" s="498"/>
      <c r="S80" s="667"/>
    </row>
    <row r="81" spans="1:19" ht="49.5" customHeight="1" thickBot="1">
      <c r="A81" s="910"/>
      <c r="B81" s="929"/>
      <c r="C81" s="671"/>
      <c r="D81" s="710"/>
      <c r="E81" s="946"/>
      <c r="F81" s="681"/>
      <c r="G81" s="681"/>
      <c r="H81" s="857"/>
      <c r="I81" s="857"/>
      <c r="J81" s="710"/>
      <c r="K81" s="607"/>
      <c r="L81" s="710"/>
      <c r="M81" s="728"/>
      <c r="N81" s="710"/>
      <c r="O81" s="508" t="s">
        <v>144</v>
      </c>
      <c r="P81" s="510"/>
      <c r="Q81" s="510"/>
      <c r="R81" s="510"/>
      <c r="S81" s="668"/>
    </row>
    <row r="82" spans="1:19" ht="15" customHeight="1">
      <c r="A82" s="910"/>
      <c r="B82" s="669" t="s">
        <v>400</v>
      </c>
      <c r="C82" s="803" t="s">
        <v>403</v>
      </c>
      <c r="D82" s="708"/>
      <c r="E82" s="708"/>
      <c r="F82" s="708"/>
      <c r="G82" s="679" t="s">
        <v>56</v>
      </c>
      <c r="H82" s="679" t="s">
        <v>56</v>
      </c>
      <c r="I82" s="679" t="s">
        <v>56</v>
      </c>
      <c r="J82" s="855" t="s">
        <v>56</v>
      </c>
      <c r="K82" s="623"/>
      <c r="L82" s="708"/>
      <c r="M82" s="726" t="s">
        <v>5</v>
      </c>
      <c r="N82" s="709" t="s">
        <v>62</v>
      </c>
      <c r="O82" s="504" t="s">
        <v>146</v>
      </c>
      <c r="P82" s="498"/>
      <c r="Q82" s="498"/>
      <c r="R82" s="498"/>
      <c r="S82" s="666"/>
    </row>
    <row r="83" spans="1:19" ht="15" customHeight="1">
      <c r="A83" s="910"/>
      <c r="B83" s="670"/>
      <c r="C83" s="804"/>
      <c r="D83" s="709"/>
      <c r="E83" s="709"/>
      <c r="F83" s="709"/>
      <c r="G83" s="680"/>
      <c r="H83" s="680"/>
      <c r="I83" s="680"/>
      <c r="J83" s="856"/>
      <c r="K83" s="624"/>
      <c r="L83" s="709"/>
      <c r="M83" s="727"/>
      <c r="N83" s="709"/>
      <c r="O83" s="504" t="s">
        <v>58</v>
      </c>
      <c r="P83" s="498"/>
      <c r="Q83" s="498"/>
      <c r="R83" s="498"/>
      <c r="S83" s="667"/>
    </row>
    <row r="84" spans="1:19" ht="15" customHeight="1">
      <c r="A84" s="910"/>
      <c r="B84" s="670"/>
      <c r="C84" s="804"/>
      <c r="D84" s="709"/>
      <c r="E84" s="709"/>
      <c r="F84" s="709"/>
      <c r="G84" s="680"/>
      <c r="H84" s="680"/>
      <c r="I84" s="680"/>
      <c r="J84" s="856"/>
      <c r="K84" s="624"/>
      <c r="L84" s="709"/>
      <c r="M84" s="727"/>
      <c r="N84" s="709"/>
      <c r="O84" s="504" t="s">
        <v>264</v>
      </c>
      <c r="P84" s="498"/>
      <c r="Q84" s="498"/>
      <c r="R84" s="498"/>
      <c r="S84" s="667"/>
    </row>
    <row r="85" spans="1:19" ht="15" customHeight="1">
      <c r="A85" s="910"/>
      <c r="B85" s="670"/>
      <c r="C85" s="804"/>
      <c r="D85" s="709"/>
      <c r="E85" s="709"/>
      <c r="F85" s="709"/>
      <c r="G85" s="680"/>
      <c r="H85" s="680"/>
      <c r="I85" s="680"/>
      <c r="J85" s="856"/>
      <c r="K85" s="624"/>
      <c r="L85" s="709"/>
      <c r="M85" s="727"/>
      <c r="N85" s="709"/>
      <c r="O85" s="504" t="s">
        <v>265</v>
      </c>
      <c r="P85" s="498"/>
      <c r="Q85" s="498"/>
      <c r="R85" s="498"/>
      <c r="S85" s="667"/>
    </row>
    <row r="86" spans="1:19" ht="15" customHeight="1">
      <c r="A86" s="910"/>
      <c r="B86" s="670"/>
      <c r="C86" s="804"/>
      <c r="D86" s="709"/>
      <c r="E86" s="709"/>
      <c r="F86" s="709"/>
      <c r="G86" s="680"/>
      <c r="H86" s="680"/>
      <c r="I86" s="680"/>
      <c r="J86" s="856"/>
      <c r="K86" s="624"/>
      <c r="L86" s="709"/>
      <c r="M86" s="727"/>
      <c r="N86" s="709"/>
      <c r="O86" s="504" t="s">
        <v>149</v>
      </c>
      <c r="P86" s="498"/>
      <c r="Q86" s="498"/>
      <c r="R86" s="498"/>
      <c r="S86" s="667"/>
    </row>
    <row r="87" spans="1:19" ht="15" customHeight="1">
      <c r="A87" s="910"/>
      <c r="B87" s="670"/>
      <c r="C87" s="804"/>
      <c r="D87" s="709"/>
      <c r="E87" s="709"/>
      <c r="F87" s="709"/>
      <c r="G87" s="680"/>
      <c r="H87" s="680"/>
      <c r="I87" s="680"/>
      <c r="J87" s="856"/>
      <c r="K87" s="624"/>
      <c r="L87" s="709"/>
      <c r="M87" s="727"/>
      <c r="N87" s="709"/>
      <c r="O87" s="504" t="s">
        <v>150</v>
      </c>
      <c r="P87" s="498"/>
      <c r="Q87" s="498"/>
      <c r="R87" s="498"/>
      <c r="S87" s="667"/>
    </row>
    <row r="88" spans="1:19" ht="15">
      <c r="A88" s="910"/>
      <c r="B88" s="670"/>
      <c r="C88" s="804"/>
      <c r="D88" s="709"/>
      <c r="E88" s="709"/>
      <c r="F88" s="709"/>
      <c r="G88" s="680"/>
      <c r="H88" s="680"/>
      <c r="I88" s="680"/>
      <c r="J88" s="856"/>
      <c r="K88" s="624"/>
      <c r="L88" s="709"/>
      <c r="M88" s="727"/>
      <c r="N88" s="709"/>
      <c r="O88" s="504" t="s">
        <v>266</v>
      </c>
      <c r="P88" s="498"/>
      <c r="Q88" s="498"/>
      <c r="R88" s="498"/>
      <c r="S88" s="667"/>
    </row>
    <row r="89" spans="1:19" ht="115.5" customHeight="1" thickBot="1">
      <c r="A89" s="910"/>
      <c r="B89" s="671"/>
      <c r="C89" s="805"/>
      <c r="D89" s="710"/>
      <c r="E89" s="710"/>
      <c r="F89" s="710"/>
      <c r="G89" s="681"/>
      <c r="H89" s="681"/>
      <c r="I89" s="681"/>
      <c r="J89" s="857"/>
      <c r="K89" s="625" t="s">
        <v>56</v>
      </c>
      <c r="L89" s="710"/>
      <c r="M89" s="728"/>
      <c r="N89" s="710"/>
      <c r="O89" s="508" t="s">
        <v>144</v>
      </c>
      <c r="P89" s="510"/>
      <c r="Q89" s="510"/>
      <c r="R89" s="510"/>
      <c r="S89" s="668"/>
    </row>
    <row r="90" spans="1:19" ht="14.25" customHeight="1">
      <c r="A90" s="910"/>
      <c r="B90" s="803" t="s">
        <v>401</v>
      </c>
      <c r="C90" s="669" t="s">
        <v>426</v>
      </c>
      <c r="D90" s="2"/>
      <c r="E90" s="67"/>
      <c r="F90" s="67"/>
      <c r="G90" s="679" t="s">
        <v>56</v>
      </c>
      <c r="H90" s="679" t="s">
        <v>56</v>
      </c>
      <c r="I90" s="679" t="s">
        <v>56</v>
      </c>
      <c r="J90" s="679" t="s">
        <v>56</v>
      </c>
      <c r="K90" s="599"/>
      <c r="L90" s="708" t="s">
        <v>56</v>
      </c>
      <c r="M90" s="726" t="s">
        <v>5</v>
      </c>
      <c r="N90" s="708" t="s">
        <v>115</v>
      </c>
      <c r="O90" s="504" t="s">
        <v>146</v>
      </c>
      <c r="P90" s="498"/>
      <c r="Q90" s="498"/>
      <c r="R90" s="498"/>
      <c r="S90" s="750"/>
    </row>
    <row r="91" spans="1:19" ht="14.25" customHeight="1">
      <c r="A91" s="910"/>
      <c r="B91" s="804"/>
      <c r="C91" s="670"/>
      <c r="D91" s="2"/>
      <c r="E91" s="256"/>
      <c r="F91" s="256"/>
      <c r="G91" s="680"/>
      <c r="H91" s="680"/>
      <c r="I91" s="680"/>
      <c r="J91" s="680"/>
      <c r="K91" s="600"/>
      <c r="L91" s="709"/>
      <c r="M91" s="727"/>
      <c r="N91" s="709"/>
      <c r="O91" s="504" t="s">
        <v>58</v>
      </c>
      <c r="P91" s="498"/>
      <c r="Q91" s="498"/>
      <c r="R91" s="498"/>
      <c r="S91" s="751"/>
    </row>
    <row r="92" spans="1:19" ht="14.25" customHeight="1">
      <c r="A92" s="910"/>
      <c r="B92" s="804"/>
      <c r="C92" s="670"/>
      <c r="D92" s="2"/>
      <c r="E92" s="256"/>
      <c r="F92" s="256"/>
      <c r="G92" s="680"/>
      <c r="H92" s="680"/>
      <c r="I92" s="680"/>
      <c r="J92" s="680"/>
      <c r="K92" s="600"/>
      <c r="L92" s="709"/>
      <c r="M92" s="727"/>
      <c r="N92" s="709"/>
      <c r="O92" s="504" t="s">
        <v>264</v>
      </c>
      <c r="P92" s="498"/>
      <c r="Q92" s="498"/>
      <c r="R92" s="498"/>
      <c r="S92" s="751"/>
    </row>
    <row r="93" spans="1:19" ht="14.25" customHeight="1">
      <c r="A93" s="910"/>
      <c r="B93" s="804"/>
      <c r="C93" s="670"/>
      <c r="D93" s="2"/>
      <c r="E93" s="256"/>
      <c r="F93" s="256"/>
      <c r="G93" s="680"/>
      <c r="H93" s="680"/>
      <c r="I93" s="680"/>
      <c r="J93" s="680"/>
      <c r="K93" s="600"/>
      <c r="L93" s="709"/>
      <c r="M93" s="727"/>
      <c r="N93" s="709"/>
      <c r="O93" s="504" t="s">
        <v>265</v>
      </c>
      <c r="P93" s="498"/>
      <c r="Q93" s="498"/>
      <c r="R93" s="498"/>
      <c r="S93" s="751"/>
    </row>
    <row r="94" spans="1:19" ht="14.25" customHeight="1">
      <c r="A94" s="910"/>
      <c r="B94" s="804"/>
      <c r="C94" s="670"/>
      <c r="D94" s="2"/>
      <c r="E94" s="256"/>
      <c r="F94" s="256"/>
      <c r="G94" s="680"/>
      <c r="H94" s="680"/>
      <c r="I94" s="680"/>
      <c r="J94" s="680"/>
      <c r="K94" s="600"/>
      <c r="L94" s="709"/>
      <c r="M94" s="727"/>
      <c r="N94" s="709"/>
      <c r="O94" s="504" t="s">
        <v>149</v>
      </c>
      <c r="P94" s="498"/>
      <c r="Q94" s="498"/>
      <c r="R94" s="498"/>
      <c r="S94" s="751"/>
    </row>
    <row r="95" spans="1:19" ht="14.25" customHeight="1">
      <c r="A95" s="910"/>
      <c r="B95" s="804"/>
      <c r="C95" s="670"/>
      <c r="D95" s="2"/>
      <c r="E95" s="68"/>
      <c r="F95" s="67"/>
      <c r="G95" s="680"/>
      <c r="H95" s="680"/>
      <c r="I95" s="680"/>
      <c r="J95" s="680"/>
      <c r="K95" s="600" t="s">
        <v>56</v>
      </c>
      <c r="L95" s="709"/>
      <c r="M95" s="727"/>
      <c r="N95" s="709"/>
      <c r="O95" s="504" t="s">
        <v>150</v>
      </c>
      <c r="P95" s="498"/>
      <c r="Q95" s="498"/>
      <c r="R95" s="498"/>
      <c r="S95" s="751"/>
    </row>
    <row r="96" spans="1:19" ht="12" customHeight="1">
      <c r="A96" s="910"/>
      <c r="B96" s="804"/>
      <c r="C96" s="670"/>
      <c r="D96" s="2"/>
      <c r="E96" s="67"/>
      <c r="F96" s="67"/>
      <c r="G96" s="680"/>
      <c r="H96" s="680"/>
      <c r="I96" s="680"/>
      <c r="J96" s="680"/>
      <c r="K96" s="600"/>
      <c r="L96" s="709"/>
      <c r="M96" s="727"/>
      <c r="N96" s="709"/>
      <c r="O96" s="504" t="s">
        <v>266</v>
      </c>
      <c r="P96" s="498"/>
      <c r="Q96" s="498"/>
      <c r="R96" s="498"/>
      <c r="S96" s="751"/>
    </row>
    <row r="97" spans="1:19" ht="53.25" customHeight="1" thickBot="1">
      <c r="A97" s="910"/>
      <c r="B97" s="805"/>
      <c r="C97" s="671"/>
      <c r="D97" s="83"/>
      <c r="E97" s="72"/>
      <c r="F97" s="72"/>
      <c r="G97" s="681"/>
      <c r="H97" s="681"/>
      <c r="I97" s="681"/>
      <c r="J97" s="681"/>
      <c r="K97" s="601"/>
      <c r="L97" s="710"/>
      <c r="M97" s="728"/>
      <c r="N97" s="710"/>
      <c r="O97" s="512" t="s">
        <v>144</v>
      </c>
      <c r="P97" s="513"/>
      <c r="Q97" s="513"/>
      <c r="R97" s="513"/>
      <c r="S97" s="752"/>
    </row>
    <row r="98" spans="1:19" ht="15.75" thickBot="1">
      <c r="A98" s="911"/>
      <c r="B98" s="259" t="s">
        <v>11</v>
      </c>
      <c r="C98" s="33"/>
      <c r="D98" s="34"/>
      <c r="E98" s="35"/>
      <c r="F98" s="36"/>
      <c r="G98" s="36"/>
      <c r="H98" s="36"/>
      <c r="I98" s="36"/>
      <c r="J98" s="36"/>
      <c r="K98" s="36"/>
      <c r="L98" s="36"/>
      <c r="M98" s="36"/>
      <c r="N98" s="36"/>
      <c r="O98" s="100"/>
      <c r="P98" s="514"/>
      <c r="Q98" s="514"/>
      <c r="R98" s="514"/>
      <c r="S98" s="514"/>
    </row>
    <row r="99" spans="1:19" ht="15.75" thickBot="1">
      <c r="A99" s="694" t="s">
        <v>12</v>
      </c>
      <c r="B99" s="695"/>
      <c r="C99" s="695"/>
      <c r="D99" s="695"/>
      <c r="E99" s="695"/>
      <c r="F99" s="695"/>
      <c r="G99" s="695"/>
      <c r="H99" s="695"/>
      <c r="I99" s="695"/>
      <c r="J99" s="695"/>
      <c r="K99" s="695"/>
      <c r="L99" s="695"/>
      <c r="M99" s="695"/>
      <c r="N99" s="695"/>
      <c r="O99" s="696"/>
      <c r="P99" s="696"/>
      <c r="Q99" s="696"/>
      <c r="R99" s="696"/>
      <c r="S99" s="1057"/>
    </row>
    <row r="100" spans="1:19" ht="15" customHeight="1">
      <c r="A100" s="1058" t="s">
        <v>69</v>
      </c>
      <c r="B100" s="927" t="s">
        <v>13</v>
      </c>
      <c r="C100" s="889" t="s">
        <v>380</v>
      </c>
      <c r="D100" s="783" t="s">
        <v>56</v>
      </c>
      <c r="E100" s="783" t="s">
        <v>56</v>
      </c>
      <c r="F100" s="855" t="s">
        <v>56</v>
      </c>
      <c r="G100" s="708"/>
      <c r="H100" s="1025"/>
      <c r="I100" s="708"/>
      <c r="J100" s="708"/>
      <c r="K100" s="605"/>
      <c r="L100" s="708"/>
      <c r="M100" s="708" t="s">
        <v>14</v>
      </c>
      <c r="N100" s="708" t="s">
        <v>63</v>
      </c>
      <c r="O100" s="747"/>
      <c r="P100" s="101"/>
      <c r="Q100" s="101"/>
      <c r="R100" s="101"/>
      <c r="S100" s="765"/>
    </row>
    <row r="101" spans="1:19" ht="15">
      <c r="A101" s="699"/>
      <c r="B101" s="928"/>
      <c r="C101" s="890"/>
      <c r="D101" s="784"/>
      <c r="E101" s="784"/>
      <c r="F101" s="856"/>
      <c r="G101" s="709"/>
      <c r="H101" s="1026"/>
      <c r="I101" s="709"/>
      <c r="J101" s="709"/>
      <c r="K101" s="606"/>
      <c r="L101" s="709"/>
      <c r="M101" s="709"/>
      <c r="N101" s="709"/>
      <c r="O101" s="748"/>
      <c r="P101" s="103"/>
      <c r="Q101" s="103"/>
      <c r="R101" s="103"/>
      <c r="S101" s="766"/>
    </row>
    <row r="102" spans="1:19" ht="51" customHeight="1">
      <c r="A102" s="699"/>
      <c r="B102" s="928"/>
      <c r="C102" s="890"/>
      <c r="D102" s="784"/>
      <c r="E102" s="784"/>
      <c r="F102" s="856"/>
      <c r="G102" s="709"/>
      <c r="H102" s="1026"/>
      <c r="I102" s="709"/>
      <c r="J102" s="709"/>
      <c r="K102" s="606"/>
      <c r="L102" s="709"/>
      <c r="M102" s="709"/>
      <c r="N102" s="709"/>
      <c r="O102" s="748"/>
      <c r="P102" s="103"/>
      <c r="Q102" s="103"/>
      <c r="R102" s="103"/>
      <c r="S102" s="766"/>
    </row>
    <row r="103" spans="1:19" ht="3" customHeight="1" thickBot="1">
      <c r="A103" s="699"/>
      <c r="B103" s="928"/>
      <c r="C103" s="890"/>
      <c r="D103" s="784"/>
      <c r="E103" s="784"/>
      <c r="F103" s="856"/>
      <c r="G103" s="709"/>
      <c r="H103" s="1026"/>
      <c r="I103" s="709"/>
      <c r="J103" s="709"/>
      <c r="K103" s="606"/>
      <c r="L103" s="709"/>
      <c r="M103" s="709"/>
      <c r="N103" s="709"/>
      <c r="O103" s="748"/>
      <c r="P103" s="103"/>
      <c r="Q103" s="103"/>
      <c r="R103" s="103"/>
      <c r="S103" s="766"/>
    </row>
    <row r="104" spans="1:19" ht="15.75" customHeight="1" hidden="1" thickBot="1">
      <c r="A104" s="699"/>
      <c r="B104" s="929"/>
      <c r="C104" s="891"/>
      <c r="D104" s="785"/>
      <c r="E104" s="785"/>
      <c r="F104" s="857"/>
      <c r="G104" s="710"/>
      <c r="H104" s="1027"/>
      <c r="I104" s="710"/>
      <c r="J104" s="710"/>
      <c r="K104" s="607"/>
      <c r="L104" s="710"/>
      <c r="M104" s="710"/>
      <c r="N104" s="710"/>
      <c r="O104" s="749"/>
      <c r="P104" s="105"/>
      <c r="Q104" s="105"/>
      <c r="R104" s="105"/>
      <c r="S104" s="766"/>
    </row>
    <row r="105" spans="1:19" ht="15">
      <c r="A105" s="699"/>
      <c r="B105" s="927" t="s">
        <v>88</v>
      </c>
      <c r="C105" s="886" t="s">
        <v>374</v>
      </c>
      <c r="D105" s="788"/>
      <c r="E105" s="783" t="s">
        <v>56</v>
      </c>
      <c r="F105" s="1055" t="s">
        <v>56</v>
      </c>
      <c r="G105" s="786"/>
      <c r="H105" s="873"/>
      <c r="I105" s="786"/>
      <c r="J105" s="786"/>
      <c r="K105" s="618"/>
      <c r="L105" s="873"/>
      <c r="M105" s="708" t="s">
        <v>14</v>
      </c>
      <c r="N105" s="1052" t="s">
        <v>65</v>
      </c>
      <c r="O105" s="515" t="s">
        <v>174</v>
      </c>
      <c r="P105" s="412"/>
      <c r="Q105" s="412"/>
      <c r="R105" s="516"/>
      <c r="S105" s="414"/>
    </row>
    <row r="106" spans="1:19" ht="15">
      <c r="A106" s="699"/>
      <c r="B106" s="928"/>
      <c r="C106" s="887"/>
      <c r="D106" s="789"/>
      <c r="E106" s="784"/>
      <c r="F106" s="1056"/>
      <c r="G106" s="787"/>
      <c r="H106" s="874"/>
      <c r="I106" s="787"/>
      <c r="J106" s="787"/>
      <c r="K106" s="619"/>
      <c r="L106" s="874"/>
      <c r="M106" s="709"/>
      <c r="N106" s="1053"/>
      <c r="O106" s="515" t="s">
        <v>175</v>
      </c>
      <c r="P106" s="413"/>
      <c r="Q106" s="413"/>
      <c r="R106" s="517"/>
      <c r="S106" s="415"/>
    </row>
    <row r="107" spans="1:19" ht="15">
      <c r="A107" s="699"/>
      <c r="B107" s="928"/>
      <c r="C107" s="887"/>
      <c r="D107" s="789"/>
      <c r="E107" s="784"/>
      <c r="F107" s="1056"/>
      <c r="G107" s="787"/>
      <c r="H107" s="874"/>
      <c r="I107" s="787"/>
      <c r="J107" s="787"/>
      <c r="K107" s="619"/>
      <c r="L107" s="874"/>
      <c r="M107" s="709"/>
      <c r="N107" s="1053"/>
      <c r="O107" s="515" t="s">
        <v>329</v>
      </c>
      <c r="P107" s="413"/>
      <c r="Q107" s="413"/>
      <c r="R107" s="517"/>
      <c r="S107" s="415"/>
    </row>
    <row r="108" spans="1:19" ht="15">
      <c r="A108" s="699"/>
      <c r="B108" s="928"/>
      <c r="C108" s="887"/>
      <c r="D108" s="789"/>
      <c r="E108" s="784"/>
      <c r="F108" s="1056"/>
      <c r="G108" s="787"/>
      <c r="H108" s="874"/>
      <c r="I108" s="787"/>
      <c r="J108" s="787"/>
      <c r="K108" s="619"/>
      <c r="L108" s="874"/>
      <c r="M108" s="709"/>
      <c r="N108" s="1053"/>
      <c r="O108" s="515" t="s">
        <v>176</v>
      </c>
      <c r="P108" s="413"/>
      <c r="Q108" s="413"/>
      <c r="R108" s="517"/>
      <c r="S108" s="518"/>
    </row>
    <row r="109" spans="1:19" ht="15">
      <c r="A109" s="699"/>
      <c r="B109" s="928"/>
      <c r="C109" s="887"/>
      <c r="D109" s="789"/>
      <c r="E109" s="784"/>
      <c r="F109" s="1056"/>
      <c r="G109" s="787"/>
      <c r="H109" s="874"/>
      <c r="I109" s="787"/>
      <c r="J109" s="787"/>
      <c r="K109" s="619"/>
      <c r="L109" s="874"/>
      <c r="M109" s="709"/>
      <c r="N109" s="1053"/>
      <c r="O109" s="515" t="s">
        <v>177</v>
      </c>
      <c r="P109" s="413"/>
      <c r="Q109" s="413"/>
      <c r="R109" s="519"/>
      <c r="S109" s="415"/>
    </row>
    <row r="110" spans="1:19" ht="15">
      <c r="A110" s="699"/>
      <c r="B110" s="928"/>
      <c r="C110" s="887"/>
      <c r="D110" s="789"/>
      <c r="E110" s="784"/>
      <c r="F110" s="1056"/>
      <c r="G110" s="787"/>
      <c r="H110" s="874"/>
      <c r="I110" s="787"/>
      <c r="J110" s="787"/>
      <c r="K110" s="619"/>
      <c r="L110" s="874"/>
      <c r="M110" s="709"/>
      <c r="N110" s="1053"/>
      <c r="O110" s="515" t="s">
        <v>330</v>
      </c>
      <c r="P110" s="413"/>
      <c r="Q110" s="413"/>
      <c r="R110" s="517"/>
      <c r="S110" s="415"/>
    </row>
    <row r="111" spans="1:19" ht="15">
      <c r="A111" s="699"/>
      <c r="B111" s="928"/>
      <c r="C111" s="887"/>
      <c r="D111" s="789"/>
      <c r="E111" s="784"/>
      <c r="F111" s="1056"/>
      <c r="G111" s="787"/>
      <c r="H111" s="874"/>
      <c r="I111" s="787"/>
      <c r="J111" s="787"/>
      <c r="K111" s="619"/>
      <c r="L111" s="874"/>
      <c r="M111" s="709"/>
      <c r="N111" s="1053"/>
      <c r="O111" s="515" t="s">
        <v>178</v>
      </c>
      <c r="P111" s="413"/>
      <c r="Q111" s="413"/>
      <c r="R111" s="517"/>
      <c r="S111" s="415"/>
    </row>
    <row r="112" spans="1:19" ht="16.5" customHeight="1">
      <c r="A112" s="699"/>
      <c r="B112" s="928"/>
      <c r="C112" s="887"/>
      <c r="D112" s="789"/>
      <c r="E112" s="784"/>
      <c r="F112" s="1056"/>
      <c r="G112" s="787"/>
      <c r="H112" s="874"/>
      <c r="I112" s="787"/>
      <c r="J112" s="787"/>
      <c r="K112" s="619"/>
      <c r="L112" s="874"/>
      <c r="M112" s="709"/>
      <c r="N112" s="1053"/>
      <c r="O112" s="520" t="s">
        <v>144</v>
      </c>
      <c r="P112" s="514"/>
      <c r="Q112" s="514"/>
      <c r="R112" s="514"/>
      <c r="S112" s="521"/>
    </row>
    <row r="113" spans="1:19" ht="2.25" customHeight="1" thickBot="1">
      <c r="A113" s="699"/>
      <c r="B113" s="928"/>
      <c r="C113" s="887"/>
      <c r="D113" s="789"/>
      <c r="E113" s="784"/>
      <c r="F113" s="1056"/>
      <c r="G113" s="787"/>
      <c r="H113" s="874"/>
      <c r="I113" s="787"/>
      <c r="J113" s="787"/>
      <c r="K113" s="619"/>
      <c r="L113" s="874"/>
      <c r="M113" s="709"/>
      <c r="N113" s="1053"/>
      <c r="O113" s="522" t="s">
        <v>4</v>
      </c>
      <c r="P113" s="399"/>
      <c r="Q113" s="399"/>
      <c r="R113" s="523">
        <f>SUM(R105:R111)</f>
        <v>0</v>
      </c>
      <c r="S113" s="104"/>
    </row>
    <row r="114" spans="1:19" ht="15.75" hidden="1" thickBot="1">
      <c r="A114" s="699"/>
      <c r="B114" s="928"/>
      <c r="C114" s="888"/>
      <c r="D114" s="790"/>
      <c r="E114" s="785"/>
      <c r="F114" s="1056"/>
      <c r="G114" s="1090"/>
      <c r="H114" s="1091"/>
      <c r="I114" s="1090"/>
      <c r="J114" s="787"/>
      <c r="K114" s="619"/>
      <c r="L114" s="874"/>
      <c r="M114" s="710"/>
      <c r="N114" s="1054"/>
      <c r="O114" s="384"/>
      <c r="P114" s="105"/>
      <c r="Q114" s="105"/>
      <c r="R114" s="105"/>
      <c r="S114" s="106"/>
    </row>
    <row r="115" spans="1:19" ht="15">
      <c r="A115" s="699"/>
      <c r="B115" s="927" t="s">
        <v>89</v>
      </c>
      <c r="C115" s="669" t="s">
        <v>381</v>
      </c>
      <c r="D115" s="788"/>
      <c r="E115" s="788"/>
      <c r="F115" s="930" t="s">
        <v>56</v>
      </c>
      <c r="G115" s="930" t="s">
        <v>56</v>
      </c>
      <c r="H115" s="783" t="s">
        <v>56</v>
      </c>
      <c r="I115" s="783" t="s">
        <v>56</v>
      </c>
      <c r="J115" s="788"/>
      <c r="K115" s="620"/>
      <c r="L115" s="788"/>
      <c r="M115" s="708" t="s">
        <v>14</v>
      </c>
      <c r="N115" s="842" t="s">
        <v>64</v>
      </c>
      <c r="O115" s="515" t="s">
        <v>174</v>
      </c>
      <c r="P115" s="412"/>
      <c r="Q115" s="412"/>
      <c r="R115" s="516"/>
      <c r="S115" s="102"/>
    </row>
    <row r="116" spans="1:21" ht="15">
      <c r="A116" s="699"/>
      <c r="B116" s="928"/>
      <c r="C116" s="670"/>
      <c r="D116" s="789"/>
      <c r="E116" s="789"/>
      <c r="F116" s="931"/>
      <c r="G116" s="931"/>
      <c r="H116" s="784"/>
      <c r="I116" s="784"/>
      <c r="J116" s="789"/>
      <c r="K116" s="621"/>
      <c r="L116" s="789"/>
      <c r="M116" s="709"/>
      <c r="N116" s="843"/>
      <c r="O116" s="515" t="s">
        <v>175</v>
      </c>
      <c r="P116" s="413"/>
      <c r="Q116" s="413"/>
      <c r="R116" s="517"/>
      <c r="S116" s="104"/>
      <c r="U116" s="220"/>
    </row>
    <row r="117" spans="1:21" ht="15">
      <c r="A117" s="699"/>
      <c r="B117" s="928"/>
      <c r="C117" s="670"/>
      <c r="D117" s="789"/>
      <c r="E117" s="789"/>
      <c r="F117" s="931"/>
      <c r="G117" s="931"/>
      <c r="H117" s="784"/>
      <c r="I117" s="784"/>
      <c r="J117" s="789"/>
      <c r="K117" s="621"/>
      <c r="L117" s="789"/>
      <c r="M117" s="709"/>
      <c r="N117" s="843"/>
      <c r="O117" s="515" t="s">
        <v>329</v>
      </c>
      <c r="P117" s="413"/>
      <c r="Q117" s="413"/>
      <c r="R117" s="517"/>
      <c r="S117" s="524"/>
      <c r="U117" s="220"/>
    </row>
    <row r="118" spans="1:19" ht="15">
      <c r="A118" s="699"/>
      <c r="B118" s="928"/>
      <c r="C118" s="670"/>
      <c r="D118" s="789"/>
      <c r="E118" s="789"/>
      <c r="F118" s="931"/>
      <c r="G118" s="931"/>
      <c r="H118" s="784"/>
      <c r="I118" s="784"/>
      <c r="J118" s="789"/>
      <c r="K118" s="621"/>
      <c r="L118" s="789"/>
      <c r="M118" s="709"/>
      <c r="N118" s="843"/>
      <c r="O118" s="515" t="s">
        <v>176</v>
      </c>
      <c r="P118" s="413"/>
      <c r="Q118" s="413"/>
      <c r="R118" s="517"/>
      <c r="S118" s="104"/>
    </row>
    <row r="119" spans="1:19" ht="15">
      <c r="A119" s="699"/>
      <c r="B119" s="928"/>
      <c r="C119" s="670"/>
      <c r="D119" s="789"/>
      <c r="E119" s="789"/>
      <c r="F119" s="931"/>
      <c r="G119" s="931"/>
      <c r="H119" s="784"/>
      <c r="I119" s="784"/>
      <c r="J119" s="789"/>
      <c r="K119" s="621"/>
      <c r="L119" s="789"/>
      <c r="M119" s="709"/>
      <c r="N119" s="843"/>
      <c r="O119" s="515" t="s">
        <v>177</v>
      </c>
      <c r="P119" s="413"/>
      <c r="Q119" s="413"/>
      <c r="R119" s="517"/>
      <c r="S119" s="104"/>
    </row>
    <row r="120" spans="1:19" ht="15">
      <c r="A120" s="699"/>
      <c r="B120" s="928"/>
      <c r="C120" s="670"/>
      <c r="D120" s="789"/>
      <c r="E120" s="789"/>
      <c r="F120" s="931"/>
      <c r="G120" s="931"/>
      <c r="H120" s="784"/>
      <c r="I120" s="784"/>
      <c r="J120" s="789"/>
      <c r="K120" s="621"/>
      <c r="L120" s="789"/>
      <c r="M120" s="709"/>
      <c r="N120" s="843"/>
      <c r="O120" s="515" t="s">
        <v>330</v>
      </c>
      <c r="P120" s="413"/>
      <c r="Q120" s="413"/>
      <c r="R120" s="517"/>
      <c r="S120" s="104"/>
    </row>
    <row r="121" spans="1:19" ht="15">
      <c r="A121" s="699"/>
      <c r="B121" s="928"/>
      <c r="C121" s="670"/>
      <c r="D121" s="789"/>
      <c r="E121" s="789"/>
      <c r="F121" s="931"/>
      <c r="G121" s="931"/>
      <c r="H121" s="784"/>
      <c r="I121" s="784"/>
      <c r="J121" s="789"/>
      <c r="K121" s="621"/>
      <c r="L121" s="789"/>
      <c r="M121" s="709"/>
      <c r="N121" s="843"/>
      <c r="O121" s="515" t="s">
        <v>178</v>
      </c>
      <c r="P121" s="413"/>
      <c r="Q121" s="413"/>
      <c r="R121" s="517"/>
      <c r="S121" s="104"/>
    </row>
    <row r="122" spans="1:19" ht="15">
      <c r="A122" s="699"/>
      <c r="B122" s="928"/>
      <c r="C122" s="670"/>
      <c r="D122" s="789"/>
      <c r="E122" s="789"/>
      <c r="F122" s="931"/>
      <c r="G122" s="931"/>
      <c r="H122" s="784"/>
      <c r="I122" s="784"/>
      <c r="J122" s="789"/>
      <c r="K122" s="621"/>
      <c r="L122" s="789"/>
      <c r="M122" s="709"/>
      <c r="N122" s="843"/>
      <c r="O122" s="525" t="s">
        <v>144</v>
      </c>
      <c r="P122" s="514"/>
      <c r="Q122" s="514"/>
      <c r="R122" s="514"/>
      <c r="S122" s="104"/>
    </row>
    <row r="123" spans="1:19" ht="45.75" customHeight="1" thickBot="1">
      <c r="A123" s="699"/>
      <c r="B123" s="928"/>
      <c r="C123" s="670"/>
      <c r="D123" s="789"/>
      <c r="E123" s="789"/>
      <c r="F123" s="931"/>
      <c r="G123" s="931"/>
      <c r="H123" s="784"/>
      <c r="I123" s="784"/>
      <c r="J123" s="789"/>
      <c r="K123" s="621"/>
      <c r="L123" s="789"/>
      <c r="M123" s="709"/>
      <c r="N123" s="843"/>
      <c r="O123" s="400"/>
      <c r="P123" s="103"/>
      <c r="Q123" s="103"/>
      <c r="R123" s="103"/>
      <c r="S123" s="104"/>
    </row>
    <row r="124" spans="1:19" ht="15.75" hidden="1" thickBot="1">
      <c r="A124" s="699"/>
      <c r="B124" s="928"/>
      <c r="C124" s="670"/>
      <c r="D124" s="789"/>
      <c r="E124" s="789"/>
      <c r="F124" s="931"/>
      <c r="G124" s="931"/>
      <c r="H124" s="784"/>
      <c r="I124" s="784"/>
      <c r="J124" s="789"/>
      <c r="K124" s="621"/>
      <c r="L124" s="789"/>
      <c r="M124" s="709"/>
      <c r="N124" s="709"/>
      <c r="O124" s="107"/>
      <c r="P124" s="103"/>
      <c r="Q124" s="103"/>
      <c r="R124" s="103"/>
      <c r="S124" s="104"/>
    </row>
    <row r="125" spans="1:19" ht="15.75" hidden="1" thickBot="1">
      <c r="A125" s="699"/>
      <c r="B125" s="929"/>
      <c r="C125" s="671"/>
      <c r="D125" s="790"/>
      <c r="E125" s="790"/>
      <c r="F125" s="932"/>
      <c r="G125" s="932"/>
      <c r="H125" s="785"/>
      <c r="I125" s="785"/>
      <c r="J125" s="790"/>
      <c r="K125" s="622"/>
      <c r="L125" s="790"/>
      <c r="M125" s="710"/>
      <c r="N125" s="710"/>
      <c r="O125" s="108"/>
      <c r="P125" s="103"/>
      <c r="Q125" s="103"/>
      <c r="R125" s="103"/>
      <c r="S125" s="104"/>
    </row>
    <row r="126" spans="1:19" ht="17.25" customHeight="1">
      <c r="A126" s="699"/>
      <c r="B126" s="933" t="s">
        <v>15</v>
      </c>
      <c r="C126" s="803" t="s">
        <v>371</v>
      </c>
      <c r="D126" s="788"/>
      <c r="E126" s="788"/>
      <c r="F126" s="814"/>
      <c r="G126" s="814"/>
      <c r="H126" s="679" t="s">
        <v>56</v>
      </c>
      <c r="I126" s="679" t="s">
        <v>56</v>
      </c>
      <c r="J126" s="855" t="s">
        <v>56</v>
      </c>
      <c r="K126" s="623"/>
      <c r="L126" s="788"/>
      <c r="M126" s="708" t="s">
        <v>14</v>
      </c>
      <c r="N126" s="788"/>
      <c r="O126" s="526" t="s">
        <v>174</v>
      </c>
      <c r="P126" s="412"/>
      <c r="Q126" s="516"/>
      <c r="R126" s="516"/>
      <c r="S126" s="762"/>
    </row>
    <row r="127" spans="1:19" ht="17.25" customHeight="1">
      <c r="A127" s="699"/>
      <c r="B127" s="934"/>
      <c r="C127" s="935"/>
      <c r="D127" s="789"/>
      <c r="E127" s="789"/>
      <c r="F127" s="815"/>
      <c r="G127" s="815"/>
      <c r="H127" s="680"/>
      <c r="I127" s="680"/>
      <c r="J127" s="856"/>
      <c r="K127" s="624"/>
      <c r="L127" s="789"/>
      <c r="M127" s="709"/>
      <c r="N127" s="789"/>
      <c r="O127" s="527" t="s">
        <v>175</v>
      </c>
      <c r="P127" s="413"/>
      <c r="Q127" s="517"/>
      <c r="R127" s="517"/>
      <c r="S127" s="763"/>
    </row>
    <row r="128" spans="1:19" ht="17.25" customHeight="1">
      <c r="A128" s="699"/>
      <c r="B128" s="934"/>
      <c r="C128" s="935"/>
      <c r="D128" s="789"/>
      <c r="E128" s="789"/>
      <c r="F128" s="815"/>
      <c r="G128" s="815"/>
      <c r="H128" s="680"/>
      <c r="I128" s="680"/>
      <c r="J128" s="856"/>
      <c r="K128" s="624"/>
      <c r="L128" s="789"/>
      <c r="M128" s="709"/>
      <c r="N128" s="789"/>
      <c r="O128" s="527" t="s">
        <v>329</v>
      </c>
      <c r="P128" s="413"/>
      <c r="Q128" s="517"/>
      <c r="R128" s="517"/>
      <c r="S128" s="763"/>
    </row>
    <row r="129" spans="1:19" ht="17.25" customHeight="1">
      <c r="A129" s="699"/>
      <c r="B129" s="934"/>
      <c r="C129" s="935"/>
      <c r="D129" s="789"/>
      <c r="E129" s="789"/>
      <c r="F129" s="815"/>
      <c r="G129" s="815"/>
      <c r="H129" s="680"/>
      <c r="I129" s="680"/>
      <c r="J129" s="856"/>
      <c r="K129" s="624"/>
      <c r="L129" s="789"/>
      <c r="M129" s="709"/>
      <c r="N129" s="789"/>
      <c r="O129" s="527" t="s">
        <v>176</v>
      </c>
      <c r="P129" s="413"/>
      <c r="Q129" s="517"/>
      <c r="R129" s="517"/>
      <c r="S129" s="763"/>
    </row>
    <row r="130" spans="1:19" ht="17.25" customHeight="1">
      <c r="A130" s="699"/>
      <c r="B130" s="934"/>
      <c r="C130" s="935"/>
      <c r="D130" s="789"/>
      <c r="E130" s="789"/>
      <c r="F130" s="815"/>
      <c r="G130" s="815"/>
      <c r="H130" s="680"/>
      <c r="I130" s="680"/>
      <c r="J130" s="856"/>
      <c r="K130" s="624" t="s">
        <v>56</v>
      </c>
      <c r="L130" s="789"/>
      <c r="M130" s="709"/>
      <c r="N130" s="789"/>
      <c r="O130" s="527" t="s">
        <v>177</v>
      </c>
      <c r="P130" s="413"/>
      <c r="Q130" s="517"/>
      <c r="R130" s="517"/>
      <c r="S130" s="763"/>
    </row>
    <row r="131" spans="1:19" ht="17.25" customHeight="1">
      <c r="A131" s="699"/>
      <c r="B131" s="934"/>
      <c r="C131" s="935"/>
      <c r="D131" s="789"/>
      <c r="E131" s="789"/>
      <c r="F131" s="815"/>
      <c r="G131" s="815"/>
      <c r="H131" s="680"/>
      <c r="I131" s="680"/>
      <c r="J131" s="856"/>
      <c r="K131" s="624"/>
      <c r="L131" s="789"/>
      <c r="M131" s="709"/>
      <c r="N131" s="789"/>
      <c r="O131" s="527" t="s">
        <v>330</v>
      </c>
      <c r="P131" s="413"/>
      <c r="Q131" s="517"/>
      <c r="R131" s="517"/>
      <c r="S131" s="763"/>
    </row>
    <row r="132" spans="1:19" ht="16.5" customHeight="1">
      <c r="A132" s="699"/>
      <c r="B132" s="934"/>
      <c r="C132" s="935"/>
      <c r="D132" s="789"/>
      <c r="E132" s="789"/>
      <c r="F132" s="815"/>
      <c r="G132" s="815"/>
      <c r="H132" s="680"/>
      <c r="I132" s="680"/>
      <c r="J132" s="856"/>
      <c r="K132" s="624"/>
      <c r="L132" s="789"/>
      <c r="M132" s="709"/>
      <c r="N132" s="789"/>
      <c r="O132" s="527" t="s">
        <v>178</v>
      </c>
      <c r="P132" s="413"/>
      <c r="Q132" s="517"/>
      <c r="R132" s="517"/>
      <c r="S132" s="763"/>
    </row>
    <row r="133" spans="1:19" ht="15.75" customHeight="1">
      <c r="A133" s="699"/>
      <c r="B133" s="934"/>
      <c r="C133" s="935"/>
      <c r="D133" s="789"/>
      <c r="E133" s="789"/>
      <c r="F133" s="815"/>
      <c r="G133" s="815"/>
      <c r="H133" s="680"/>
      <c r="I133" s="680"/>
      <c r="J133" s="856"/>
      <c r="K133" s="624"/>
      <c r="L133" s="789"/>
      <c r="M133" s="709"/>
      <c r="N133" s="789"/>
      <c r="O133" s="528" t="s">
        <v>144</v>
      </c>
      <c r="P133" s="514"/>
      <c r="Q133" s="514"/>
      <c r="R133" s="514"/>
      <c r="S133" s="764"/>
    </row>
    <row r="134" spans="1:19" ht="18" customHeight="1">
      <c r="A134" s="1059"/>
      <c r="B134" s="701" t="s">
        <v>16</v>
      </c>
      <c r="C134" s="701" t="s">
        <v>364</v>
      </c>
      <c r="D134" s="702"/>
      <c r="E134" s="703"/>
      <c r="F134" s="685" t="s">
        <v>56</v>
      </c>
      <c r="G134" s="685" t="s">
        <v>56</v>
      </c>
      <c r="H134" s="688" t="s">
        <v>56</v>
      </c>
      <c r="I134" s="688" t="s">
        <v>56</v>
      </c>
      <c r="J134" s="691"/>
      <c r="K134" s="602"/>
      <c r="L134" s="409"/>
      <c r="M134" s="704" t="s">
        <v>14</v>
      </c>
      <c r="N134" s="707"/>
      <c r="O134" s="526" t="s">
        <v>174</v>
      </c>
      <c r="P134" s="316"/>
      <c r="Q134" s="516"/>
      <c r="R134" s="517"/>
      <c r="S134" s="770"/>
    </row>
    <row r="135" spans="1:19" ht="16.5" customHeight="1">
      <c r="A135" s="1059"/>
      <c r="B135" s="701"/>
      <c r="C135" s="701"/>
      <c r="D135" s="702"/>
      <c r="E135" s="703"/>
      <c r="F135" s="686"/>
      <c r="G135" s="686"/>
      <c r="H135" s="689"/>
      <c r="I135" s="689"/>
      <c r="J135" s="692"/>
      <c r="K135" s="603"/>
      <c r="L135" s="410"/>
      <c r="M135" s="705"/>
      <c r="N135" s="707"/>
      <c r="O135" s="527" t="s">
        <v>175</v>
      </c>
      <c r="P135" s="316"/>
      <c r="Q135" s="517"/>
      <c r="R135" s="517"/>
      <c r="S135" s="771"/>
    </row>
    <row r="136" spans="1:19" ht="20.25" customHeight="1">
      <c r="A136" s="1059"/>
      <c r="B136" s="701"/>
      <c r="C136" s="701"/>
      <c r="D136" s="702"/>
      <c r="E136" s="703"/>
      <c r="F136" s="686"/>
      <c r="G136" s="686"/>
      <c r="H136" s="689"/>
      <c r="I136" s="689"/>
      <c r="J136" s="692"/>
      <c r="K136" s="603"/>
      <c r="L136" s="410"/>
      <c r="M136" s="705"/>
      <c r="N136" s="707"/>
      <c r="O136" s="527" t="s">
        <v>329</v>
      </c>
      <c r="P136" s="316"/>
      <c r="Q136" s="517"/>
      <c r="R136" s="517"/>
      <c r="S136" s="771"/>
    </row>
    <row r="137" spans="1:19" ht="16.5" customHeight="1">
      <c r="A137" s="1059"/>
      <c r="B137" s="701"/>
      <c r="C137" s="701"/>
      <c r="D137" s="702"/>
      <c r="E137" s="703"/>
      <c r="F137" s="686"/>
      <c r="G137" s="686"/>
      <c r="H137" s="689"/>
      <c r="I137" s="689"/>
      <c r="J137" s="692"/>
      <c r="K137" s="603"/>
      <c r="L137" s="410"/>
      <c r="M137" s="705"/>
      <c r="N137" s="707"/>
      <c r="O137" s="527" t="s">
        <v>176</v>
      </c>
      <c r="P137" s="316"/>
      <c r="Q137" s="517"/>
      <c r="R137" s="517"/>
      <c r="S137" s="771"/>
    </row>
    <row r="138" spans="1:19" ht="19.5" customHeight="1">
      <c r="A138" s="1059"/>
      <c r="B138" s="701"/>
      <c r="C138" s="701"/>
      <c r="D138" s="702"/>
      <c r="E138" s="703"/>
      <c r="F138" s="686"/>
      <c r="G138" s="686"/>
      <c r="H138" s="689"/>
      <c r="I138" s="689"/>
      <c r="J138" s="692"/>
      <c r="K138" s="603"/>
      <c r="L138" s="410"/>
      <c r="M138" s="705"/>
      <c r="N138" s="707"/>
      <c r="O138" s="527" t="s">
        <v>177</v>
      </c>
      <c r="P138" s="316"/>
      <c r="Q138" s="517"/>
      <c r="R138" s="517"/>
      <c r="S138" s="771"/>
    </row>
    <row r="139" spans="1:19" ht="18" customHeight="1">
      <c r="A139" s="1059"/>
      <c r="B139" s="701"/>
      <c r="C139" s="701"/>
      <c r="D139" s="702"/>
      <c r="E139" s="703"/>
      <c r="F139" s="686"/>
      <c r="G139" s="686"/>
      <c r="H139" s="689"/>
      <c r="I139" s="689"/>
      <c r="J139" s="692"/>
      <c r="K139" s="603"/>
      <c r="L139" s="410"/>
      <c r="M139" s="705"/>
      <c r="N139" s="707"/>
      <c r="O139" s="527" t="s">
        <v>330</v>
      </c>
      <c r="P139" s="316"/>
      <c r="Q139" s="517"/>
      <c r="R139" s="517"/>
      <c r="S139" s="771"/>
    </row>
    <row r="140" spans="1:19" ht="21" customHeight="1">
      <c r="A140" s="1059"/>
      <c r="B140" s="701"/>
      <c r="C140" s="701"/>
      <c r="D140" s="702"/>
      <c r="E140" s="703"/>
      <c r="F140" s="686"/>
      <c r="G140" s="686"/>
      <c r="H140" s="689"/>
      <c r="I140" s="689"/>
      <c r="J140" s="692"/>
      <c r="K140" s="603"/>
      <c r="L140" s="410"/>
      <c r="M140" s="705"/>
      <c r="N140" s="707"/>
      <c r="O140" s="527" t="s">
        <v>178</v>
      </c>
      <c r="P140" s="316"/>
      <c r="Q140" s="517"/>
      <c r="R140" s="517"/>
      <c r="S140" s="771"/>
    </row>
    <row r="141" spans="1:19" ht="21.75" customHeight="1">
      <c r="A141" s="1059"/>
      <c r="B141" s="701"/>
      <c r="C141" s="701"/>
      <c r="D141" s="702"/>
      <c r="E141" s="703"/>
      <c r="F141" s="687"/>
      <c r="G141" s="687"/>
      <c r="H141" s="690"/>
      <c r="I141" s="690"/>
      <c r="J141" s="693"/>
      <c r="K141" s="604"/>
      <c r="L141" s="411"/>
      <c r="M141" s="706"/>
      <c r="N141" s="707"/>
      <c r="O141" s="528" t="s">
        <v>144</v>
      </c>
      <c r="P141" s="528"/>
      <c r="Q141" s="528"/>
      <c r="R141" s="528"/>
      <c r="S141" s="772"/>
    </row>
    <row r="142" spans="1:19" ht="125.25" customHeight="1" thickBot="1">
      <c r="A142" s="699"/>
      <c r="B142" s="7" t="s">
        <v>90</v>
      </c>
      <c r="C142" s="386" t="s">
        <v>91</v>
      </c>
      <c r="D142" s="7"/>
      <c r="E142" s="380"/>
      <c r="F142" s="380"/>
      <c r="G142" s="6"/>
      <c r="H142" s="6"/>
      <c r="I142" s="6"/>
      <c r="J142" s="408"/>
      <c r="K142" s="649"/>
      <c r="L142" s="407"/>
      <c r="M142" s="2" t="s">
        <v>14</v>
      </c>
      <c r="N142" s="258"/>
      <c r="O142" s="385"/>
      <c r="P142" s="103"/>
      <c r="Q142" s="103"/>
      <c r="R142" s="103"/>
      <c r="S142" s="391"/>
    </row>
    <row r="143" spans="1:19" ht="15.75" thickBot="1">
      <c r="A143" s="700"/>
      <c r="B143" s="259" t="s">
        <v>11</v>
      </c>
      <c r="C143" s="33"/>
      <c r="D143" s="34"/>
      <c r="E143" s="35"/>
      <c r="F143" s="36"/>
      <c r="G143" s="36"/>
      <c r="H143" s="36"/>
      <c r="I143" s="36"/>
      <c r="J143" s="36"/>
      <c r="K143" s="36"/>
      <c r="L143" s="36"/>
      <c r="M143" s="35"/>
      <c r="N143" s="36"/>
      <c r="O143" s="109"/>
      <c r="P143" s="528"/>
      <c r="Q143" s="528"/>
      <c r="R143" s="528"/>
      <c r="S143" s="110"/>
    </row>
    <row r="144" spans="1:19" ht="15.75" thickBot="1">
      <c r="A144" s="694" t="s">
        <v>17</v>
      </c>
      <c r="B144" s="695"/>
      <c r="C144" s="695"/>
      <c r="D144" s="695"/>
      <c r="E144" s="695"/>
      <c r="F144" s="695"/>
      <c r="G144" s="695"/>
      <c r="H144" s="695"/>
      <c r="I144" s="695"/>
      <c r="J144" s="695"/>
      <c r="K144" s="695"/>
      <c r="L144" s="695"/>
      <c r="M144" s="696"/>
      <c r="N144" s="695"/>
      <c r="O144" s="695"/>
      <c r="P144" s="695"/>
      <c r="Q144" s="695"/>
      <c r="R144" s="695"/>
      <c r="S144" s="697"/>
    </row>
    <row r="145" spans="1:20" ht="17.25" customHeight="1">
      <c r="A145" s="698" t="s">
        <v>71</v>
      </c>
      <c r="B145" s="928" t="s">
        <v>99</v>
      </c>
      <c r="C145" s="669" t="s">
        <v>404</v>
      </c>
      <c r="D145" s="940" t="s">
        <v>56</v>
      </c>
      <c r="E145" s="855" t="s">
        <v>56</v>
      </c>
      <c r="F145" s="708"/>
      <c r="G145" s="708"/>
      <c r="H145" s="708"/>
      <c r="I145" s="679" t="s">
        <v>56</v>
      </c>
      <c r="J145" s="679" t="s">
        <v>56</v>
      </c>
      <c r="K145" s="623"/>
      <c r="L145" s="838"/>
      <c r="M145" s="869" t="s">
        <v>271</v>
      </c>
      <c r="N145" s="708" t="s">
        <v>120</v>
      </c>
      <c r="P145" s="529"/>
      <c r="Q145" s="530"/>
      <c r="R145" s="530"/>
      <c r="S145" s="531"/>
      <c r="T145" s="260"/>
    </row>
    <row r="146" spans="1:19" ht="15">
      <c r="A146" s="699"/>
      <c r="B146" s="936"/>
      <c r="C146" s="938"/>
      <c r="D146" s="941"/>
      <c r="E146" s="856"/>
      <c r="F146" s="709"/>
      <c r="G146" s="709"/>
      <c r="H146" s="709"/>
      <c r="I146" s="680"/>
      <c r="J146" s="680"/>
      <c r="K146" s="624"/>
      <c r="L146" s="817"/>
      <c r="M146" s="709"/>
      <c r="N146" s="709"/>
      <c r="O146" s="107"/>
      <c r="P146" s="103"/>
      <c r="Q146" s="103"/>
      <c r="R146" s="103"/>
      <c r="S146" s="58"/>
    </row>
    <row r="147" spans="1:19" ht="15">
      <c r="A147" s="699"/>
      <c r="B147" s="936"/>
      <c r="C147" s="938"/>
      <c r="D147" s="941"/>
      <c r="E147" s="856"/>
      <c r="F147" s="709"/>
      <c r="G147" s="709"/>
      <c r="H147" s="709"/>
      <c r="I147" s="680"/>
      <c r="J147" s="680"/>
      <c r="K147" s="624"/>
      <c r="L147" s="817"/>
      <c r="M147" s="709"/>
      <c r="N147" s="709"/>
      <c r="O147" s="107"/>
      <c r="P147" s="103"/>
      <c r="Q147" s="103"/>
      <c r="R147" s="103"/>
      <c r="S147" s="58"/>
    </row>
    <row r="148" spans="1:19" ht="15">
      <c r="A148" s="699"/>
      <c r="B148" s="936"/>
      <c r="C148" s="938"/>
      <c r="D148" s="941"/>
      <c r="E148" s="856"/>
      <c r="F148" s="709"/>
      <c r="G148" s="709"/>
      <c r="H148" s="709"/>
      <c r="I148" s="680"/>
      <c r="J148" s="680"/>
      <c r="K148" s="624"/>
      <c r="L148" s="817"/>
      <c r="M148" s="709"/>
      <c r="N148" s="709"/>
      <c r="O148" s="107"/>
      <c r="P148" s="103"/>
      <c r="Q148" s="103"/>
      <c r="R148" s="103"/>
      <c r="S148" s="58"/>
    </row>
    <row r="149" spans="1:19" ht="138.75" customHeight="1" thickBot="1">
      <c r="A149" s="699"/>
      <c r="B149" s="937"/>
      <c r="C149" s="939"/>
      <c r="D149" s="942"/>
      <c r="E149" s="857"/>
      <c r="F149" s="710"/>
      <c r="G149" s="710"/>
      <c r="H149" s="710"/>
      <c r="I149" s="681"/>
      <c r="J149" s="681"/>
      <c r="K149" s="625" t="s">
        <v>56</v>
      </c>
      <c r="L149" s="818"/>
      <c r="M149" s="710"/>
      <c r="N149" s="710"/>
      <c r="O149" s="108"/>
      <c r="P149" s="103"/>
      <c r="Q149" s="103"/>
      <c r="R149" s="103"/>
      <c r="S149" s="58"/>
    </row>
    <row r="150" spans="1:19" ht="15" customHeight="1">
      <c r="A150" s="699"/>
      <c r="B150" s="927" t="s">
        <v>93</v>
      </c>
      <c r="C150" s="806" t="s">
        <v>76</v>
      </c>
      <c r="D150" s="940" t="s">
        <v>56</v>
      </c>
      <c r="E150" s="855" t="s">
        <v>56</v>
      </c>
      <c r="F150" s="673"/>
      <c r="G150" s="673"/>
      <c r="H150" s="673"/>
      <c r="I150" s="673"/>
      <c r="J150" s="673"/>
      <c r="K150" s="650"/>
      <c r="L150" s="870"/>
      <c r="M150" s="866" t="s">
        <v>127</v>
      </c>
      <c r="N150" s="708" t="s">
        <v>121</v>
      </c>
      <c r="O150" s="819"/>
      <c r="P150" s="177"/>
      <c r="Q150" s="177"/>
      <c r="R150" s="291"/>
      <c r="S150" s="532"/>
    </row>
    <row r="151" spans="1:19" ht="15">
      <c r="A151" s="699"/>
      <c r="B151" s="936"/>
      <c r="C151" s="938"/>
      <c r="D151" s="945"/>
      <c r="E151" s="856"/>
      <c r="F151" s="674"/>
      <c r="G151" s="674"/>
      <c r="H151" s="674"/>
      <c r="I151" s="674"/>
      <c r="J151" s="674"/>
      <c r="K151" s="651"/>
      <c r="L151" s="871"/>
      <c r="M151" s="1092"/>
      <c r="N151" s="709"/>
      <c r="O151" s="820"/>
      <c r="P151" s="178"/>
      <c r="Q151" s="178"/>
      <c r="R151" s="292"/>
      <c r="S151" s="533"/>
    </row>
    <row r="152" spans="1:19" ht="15">
      <c r="A152" s="699"/>
      <c r="B152" s="936"/>
      <c r="C152" s="938"/>
      <c r="D152" s="945"/>
      <c r="E152" s="856"/>
      <c r="F152" s="674"/>
      <c r="G152" s="674"/>
      <c r="H152" s="674"/>
      <c r="I152" s="674"/>
      <c r="J152" s="674"/>
      <c r="K152" s="651"/>
      <c r="L152" s="871"/>
      <c r="M152" s="1092"/>
      <c r="N152" s="709"/>
      <c r="O152" s="820"/>
      <c r="P152" s="178"/>
      <c r="Q152" s="178"/>
      <c r="R152" s="292"/>
      <c r="S152" s="294"/>
    </row>
    <row r="153" spans="1:19" ht="15">
      <c r="A153" s="699"/>
      <c r="B153" s="936"/>
      <c r="C153" s="938"/>
      <c r="D153" s="945"/>
      <c r="E153" s="856"/>
      <c r="F153" s="674"/>
      <c r="G153" s="674"/>
      <c r="H153" s="674"/>
      <c r="I153" s="674"/>
      <c r="J153" s="674"/>
      <c r="K153" s="651"/>
      <c r="L153" s="871"/>
      <c r="M153" s="1092"/>
      <c r="N153" s="709"/>
      <c r="O153" s="820"/>
      <c r="P153" s="178"/>
      <c r="Q153" s="178"/>
      <c r="R153" s="292"/>
      <c r="S153" s="294"/>
    </row>
    <row r="154" spans="1:19" ht="46.5" customHeight="1" thickBot="1">
      <c r="A154" s="699"/>
      <c r="B154" s="937"/>
      <c r="C154" s="939"/>
      <c r="D154" s="946"/>
      <c r="E154" s="857"/>
      <c r="F154" s="675"/>
      <c r="G154" s="675"/>
      <c r="H154" s="675"/>
      <c r="I154" s="675"/>
      <c r="J154" s="675"/>
      <c r="K154" s="652"/>
      <c r="L154" s="872"/>
      <c r="M154" s="1093"/>
      <c r="N154" s="710"/>
      <c r="O154" s="821"/>
      <c r="P154" s="178"/>
      <c r="Q154" s="179"/>
      <c r="R154" s="293"/>
      <c r="S154" s="295"/>
    </row>
    <row r="155" spans="1:20" ht="21" customHeight="1">
      <c r="A155" s="699"/>
      <c r="B155" s="943" t="s">
        <v>375</v>
      </c>
      <c r="C155" s="669" t="s">
        <v>427</v>
      </c>
      <c r="D155" s="940" t="s">
        <v>56</v>
      </c>
      <c r="E155" s="679" t="s">
        <v>56</v>
      </c>
      <c r="F155" s="679" t="s">
        <v>56</v>
      </c>
      <c r="G155" s="679" t="s">
        <v>56</v>
      </c>
      <c r="H155" s="679" t="s">
        <v>56</v>
      </c>
      <c r="I155" s="679" t="s">
        <v>56</v>
      </c>
      <c r="J155" s="679" t="s">
        <v>56</v>
      </c>
      <c r="K155" s="653"/>
      <c r="L155" s="863"/>
      <c r="M155" s="866" t="s">
        <v>126</v>
      </c>
      <c r="N155" s="708" t="s">
        <v>125</v>
      </c>
      <c r="O155" s="107"/>
      <c r="P155" s="534"/>
      <c r="Q155" s="530"/>
      <c r="R155" s="530"/>
      <c r="S155" s="530"/>
      <c r="T155" s="58"/>
    </row>
    <row r="156" spans="1:19" ht="15">
      <c r="A156" s="699"/>
      <c r="B156" s="936"/>
      <c r="C156" s="670"/>
      <c r="D156" s="945"/>
      <c r="E156" s="680"/>
      <c r="F156" s="680"/>
      <c r="G156" s="680"/>
      <c r="H156" s="680"/>
      <c r="I156" s="680"/>
      <c r="J156" s="680"/>
      <c r="K156" s="654"/>
      <c r="L156" s="864"/>
      <c r="M156" s="867"/>
      <c r="N156" s="709"/>
      <c r="O156" s="107"/>
      <c r="P156" s="261"/>
      <c r="Q156" s="103"/>
      <c r="R156" s="103"/>
      <c r="S156" s="58"/>
    </row>
    <row r="157" spans="1:19" ht="15">
      <c r="A157" s="699"/>
      <c r="B157" s="936"/>
      <c r="C157" s="670"/>
      <c r="D157" s="945"/>
      <c r="E157" s="680"/>
      <c r="F157" s="680"/>
      <c r="G157" s="680"/>
      <c r="H157" s="680"/>
      <c r="I157" s="680"/>
      <c r="J157" s="680"/>
      <c r="K157" s="654"/>
      <c r="L157" s="864"/>
      <c r="M157" s="867"/>
      <c r="N157" s="709"/>
      <c r="O157" s="107"/>
      <c r="P157" s="261"/>
      <c r="Q157" s="103"/>
      <c r="R157" s="103"/>
      <c r="S157" s="58"/>
    </row>
    <row r="158" spans="1:19" ht="125.25" customHeight="1" thickBot="1">
      <c r="A158" s="699"/>
      <c r="B158" s="936"/>
      <c r="C158" s="671"/>
      <c r="D158" s="946"/>
      <c r="E158" s="681"/>
      <c r="F158" s="681"/>
      <c r="G158" s="681"/>
      <c r="H158" s="681"/>
      <c r="I158" s="681"/>
      <c r="J158" s="681"/>
      <c r="K158" s="655" t="s">
        <v>56</v>
      </c>
      <c r="L158" s="865"/>
      <c r="M158" s="868"/>
      <c r="N158" s="710"/>
      <c r="O158" s="107"/>
      <c r="P158" s="262"/>
      <c r="Q158" s="105"/>
      <c r="R158" s="105"/>
      <c r="S158" s="59"/>
    </row>
    <row r="159" spans="1:19" ht="27.75" customHeight="1" thickBot="1">
      <c r="A159" s="699"/>
      <c r="B159" s="927" t="s">
        <v>365</v>
      </c>
      <c r="C159" s="806" t="s">
        <v>382</v>
      </c>
      <c r="D159" s="855" t="s">
        <v>56</v>
      </c>
      <c r="E159" s="949"/>
      <c r="F159" s="708"/>
      <c r="G159" s="708"/>
      <c r="H159" s="708"/>
      <c r="I159" s="708"/>
      <c r="J159" s="708"/>
      <c r="K159" s="626"/>
      <c r="L159" s="842"/>
      <c r="M159" s="861" t="s">
        <v>18</v>
      </c>
      <c r="N159" s="708" t="s">
        <v>122</v>
      </c>
      <c r="O159" s="852"/>
      <c r="P159" s="263"/>
      <c r="Q159" s="180"/>
      <c r="R159" s="180"/>
      <c r="S159" s="58"/>
    </row>
    <row r="160" spans="1:19" ht="15.75" thickBot="1">
      <c r="A160" s="699"/>
      <c r="B160" s="936"/>
      <c r="C160" s="938"/>
      <c r="D160" s="947"/>
      <c r="E160" s="950"/>
      <c r="F160" s="709"/>
      <c r="G160" s="709"/>
      <c r="H160" s="709"/>
      <c r="I160" s="709"/>
      <c r="J160" s="709"/>
      <c r="K160" s="627"/>
      <c r="L160" s="843"/>
      <c r="M160" s="861"/>
      <c r="N160" s="709"/>
      <c r="O160" s="853"/>
      <c r="P160" s="263"/>
      <c r="Q160" s="180"/>
      <c r="R160" s="180"/>
      <c r="S160" s="535"/>
    </row>
    <row r="161" spans="1:19" ht="15.75" thickBot="1">
      <c r="A161" s="699"/>
      <c r="B161" s="936"/>
      <c r="C161" s="938"/>
      <c r="D161" s="947"/>
      <c r="E161" s="950"/>
      <c r="F161" s="709"/>
      <c r="G161" s="709"/>
      <c r="H161" s="709"/>
      <c r="I161" s="709"/>
      <c r="J161" s="709"/>
      <c r="K161" s="627"/>
      <c r="L161" s="843"/>
      <c r="M161" s="861"/>
      <c r="N161" s="709"/>
      <c r="O161" s="853"/>
      <c r="P161" s="263"/>
      <c r="Q161" s="180"/>
      <c r="R161" s="180"/>
      <c r="S161" s="58"/>
    </row>
    <row r="162" spans="1:19" ht="15.75" thickBot="1">
      <c r="A162" s="699"/>
      <c r="B162" s="936"/>
      <c r="C162" s="938"/>
      <c r="D162" s="947"/>
      <c r="E162" s="950"/>
      <c r="F162" s="709"/>
      <c r="G162" s="709"/>
      <c r="H162" s="709"/>
      <c r="I162" s="709"/>
      <c r="J162" s="709"/>
      <c r="K162" s="627"/>
      <c r="L162" s="843"/>
      <c r="M162" s="861"/>
      <c r="N162" s="709"/>
      <c r="O162" s="853"/>
      <c r="P162" s="263"/>
      <c r="Q162" s="180"/>
      <c r="R162" s="180"/>
      <c r="S162" s="58"/>
    </row>
    <row r="163" spans="1:19" ht="52.5" customHeight="1" thickBot="1">
      <c r="A163" s="699"/>
      <c r="B163" s="937"/>
      <c r="C163" s="939"/>
      <c r="D163" s="948"/>
      <c r="E163" s="951"/>
      <c r="F163" s="710"/>
      <c r="G163" s="710"/>
      <c r="H163" s="710"/>
      <c r="I163" s="710"/>
      <c r="J163" s="710"/>
      <c r="K163" s="628"/>
      <c r="L163" s="851"/>
      <c r="M163" s="861"/>
      <c r="N163" s="710"/>
      <c r="O163" s="854"/>
      <c r="P163" s="264"/>
      <c r="Q163" s="181"/>
      <c r="R163" s="181"/>
      <c r="S163" s="59"/>
    </row>
    <row r="164" spans="1:19" ht="15" customHeight="1" thickBot="1">
      <c r="A164" s="699"/>
      <c r="B164" s="927" t="s">
        <v>92</v>
      </c>
      <c r="C164" s="669" t="s">
        <v>383</v>
      </c>
      <c r="D164" s="1094"/>
      <c r="E164" s="1095"/>
      <c r="F164" s="679" t="s">
        <v>56</v>
      </c>
      <c r="G164" s="679" t="s">
        <v>56</v>
      </c>
      <c r="H164" s="679" t="s">
        <v>56</v>
      </c>
      <c r="I164" s="679" t="s">
        <v>56</v>
      </c>
      <c r="J164" s="855" t="s">
        <v>56</v>
      </c>
      <c r="K164" s="626"/>
      <c r="L164" s="863"/>
      <c r="M164" s="861" t="s">
        <v>18</v>
      </c>
      <c r="N164" s="708" t="s">
        <v>67</v>
      </c>
      <c r="O164" s="107"/>
      <c r="P164" s="261"/>
      <c r="Q164" s="103"/>
      <c r="R164" s="103"/>
      <c r="S164" s="58"/>
    </row>
    <row r="165" spans="1:19" ht="15.75" thickBot="1">
      <c r="A165" s="699"/>
      <c r="B165" s="936"/>
      <c r="C165" s="670"/>
      <c r="D165" s="941"/>
      <c r="E165" s="875"/>
      <c r="F165" s="680"/>
      <c r="G165" s="680"/>
      <c r="H165" s="875"/>
      <c r="I165" s="875"/>
      <c r="J165" s="856"/>
      <c r="K165" s="627"/>
      <c r="L165" s="864"/>
      <c r="M165" s="862"/>
      <c r="N165" s="709"/>
      <c r="O165" s="107"/>
      <c r="P165" s="261"/>
      <c r="Q165" s="103"/>
      <c r="R165" s="103"/>
      <c r="S165" s="535"/>
    </row>
    <row r="166" spans="1:19" ht="15.75" thickBot="1">
      <c r="A166" s="699"/>
      <c r="B166" s="936"/>
      <c r="C166" s="670"/>
      <c r="D166" s="941"/>
      <c r="E166" s="875"/>
      <c r="F166" s="680"/>
      <c r="G166" s="680"/>
      <c r="H166" s="875"/>
      <c r="I166" s="875"/>
      <c r="J166" s="856"/>
      <c r="K166" s="627"/>
      <c r="L166" s="864"/>
      <c r="M166" s="862"/>
      <c r="N166" s="709"/>
      <c r="O166" s="107"/>
      <c r="P166" s="261"/>
      <c r="Q166" s="103"/>
      <c r="R166" s="103"/>
      <c r="S166" s="58"/>
    </row>
    <row r="167" spans="1:19" ht="66" customHeight="1" thickBot="1">
      <c r="A167" s="699"/>
      <c r="B167" s="937"/>
      <c r="C167" s="671"/>
      <c r="D167" s="942"/>
      <c r="E167" s="944"/>
      <c r="F167" s="681"/>
      <c r="G167" s="681"/>
      <c r="H167" s="944"/>
      <c r="I167" s="875"/>
      <c r="J167" s="857"/>
      <c r="K167" s="628"/>
      <c r="L167" s="865"/>
      <c r="M167" s="862"/>
      <c r="N167" s="710"/>
      <c r="O167" s="107"/>
      <c r="P167" s="261"/>
      <c r="Q167" s="103"/>
      <c r="R167" s="103"/>
      <c r="S167" s="58"/>
    </row>
    <row r="168" spans="1:19" ht="15" customHeight="1" thickBot="1">
      <c r="A168" s="699"/>
      <c r="B168" s="927" t="s">
        <v>105</v>
      </c>
      <c r="C168" s="669" t="s">
        <v>366</v>
      </c>
      <c r="D168" s="940"/>
      <c r="E168" s="855" t="s">
        <v>56</v>
      </c>
      <c r="F168" s="708"/>
      <c r="G168" s="708"/>
      <c r="H168" s="708"/>
      <c r="I168" s="708"/>
      <c r="J168" s="708"/>
      <c r="K168" s="626"/>
      <c r="L168" s="842"/>
      <c r="M168" s="861" t="s">
        <v>123</v>
      </c>
      <c r="N168" s="708" t="s">
        <v>124</v>
      </c>
      <c r="O168" s="858"/>
      <c r="P168" s="296"/>
      <c r="Q168" s="177"/>
      <c r="R168" s="177"/>
      <c r="S168" s="536"/>
    </row>
    <row r="169" spans="1:19" ht="15.75" thickBot="1">
      <c r="A169" s="699"/>
      <c r="B169" s="936"/>
      <c r="C169" s="938"/>
      <c r="D169" s="945"/>
      <c r="E169" s="856"/>
      <c r="F169" s="709"/>
      <c r="G169" s="709"/>
      <c r="H169" s="709"/>
      <c r="I169" s="709"/>
      <c r="J169" s="709"/>
      <c r="K169" s="627"/>
      <c r="L169" s="843"/>
      <c r="M169" s="861"/>
      <c r="N169" s="709"/>
      <c r="O169" s="859"/>
      <c r="P169" s="537"/>
      <c r="Q169" s="178"/>
      <c r="R169" s="178"/>
      <c r="S169" s="535"/>
    </row>
    <row r="170" spans="1:19" ht="15.75" thickBot="1">
      <c r="A170" s="699"/>
      <c r="B170" s="936"/>
      <c r="C170" s="938"/>
      <c r="D170" s="945"/>
      <c r="E170" s="856"/>
      <c r="F170" s="709"/>
      <c r="G170" s="709"/>
      <c r="H170" s="709"/>
      <c r="I170" s="709"/>
      <c r="J170" s="709"/>
      <c r="K170" s="627"/>
      <c r="L170" s="843"/>
      <c r="M170" s="861"/>
      <c r="N170" s="709"/>
      <c r="O170" s="859"/>
      <c r="P170" s="537"/>
      <c r="Q170" s="178"/>
      <c r="R170" s="178"/>
      <c r="S170" s="58"/>
    </row>
    <row r="171" spans="1:19" ht="15.75" thickBot="1">
      <c r="A171" s="699"/>
      <c r="B171" s="936"/>
      <c r="C171" s="938"/>
      <c r="D171" s="945"/>
      <c r="E171" s="856"/>
      <c r="F171" s="709"/>
      <c r="G171" s="709"/>
      <c r="H171" s="709"/>
      <c r="I171" s="709"/>
      <c r="J171" s="709"/>
      <c r="K171" s="627"/>
      <c r="L171" s="843"/>
      <c r="M171" s="861"/>
      <c r="N171" s="709"/>
      <c r="O171" s="859"/>
      <c r="P171" s="537"/>
      <c r="Q171" s="178"/>
      <c r="R171" s="178"/>
      <c r="S171" s="58"/>
    </row>
    <row r="172" spans="1:19" ht="42" customHeight="1" thickBot="1">
      <c r="A172" s="699"/>
      <c r="B172" s="937"/>
      <c r="C172" s="939"/>
      <c r="D172" s="946"/>
      <c r="E172" s="857"/>
      <c r="F172" s="710"/>
      <c r="G172" s="710"/>
      <c r="H172" s="710"/>
      <c r="I172" s="710"/>
      <c r="J172" s="710"/>
      <c r="K172" s="628"/>
      <c r="L172" s="851"/>
      <c r="M172" s="861"/>
      <c r="N172" s="710"/>
      <c r="O172" s="860"/>
      <c r="P172" s="538"/>
      <c r="Q172" s="178"/>
      <c r="R172" s="178"/>
      <c r="S172" s="58"/>
    </row>
    <row r="173" spans="1:19" ht="15.75" thickBot="1">
      <c r="A173" s="699"/>
      <c r="B173" s="927" t="s">
        <v>19</v>
      </c>
      <c r="C173" s="669" t="s">
        <v>384</v>
      </c>
      <c r="D173" s="708"/>
      <c r="E173" s="679" t="s">
        <v>56</v>
      </c>
      <c r="F173" s="679" t="s">
        <v>56</v>
      </c>
      <c r="G173" s="679" t="s">
        <v>56</v>
      </c>
      <c r="H173" s="679"/>
      <c r="I173" s="855" t="s">
        <v>56</v>
      </c>
      <c r="J173" s="708"/>
      <c r="K173" s="626"/>
      <c r="L173" s="842"/>
      <c r="M173" s="861" t="s">
        <v>18</v>
      </c>
      <c r="N173" s="708" t="s">
        <v>128</v>
      </c>
      <c r="O173" s="819"/>
      <c r="P173" s="178"/>
      <c r="Q173" s="177"/>
      <c r="R173" s="177"/>
      <c r="S173" s="536"/>
    </row>
    <row r="174" spans="1:19" ht="15.75" thickBot="1">
      <c r="A174" s="699"/>
      <c r="B174" s="928"/>
      <c r="C174" s="670"/>
      <c r="D174" s="709"/>
      <c r="E174" s="875"/>
      <c r="F174" s="680"/>
      <c r="G174" s="680"/>
      <c r="H174" s="680"/>
      <c r="I174" s="856"/>
      <c r="J174" s="709"/>
      <c r="K174" s="627"/>
      <c r="L174" s="843"/>
      <c r="M174" s="861"/>
      <c r="N174" s="709"/>
      <c r="O174" s="820"/>
      <c r="P174" s="178"/>
      <c r="Q174" s="178"/>
      <c r="R174" s="178"/>
      <c r="S174" s="535"/>
    </row>
    <row r="175" spans="1:19" ht="15.75" thickBot="1">
      <c r="A175" s="699"/>
      <c r="B175" s="928"/>
      <c r="C175" s="670"/>
      <c r="D175" s="709"/>
      <c r="E175" s="875"/>
      <c r="F175" s="680"/>
      <c r="G175" s="680"/>
      <c r="H175" s="680"/>
      <c r="I175" s="856"/>
      <c r="J175" s="709"/>
      <c r="K175" s="627"/>
      <c r="L175" s="843"/>
      <c r="M175" s="861"/>
      <c r="N175" s="709"/>
      <c r="O175" s="820"/>
      <c r="P175" s="178"/>
      <c r="Q175" s="178"/>
      <c r="R175" s="178"/>
      <c r="S175" s="58"/>
    </row>
    <row r="176" spans="1:19" ht="106.5" customHeight="1" thickBot="1">
      <c r="A176" s="699"/>
      <c r="B176" s="929"/>
      <c r="C176" s="671"/>
      <c r="D176" s="709"/>
      <c r="E176" s="944"/>
      <c r="F176" s="681"/>
      <c r="G176" s="681"/>
      <c r="H176" s="681"/>
      <c r="I176" s="857"/>
      <c r="J176" s="710"/>
      <c r="K176" s="628"/>
      <c r="L176" s="851"/>
      <c r="M176" s="861"/>
      <c r="N176" s="710"/>
      <c r="O176" s="821"/>
      <c r="P176" s="178"/>
      <c r="Q176" s="178"/>
      <c r="R176" s="178"/>
      <c r="S176" s="58"/>
    </row>
    <row r="177" spans="1:19" ht="27" customHeight="1" thickBot="1">
      <c r="A177" s="699"/>
      <c r="B177" s="927" t="s">
        <v>20</v>
      </c>
      <c r="C177" s="806" t="s">
        <v>385</v>
      </c>
      <c r="D177" s="708"/>
      <c r="E177" s="679" t="s">
        <v>56</v>
      </c>
      <c r="F177" s="679" t="s">
        <v>56</v>
      </c>
      <c r="G177" s="679" t="s">
        <v>56</v>
      </c>
      <c r="H177" s="679" t="s">
        <v>56</v>
      </c>
      <c r="I177" s="855" t="s">
        <v>56</v>
      </c>
      <c r="J177" s="708"/>
      <c r="K177" s="626"/>
      <c r="L177" s="842"/>
      <c r="M177" s="861" t="s">
        <v>18</v>
      </c>
      <c r="O177" s="819"/>
      <c r="P177" s="177"/>
      <c r="Q177" s="177"/>
      <c r="R177" s="177"/>
      <c r="S177" s="536"/>
    </row>
    <row r="178" spans="1:19" ht="15.75" thickBot="1">
      <c r="A178" s="699"/>
      <c r="B178" s="928"/>
      <c r="C178" s="807"/>
      <c r="D178" s="709"/>
      <c r="E178" s="680"/>
      <c r="F178" s="680"/>
      <c r="G178" s="680"/>
      <c r="H178" s="680"/>
      <c r="I178" s="856"/>
      <c r="J178" s="709"/>
      <c r="K178" s="627"/>
      <c r="L178" s="843"/>
      <c r="M178" s="861"/>
      <c r="O178" s="820"/>
      <c r="P178" s="178"/>
      <c r="Q178" s="178"/>
      <c r="R178" s="178"/>
      <c r="S178" s="539"/>
    </row>
    <row r="179" spans="1:19" ht="15.75" thickBot="1">
      <c r="A179" s="699"/>
      <c r="B179" s="928"/>
      <c r="C179" s="807"/>
      <c r="D179" s="709"/>
      <c r="E179" s="680"/>
      <c r="F179" s="680"/>
      <c r="G179" s="680"/>
      <c r="H179" s="680"/>
      <c r="I179" s="856"/>
      <c r="J179" s="709"/>
      <c r="K179" s="627"/>
      <c r="L179" s="843"/>
      <c r="M179" s="861"/>
      <c r="O179" s="820"/>
      <c r="P179" s="178"/>
      <c r="Q179" s="178"/>
      <c r="R179" s="178"/>
      <c r="S179" s="58"/>
    </row>
    <row r="180" spans="1:19" ht="90.75" customHeight="1" thickBot="1">
      <c r="A180" s="699"/>
      <c r="B180" s="929"/>
      <c r="C180" s="808"/>
      <c r="D180" s="710"/>
      <c r="E180" s="681"/>
      <c r="F180" s="681"/>
      <c r="G180" s="681"/>
      <c r="H180" s="681"/>
      <c r="I180" s="857"/>
      <c r="J180" s="710"/>
      <c r="K180" s="628"/>
      <c r="L180" s="851"/>
      <c r="M180" s="861"/>
      <c r="O180" s="821"/>
      <c r="P180" s="179"/>
      <c r="Q180" s="179"/>
      <c r="R180" s="179"/>
      <c r="S180" s="111"/>
    </row>
    <row r="181" spans="1:19" ht="15.75" thickBot="1">
      <c r="A181" s="700"/>
      <c r="B181" s="259" t="s">
        <v>11</v>
      </c>
      <c r="C181" s="259"/>
      <c r="D181" s="53"/>
      <c r="E181" s="36"/>
      <c r="F181" s="36"/>
      <c r="G181" s="36"/>
      <c r="H181" s="36"/>
      <c r="I181" s="36"/>
      <c r="J181" s="36"/>
      <c r="K181" s="36"/>
      <c r="L181" s="36"/>
      <c r="M181" s="36"/>
      <c r="N181" s="36"/>
      <c r="O181" s="297"/>
      <c r="P181" s="540"/>
      <c r="Q181" s="540"/>
      <c r="R181" s="540"/>
      <c r="S181" s="541"/>
    </row>
    <row r="182" spans="1:19" ht="15.75" thickBot="1">
      <c r="A182" s="844" t="s">
        <v>21</v>
      </c>
      <c r="B182" s="845"/>
      <c r="C182" s="846"/>
      <c r="D182" s="846"/>
      <c r="E182" s="846"/>
      <c r="F182" s="846"/>
      <c r="G182" s="846"/>
      <c r="H182" s="846"/>
      <c r="I182" s="846"/>
      <c r="J182" s="845"/>
      <c r="K182" s="845"/>
      <c r="L182" s="845"/>
      <c r="M182" s="845"/>
      <c r="N182" s="845"/>
      <c r="O182" s="542"/>
      <c r="P182" s="542"/>
      <c r="Q182" s="542"/>
      <c r="R182" s="542"/>
      <c r="S182" s="543"/>
    </row>
    <row r="183" spans="1:19" ht="118.5" customHeight="1">
      <c r="A183" s="847"/>
      <c r="B183" s="952" t="s">
        <v>107</v>
      </c>
      <c r="C183" s="669" t="s">
        <v>402</v>
      </c>
      <c r="D183" s="679" t="s">
        <v>56</v>
      </c>
      <c r="E183" s="679" t="s">
        <v>56</v>
      </c>
      <c r="F183" s="679" t="s">
        <v>56</v>
      </c>
      <c r="G183" s="679" t="s">
        <v>56</v>
      </c>
      <c r="H183" s="679" t="s">
        <v>56</v>
      </c>
      <c r="I183" s="679" t="s">
        <v>56</v>
      </c>
      <c r="J183" s="679" t="s">
        <v>56</v>
      </c>
      <c r="K183" s="599"/>
      <c r="L183" s="949" t="s">
        <v>56</v>
      </c>
      <c r="M183" s="708" t="s">
        <v>22</v>
      </c>
      <c r="N183" s="842"/>
      <c r="O183" s="309"/>
      <c r="P183" s="309"/>
      <c r="Q183" s="309"/>
      <c r="R183" s="309"/>
      <c r="S183" s="760"/>
    </row>
    <row r="184" spans="1:19" ht="262.5" customHeight="1" thickBot="1">
      <c r="A184" s="848"/>
      <c r="B184" s="953"/>
      <c r="C184" s="670"/>
      <c r="D184" s="680"/>
      <c r="E184" s="680"/>
      <c r="F184" s="680"/>
      <c r="G184" s="680"/>
      <c r="H184" s="680"/>
      <c r="I184" s="680"/>
      <c r="J184" s="680"/>
      <c r="K184" s="600" t="s">
        <v>56</v>
      </c>
      <c r="L184" s="950"/>
      <c r="M184" s="709"/>
      <c r="N184" s="843"/>
      <c r="O184" s="310"/>
      <c r="P184" s="310"/>
      <c r="Q184" s="310"/>
      <c r="R184" s="310"/>
      <c r="S184" s="761"/>
    </row>
    <row r="185" spans="1:19" ht="15.75" customHeight="1" hidden="1" thickBot="1">
      <c r="A185" s="848"/>
      <c r="B185" s="953"/>
      <c r="C185" s="4"/>
      <c r="D185" s="680"/>
      <c r="E185" s="680"/>
      <c r="F185" s="62"/>
      <c r="G185" s="65"/>
      <c r="H185" s="63"/>
      <c r="I185" s="63"/>
      <c r="J185" s="589"/>
      <c r="K185" s="645"/>
      <c r="L185" s="950"/>
      <c r="M185" s="709"/>
      <c r="N185" s="709"/>
      <c r="O185" s="60"/>
      <c r="P185" s="183"/>
      <c r="Q185" s="183"/>
      <c r="R185" s="183"/>
      <c r="S185" s="761"/>
    </row>
    <row r="186" spans="1:19" ht="15.75" customHeight="1" hidden="1" thickBot="1">
      <c r="A186" s="848"/>
      <c r="B186" s="953"/>
      <c r="C186" s="4"/>
      <c r="D186" s="680"/>
      <c r="E186" s="680"/>
      <c r="F186" s="62"/>
      <c r="G186" s="65"/>
      <c r="H186" s="63"/>
      <c r="I186" s="63"/>
      <c r="J186" s="589"/>
      <c r="K186" s="645"/>
      <c r="L186" s="950"/>
      <c r="M186" s="709"/>
      <c r="N186" s="709"/>
      <c r="O186" s="60"/>
      <c r="P186" s="183"/>
      <c r="Q186" s="183"/>
      <c r="R186" s="183"/>
      <c r="S186" s="761"/>
    </row>
    <row r="187" spans="1:19" ht="101.25" customHeight="1" hidden="1" thickBot="1">
      <c r="A187" s="848"/>
      <c r="B187" s="960"/>
      <c r="C187" s="4"/>
      <c r="D187" s="681"/>
      <c r="E187" s="681"/>
      <c r="F187" s="62"/>
      <c r="G187" s="66"/>
      <c r="H187" s="64"/>
      <c r="I187" s="64"/>
      <c r="J187" s="66"/>
      <c r="K187" s="66"/>
      <c r="L187" s="951"/>
      <c r="M187" s="2"/>
      <c r="N187" s="710"/>
      <c r="O187" s="60"/>
      <c r="P187" s="183"/>
      <c r="Q187" s="183"/>
      <c r="R187" s="183"/>
      <c r="S187" s="382"/>
    </row>
    <row r="188" spans="1:22" ht="175.5" customHeight="1" thickBot="1">
      <c r="A188" s="848"/>
      <c r="B188" s="585" t="s">
        <v>23</v>
      </c>
      <c r="C188" s="587" t="s">
        <v>405</v>
      </c>
      <c r="D188" s="96"/>
      <c r="E188" s="584" t="s">
        <v>56</v>
      </c>
      <c r="F188" s="584" t="s">
        <v>56</v>
      </c>
      <c r="G188" s="584" t="s">
        <v>56</v>
      </c>
      <c r="H188" s="584" t="s">
        <v>56</v>
      </c>
      <c r="I188" s="599" t="s">
        <v>94</v>
      </c>
      <c r="J188" s="660" t="s">
        <v>406</v>
      </c>
      <c r="K188" s="660" t="s">
        <v>114</v>
      </c>
      <c r="L188" s="605" t="s">
        <v>56</v>
      </c>
      <c r="M188" s="582" t="s">
        <v>22</v>
      </c>
      <c r="N188" s="583" t="s">
        <v>66</v>
      </c>
      <c r="O188" s="312"/>
      <c r="P188" s="311"/>
      <c r="Q188" s="313"/>
      <c r="R188" s="313"/>
      <c r="S188" s="586"/>
      <c r="U188" s="1122"/>
      <c r="V188" s="1123"/>
    </row>
    <row r="189" spans="1:22" ht="137.25" customHeight="1">
      <c r="A189" s="849"/>
      <c r="B189" s="954" t="s">
        <v>108</v>
      </c>
      <c r="C189" s="957" t="s">
        <v>372</v>
      </c>
      <c r="D189" s="1110"/>
      <c r="E189" s="1096"/>
      <c r="F189" s="1099" t="s">
        <v>56</v>
      </c>
      <c r="G189" s="679" t="s">
        <v>56</v>
      </c>
      <c r="H189" s="855" t="s">
        <v>56</v>
      </c>
      <c r="I189" s="708"/>
      <c r="J189" s="708"/>
      <c r="K189" s="605"/>
      <c r="L189" s="708"/>
      <c r="M189" s="1031" t="s">
        <v>22</v>
      </c>
      <c r="N189" s="842" t="s">
        <v>66</v>
      </c>
      <c r="O189" s="133"/>
      <c r="P189" s="309"/>
      <c r="Q189" s="309"/>
      <c r="R189" s="309"/>
      <c r="S189" s="1108"/>
      <c r="U189" s="1122"/>
      <c r="V189" s="1123"/>
    </row>
    <row r="190" spans="1:22" ht="6" customHeight="1" thickBot="1">
      <c r="A190" s="849"/>
      <c r="B190" s="955"/>
      <c r="C190" s="958"/>
      <c r="D190" s="1111"/>
      <c r="E190" s="1097"/>
      <c r="F190" s="1100"/>
      <c r="G190" s="680"/>
      <c r="H190" s="856"/>
      <c r="I190" s="709"/>
      <c r="J190" s="709"/>
      <c r="K190" s="606"/>
      <c r="L190" s="709"/>
      <c r="M190" s="709"/>
      <c r="N190" s="843"/>
      <c r="O190" s="113"/>
      <c r="P190" s="113"/>
      <c r="Q190" s="113"/>
      <c r="R190" s="113"/>
      <c r="S190" s="1109"/>
      <c r="U190" s="1122"/>
      <c r="V190" s="1123"/>
    </row>
    <row r="191" spans="1:22" ht="11.25" customHeight="1" hidden="1" thickBot="1">
      <c r="A191" s="849"/>
      <c r="B191" s="955"/>
      <c r="C191" s="958"/>
      <c r="D191" s="1111"/>
      <c r="E191" s="1097"/>
      <c r="F191" s="1100"/>
      <c r="G191" s="680"/>
      <c r="H191" s="856"/>
      <c r="I191" s="709"/>
      <c r="J191" s="709"/>
      <c r="K191" s="606"/>
      <c r="L191" s="709"/>
      <c r="M191" s="709"/>
      <c r="N191" s="843"/>
      <c r="O191" s="113"/>
      <c r="P191" s="113"/>
      <c r="Q191" s="113"/>
      <c r="R191" s="113"/>
      <c r="S191" s="1109"/>
      <c r="U191" s="1122"/>
      <c r="V191" s="1123"/>
    </row>
    <row r="192" spans="1:22" ht="29.25" customHeight="1" hidden="1" thickBot="1">
      <c r="A192" s="849"/>
      <c r="B192" s="955"/>
      <c r="C192" s="958"/>
      <c r="D192" s="1111"/>
      <c r="E192" s="1098"/>
      <c r="F192" s="1100"/>
      <c r="G192" s="680"/>
      <c r="H192" s="856"/>
      <c r="I192" s="709"/>
      <c r="J192" s="709"/>
      <c r="K192" s="606"/>
      <c r="L192" s="709"/>
      <c r="M192" s="709"/>
      <c r="N192" s="843"/>
      <c r="O192" s="114"/>
      <c r="P192" s="114"/>
      <c r="Q192" s="114"/>
      <c r="R192" s="114"/>
      <c r="S192" s="1109"/>
      <c r="U192" s="1122"/>
      <c r="V192" s="1123"/>
    </row>
    <row r="193" spans="1:22" ht="79.5" customHeight="1" hidden="1" thickBot="1">
      <c r="A193" s="849"/>
      <c r="B193" s="956"/>
      <c r="C193" s="959"/>
      <c r="D193" s="78"/>
      <c r="E193" s="77"/>
      <c r="F193" s="70"/>
      <c r="G193" s="70"/>
      <c r="H193" s="74"/>
      <c r="I193" s="74"/>
      <c r="J193" s="74"/>
      <c r="K193" s="74"/>
      <c r="L193" s="75"/>
      <c r="M193" s="75"/>
      <c r="N193" s="75"/>
      <c r="O193" s="60"/>
      <c r="P193" s="183"/>
      <c r="Q193" s="183"/>
      <c r="R193" s="183"/>
      <c r="S193" s="381"/>
      <c r="U193" s="1122"/>
      <c r="V193" s="1123"/>
    </row>
    <row r="194" spans="1:22" ht="15" customHeight="1">
      <c r="A194" s="848"/>
      <c r="B194" s="672" t="s">
        <v>81</v>
      </c>
      <c r="C194" s="669" t="s">
        <v>428</v>
      </c>
      <c r="D194" s="679" t="s">
        <v>56</v>
      </c>
      <c r="E194" s="679" t="s">
        <v>56</v>
      </c>
      <c r="F194" s="676" t="s">
        <v>56</v>
      </c>
      <c r="G194" s="676" t="s">
        <v>56</v>
      </c>
      <c r="H194" s="676" t="s">
        <v>56</v>
      </c>
      <c r="I194" s="676" t="s">
        <v>56</v>
      </c>
      <c r="J194" s="676" t="s">
        <v>56</v>
      </c>
      <c r="K194" s="596"/>
      <c r="L194" s="673" t="s">
        <v>56</v>
      </c>
      <c r="M194" s="708" t="s">
        <v>22</v>
      </c>
      <c r="N194" s="682" t="s">
        <v>77</v>
      </c>
      <c r="O194" s="309"/>
      <c r="P194" s="183"/>
      <c r="Q194" s="183"/>
      <c r="R194" s="183"/>
      <c r="S194" s="389"/>
      <c r="U194" s="1122"/>
      <c r="V194" s="1123"/>
    </row>
    <row r="195" spans="1:19" ht="78" customHeight="1">
      <c r="A195" s="848"/>
      <c r="B195" s="670"/>
      <c r="C195" s="670"/>
      <c r="D195" s="680"/>
      <c r="E195" s="680"/>
      <c r="F195" s="677"/>
      <c r="G195" s="677"/>
      <c r="H195" s="677"/>
      <c r="I195" s="677"/>
      <c r="J195" s="677"/>
      <c r="K195" s="597" t="s">
        <v>56</v>
      </c>
      <c r="L195" s="674"/>
      <c r="M195" s="709"/>
      <c r="N195" s="683"/>
      <c r="O195" s="314"/>
      <c r="P195" s="183"/>
      <c r="Q195" s="183"/>
      <c r="R195" s="183"/>
      <c r="S195" s="379"/>
    </row>
    <row r="196" spans="1:19" ht="15">
      <c r="A196" s="848"/>
      <c r="B196" s="670"/>
      <c r="C196" s="670"/>
      <c r="D196" s="680"/>
      <c r="E196" s="680"/>
      <c r="F196" s="677"/>
      <c r="G196" s="677"/>
      <c r="H196" s="677"/>
      <c r="I196" s="677"/>
      <c r="J196" s="677"/>
      <c r="K196" s="597"/>
      <c r="L196" s="674"/>
      <c r="M196" s="709"/>
      <c r="N196" s="683"/>
      <c r="O196" s="314"/>
      <c r="P196" s="183"/>
      <c r="Q196" s="183"/>
      <c r="R196" s="183"/>
      <c r="S196" s="390"/>
    </row>
    <row r="197" spans="1:19" ht="6.75" customHeight="1">
      <c r="A197" s="848"/>
      <c r="B197" s="670"/>
      <c r="C197" s="670"/>
      <c r="D197" s="680"/>
      <c r="E197" s="680"/>
      <c r="F197" s="677"/>
      <c r="G197" s="677"/>
      <c r="H197" s="677"/>
      <c r="I197" s="677"/>
      <c r="J197" s="677"/>
      <c r="K197" s="597"/>
      <c r="L197" s="674"/>
      <c r="M197" s="709"/>
      <c r="N197" s="683"/>
      <c r="O197" s="314"/>
      <c r="P197" s="183"/>
      <c r="Q197" s="183"/>
      <c r="R197" s="183"/>
      <c r="S197" s="390"/>
    </row>
    <row r="198" spans="1:19" ht="43.5" customHeight="1" thickBot="1">
      <c r="A198" s="848"/>
      <c r="B198" s="671"/>
      <c r="C198" s="671"/>
      <c r="D198" s="681"/>
      <c r="E198" s="681"/>
      <c r="F198" s="678"/>
      <c r="G198" s="678"/>
      <c r="H198" s="678"/>
      <c r="I198" s="678"/>
      <c r="J198" s="678"/>
      <c r="K198" s="598"/>
      <c r="L198" s="675"/>
      <c r="M198" s="710"/>
      <c r="N198" s="684"/>
      <c r="O198" s="310"/>
      <c r="P198" s="183"/>
      <c r="Q198" s="183"/>
      <c r="R198" s="183"/>
      <c r="S198" s="390"/>
    </row>
    <row r="199" spans="1:19" ht="15">
      <c r="A199" s="848"/>
      <c r="B199" s="952" t="s">
        <v>109</v>
      </c>
      <c r="C199" s="669" t="s">
        <v>407</v>
      </c>
      <c r="D199" s="680" t="s">
        <v>56</v>
      </c>
      <c r="E199" s="679" t="s">
        <v>56</v>
      </c>
      <c r="F199" s="680" t="s">
        <v>56</v>
      </c>
      <c r="G199" s="680" t="s">
        <v>56</v>
      </c>
      <c r="H199" s="680" t="s">
        <v>56</v>
      </c>
      <c r="I199" s="679" t="s">
        <v>56</v>
      </c>
      <c r="J199" s="931" t="s">
        <v>56</v>
      </c>
      <c r="K199" s="617"/>
      <c r="L199" s="789"/>
      <c r="M199" s="708" t="s">
        <v>22</v>
      </c>
      <c r="N199" s="842" t="s">
        <v>408</v>
      </c>
      <c r="O199" s="307"/>
      <c r="P199" s="309"/>
      <c r="Q199" s="302"/>
      <c r="R199" s="302"/>
      <c r="S199" s="467"/>
    </row>
    <row r="200" spans="1:19" ht="40.5" customHeight="1">
      <c r="A200" s="848"/>
      <c r="B200" s="953"/>
      <c r="C200" s="670"/>
      <c r="D200" s="680"/>
      <c r="E200" s="680"/>
      <c r="F200" s="680"/>
      <c r="G200" s="680"/>
      <c r="H200" s="680"/>
      <c r="I200" s="680"/>
      <c r="J200" s="931"/>
      <c r="K200" s="661"/>
      <c r="L200" s="789"/>
      <c r="M200" s="709"/>
      <c r="N200" s="843"/>
      <c r="O200" s="301"/>
      <c r="P200" s="314"/>
      <c r="Q200" s="183"/>
      <c r="R200" s="183"/>
      <c r="S200" s="303"/>
    </row>
    <row r="201" spans="1:19" ht="68.25" customHeight="1" thickBot="1">
      <c r="A201" s="848"/>
      <c r="B201" s="953"/>
      <c r="C201" s="671"/>
      <c r="D201" s="681"/>
      <c r="E201" s="681"/>
      <c r="F201" s="681"/>
      <c r="G201" s="681"/>
      <c r="H201" s="681"/>
      <c r="I201" s="681"/>
      <c r="J201" s="931"/>
      <c r="K201" s="617" t="s">
        <v>56</v>
      </c>
      <c r="L201" s="789"/>
      <c r="M201" s="709"/>
      <c r="N201" s="851"/>
      <c r="O201" s="308"/>
      <c r="P201" s="310"/>
      <c r="Q201" s="304"/>
      <c r="R201" s="304"/>
      <c r="S201" s="305"/>
    </row>
    <row r="202" spans="1:19" ht="91.5" customHeight="1">
      <c r="A202" s="848"/>
      <c r="B202" s="952" t="s">
        <v>24</v>
      </c>
      <c r="C202" s="669" t="s">
        <v>409</v>
      </c>
      <c r="D202" s="679" t="s">
        <v>56</v>
      </c>
      <c r="E202" s="679" t="s">
        <v>56</v>
      </c>
      <c r="F202" s="679" t="s">
        <v>56</v>
      </c>
      <c r="G202" s="679" t="s">
        <v>56</v>
      </c>
      <c r="H202" s="679" t="s">
        <v>56</v>
      </c>
      <c r="I202" s="679" t="s">
        <v>56</v>
      </c>
      <c r="J202" s="679" t="s">
        <v>56</v>
      </c>
      <c r="K202" s="623"/>
      <c r="L202" s="708"/>
      <c r="M202" s="708" t="s">
        <v>22</v>
      </c>
      <c r="N202" s="708" t="s">
        <v>78</v>
      </c>
      <c r="O202" s="306"/>
      <c r="P202" s="309"/>
      <c r="Q202" s="183"/>
      <c r="R202" s="183"/>
      <c r="S202" s="379"/>
    </row>
    <row r="203" spans="1:19" ht="148.5" customHeight="1" thickBot="1">
      <c r="A203" s="848"/>
      <c r="B203" s="953"/>
      <c r="C203" s="939"/>
      <c r="D203" s="681"/>
      <c r="E203" s="681"/>
      <c r="F203" s="681"/>
      <c r="G203" s="681"/>
      <c r="H203" s="681"/>
      <c r="I203" s="681"/>
      <c r="J203" s="681"/>
      <c r="K203" s="625" t="s">
        <v>56</v>
      </c>
      <c r="L203" s="710"/>
      <c r="M203" s="710"/>
      <c r="N203" s="710"/>
      <c r="O203" s="60"/>
      <c r="P203" s="310"/>
      <c r="Q203" s="183"/>
      <c r="R203" s="183"/>
      <c r="S203" s="388"/>
    </row>
    <row r="204" spans="1:19" ht="77.25" customHeight="1">
      <c r="A204" s="848"/>
      <c r="B204" s="79" t="s">
        <v>25</v>
      </c>
      <c r="C204" s="669" t="s">
        <v>410</v>
      </c>
      <c r="D204" s="81"/>
      <c r="E204" s="81"/>
      <c r="F204" s="86" t="s">
        <v>56</v>
      </c>
      <c r="G204" s="86" t="s">
        <v>56</v>
      </c>
      <c r="H204" s="86" t="s">
        <v>56</v>
      </c>
      <c r="I204" s="581" t="s">
        <v>56</v>
      </c>
      <c r="J204" s="85"/>
      <c r="K204" s="590"/>
      <c r="L204" s="85"/>
      <c r="M204" s="84" t="s">
        <v>22</v>
      </c>
      <c r="N204" s="85" t="s">
        <v>79</v>
      </c>
      <c r="O204" s="134"/>
      <c r="P204" s="309"/>
      <c r="Q204" s="182"/>
      <c r="R204" s="182"/>
      <c r="S204" s="468"/>
    </row>
    <row r="205" spans="1:19" ht="53.25" customHeight="1" thickBot="1">
      <c r="A205" s="848"/>
      <c r="B205" s="76"/>
      <c r="C205" s="1121"/>
      <c r="D205" s="82"/>
      <c r="E205" s="82"/>
      <c r="F205" s="88"/>
      <c r="G205" s="88"/>
      <c r="H205" s="88"/>
      <c r="I205" s="588"/>
      <c r="J205" s="80"/>
      <c r="K205" s="646"/>
      <c r="L205" s="80"/>
      <c r="M205" s="75"/>
      <c r="N205" s="80"/>
      <c r="O205" s="60"/>
      <c r="P205" s="310"/>
      <c r="Q205" s="183"/>
      <c r="R205" s="183"/>
      <c r="S205" s="390"/>
    </row>
    <row r="206" spans="1:19" ht="58.5" customHeight="1">
      <c r="A206" s="848"/>
      <c r="B206" s="963" t="s">
        <v>26</v>
      </c>
      <c r="C206" s="773" t="s">
        <v>411</v>
      </c>
      <c r="D206" s="775"/>
      <c r="E206" s="777"/>
      <c r="F206" s="961" t="s">
        <v>56</v>
      </c>
      <c r="G206" s="961" t="s">
        <v>56</v>
      </c>
      <c r="H206" s="676" t="s">
        <v>56</v>
      </c>
      <c r="I206" s="676" t="s">
        <v>56</v>
      </c>
      <c r="J206" s="676" t="s">
        <v>114</v>
      </c>
      <c r="K206" s="593"/>
      <c r="L206" s="978"/>
      <c r="M206" s="708" t="s">
        <v>22</v>
      </c>
      <c r="N206" s="1010" t="s">
        <v>80</v>
      </c>
      <c r="O206" s="134"/>
      <c r="P206" s="309"/>
      <c r="Q206" s="182"/>
      <c r="R206" s="182"/>
      <c r="S206" s="468"/>
    </row>
    <row r="207" spans="1:19" ht="105" customHeight="1">
      <c r="A207" s="848"/>
      <c r="B207" s="773"/>
      <c r="C207" s="773"/>
      <c r="D207" s="776"/>
      <c r="E207" s="778"/>
      <c r="F207" s="962"/>
      <c r="G207" s="962"/>
      <c r="H207" s="677"/>
      <c r="I207" s="677"/>
      <c r="J207" s="677"/>
      <c r="K207" s="594" t="s">
        <v>114</v>
      </c>
      <c r="L207" s="979"/>
      <c r="M207" s="709"/>
      <c r="N207" s="1011"/>
      <c r="O207" s="60"/>
      <c r="P207" s="314"/>
      <c r="Q207" s="183"/>
      <c r="R207" s="183"/>
      <c r="S207" s="390"/>
    </row>
    <row r="208" spans="1:19" ht="15.75" customHeight="1" hidden="1" thickBot="1">
      <c r="A208" s="848"/>
      <c r="B208" s="773"/>
      <c r="C208" s="774"/>
      <c r="D208" s="776"/>
      <c r="E208" s="778"/>
      <c r="F208" s="962"/>
      <c r="G208" s="962"/>
      <c r="H208" s="677"/>
      <c r="I208" s="677"/>
      <c r="J208" s="678"/>
      <c r="K208" s="592"/>
      <c r="L208" s="61"/>
      <c r="M208" s="709"/>
      <c r="N208" s="89"/>
      <c r="O208" s="60"/>
      <c r="P208" s="314"/>
      <c r="Q208" s="183"/>
      <c r="R208" s="183"/>
      <c r="S208" s="390"/>
    </row>
    <row r="209" spans="1:20" ht="0.75" customHeight="1" thickBot="1">
      <c r="A209" s="848"/>
      <c r="B209" s="76"/>
      <c r="C209" s="580"/>
      <c r="D209" s="87"/>
      <c r="E209" s="93"/>
      <c r="F209" s="91"/>
      <c r="G209" s="91"/>
      <c r="H209" s="73"/>
      <c r="I209" s="678"/>
      <c r="J209" s="71"/>
      <c r="K209" s="592"/>
      <c r="L209" s="61"/>
      <c r="M209" s="72"/>
      <c r="N209" s="89"/>
      <c r="O209" s="112"/>
      <c r="P209" s="314"/>
      <c r="Q209" s="183"/>
      <c r="R209" s="183"/>
      <c r="S209" s="390"/>
      <c r="T209">
        <f>S202</f>
        <v>0</v>
      </c>
    </row>
    <row r="210" spans="1:19" ht="15.75" thickBot="1">
      <c r="A210" s="850"/>
      <c r="B210" s="90" t="s">
        <v>11</v>
      </c>
      <c r="C210" s="33"/>
      <c r="D210" s="92"/>
      <c r="E210" s="94"/>
      <c r="F210" s="95"/>
      <c r="G210" s="95"/>
      <c r="H210" s="95"/>
      <c r="I210" s="42"/>
      <c r="J210" s="42"/>
      <c r="K210" s="42"/>
      <c r="L210" s="43"/>
      <c r="M210" s="43"/>
      <c r="N210" s="44"/>
      <c r="O210" s="315"/>
      <c r="P210" s="469"/>
      <c r="Q210" s="470"/>
      <c r="R210" s="471"/>
      <c r="S210" s="393"/>
    </row>
    <row r="211" spans="1:19" ht="15.75" thickBot="1">
      <c r="A211" s="1015" t="s">
        <v>27</v>
      </c>
      <c r="B211" s="1016"/>
      <c r="C211" s="1016"/>
      <c r="D211" s="1016"/>
      <c r="E211" s="1016"/>
      <c r="F211" s="1016"/>
      <c r="G211" s="1016"/>
      <c r="H211" s="1016"/>
      <c r="I211" s="1016"/>
      <c r="J211" s="1016"/>
      <c r="K211" s="1017"/>
      <c r="L211" s="1017"/>
      <c r="M211" s="1017"/>
      <c r="N211" s="1017"/>
      <c r="O211" s="1016"/>
      <c r="P211" s="1017"/>
      <c r="Q211" s="1017"/>
      <c r="R211" s="1017"/>
      <c r="S211" s="1018"/>
    </row>
    <row r="212" spans="1:19" ht="14.25" customHeight="1">
      <c r="A212" s="1019" t="s">
        <v>72</v>
      </c>
      <c r="B212" s="927" t="s">
        <v>28</v>
      </c>
      <c r="C212" s="803" t="s">
        <v>386</v>
      </c>
      <c r="D212" s="930"/>
      <c r="E212" s="930"/>
      <c r="F212" s="676"/>
      <c r="G212" s="676" t="s">
        <v>56</v>
      </c>
      <c r="H212" s="676" t="s">
        <v>56</v>
      </c>
      <c r="I212" s="676" t="s">
        <v>56</v>
      </c>
      <c r="J212" s="676" t="s">
        <v>56</v>
      </c>
      <c r="K212" s="593"/>
      <c r="L212" s="978"/>
      <c r="M212" s="978" t="s">
        <v>5</v>
      </c>
      <c r="N212" s="673" t="s">
        <v>87</v>
      </c>
      <c r="O212" s="544" t="s">
        <v>146</v>
      </c>
      <c r="P212" s="496"/>
      <c r="Q212" s="496"/>
      <c r="R212" s="496"/>
      <c r="S212" s="666"/>
    </row>
    <row r="213" spans="1:19" ht="15">
      <c r="A213" s="1020"/>
      <c r="B213" s="928"/>
      <c r="C213" s="804"/>
      <c r="D213" s="931"/>
      <c r="E213" s="931"/>
      <c r="F213" s="677"/>
      <c r="G213" s="677"/>
      <c r="H213" s="677"/>
      <c r="I213" s="677"/>
      <c r="J213" s="677"/>
      <c r="K213" s="594"/>
      <c r="L213" s="979"/>
      <c r="M213" s="979"/>
      <c r="N213" s="674"/>
      <c r="O213" s="504" t="s">
        <v>58</v>
      </c>
      <c r="P213" s="498"/>
      <c r="Q213" s="498"/>
      <c r="R213" s="498"/>
      <c r="S213" s="667"/>
    </row>
    <row r="214" spans="1:19" ht="15">
      <c r="A214" s="1020"/>
      <c r="B214" s="928"/>
      <c r="C214" s="804"/>
      <c r="D214" s="931"/>
      <c r="E214" s="931"/>
      <c r="F214" s="677"/>
      <c r="G214" s="677"/>
      <c r="H214" s="677"/>
      <c r="I214" s="677"/>
      <c r="J214" s="677"/>
      <c r="K214" s="594"/>
      <c r="L214" s="979"/>
      <c r="M214" s="979"/>
      <c r="N214" s="674"/>
      <c r="O214" s="504" t="s">
        <v>264</v>
      </c>
      <c r="P214" s="498"/>
      <c r="Q214" s="498"/>
      <c r="R214" s="498"/>
      <c r="S214" s="667"/>
    </row>
    <row r="215" spans="1:19" ht="15">
      <c r="A215" s="1020"/>
      <c r="B215" s="928"/>
      <c r="C215" s="804"/>
      <c r="D215" s="931"/>
      <c r="E215" s="931"/>
      <c r="F215" s="677"/>
      <c r="G215" s="677"/>
      <c r="H215" s="677"/>
      <c r="I215" s="677"/>
      <c r="J215" s="677"/>
      <c r="K215" s="594"/>
      <c r="L215" s="979"/>
      <c r="M215" s="979"/>
      <c r="N215" s="674"/>
      <c r="O215" s="504" t="s">
        <v>265</v>
      </c>
      <c r="P215" s="498"/>
      <c r="Q215" s="498"/>
      <c r="R215" s="498"/>
      <c r="S215" s="667"/>
    </row>
    <row r="216" spans="1:19" ht="15">
      <c r="A216" s="1020"/>
      <c r="B216" s="928"/>
      <c r="C216" s="804"/>
      <c r="D216" s="931"/>
      <c r="E216" s="931"/>
      <c r="F216" s="677"/>
      <c r="G216" s="677"/>
      <c r="H216" s="677"/>
      <c r="I216" s="677"/>
      <c r="J216" s="677"/>
      <c r="K216" s="594"/>
      <c r="L216" s="979"/>
      <c r="M216" s="979"/>
      <c r="N216" s="674"/>
      <c r="O216" s="504" t="s">
        <v>149</v>
      </c>
      <c r="P216" s="498"/>
      <c r="Q216" s="498"/>
      <c r="R216" s="498"/>
      <c r="S216" s="667"/>
    </row>
    <row r="217" spans="1:19" ht="15">
      <c r="A217" s="1020"/>
      <c r="B217" s="928"/>
      <c r="C217" s="804"/>
      <c r="D217" s="931"/>
      <c r="E217" s="931"/>
      <c r="F217" s="677"/>
      <c r="G217" s="677"/>
      <c r="H217" s="677"/>
      <c r="I217" s="677"/>
      <c r="J217" s="677"/>
      <c r="K217" s="594"/>
      <c r="L217" s="979"/>
      <c r="M217" s="979"/>
      <c r="N217" s="674"/>
      <c r="O217" s="504" t="s">
        <v>150</v>
      </c>
      <c r="P217" s="498"/>
      <c r="Q217" s="498"/>
      <c r="R217" s="498"/>
      <c r="S217" s="667"/>
    </row>
    <row r="218" spans="1:19" ht="15">
      <c r="A218" s="1020"/>
      <c r="B218" s="928"/>
      <c r="C218" s="804"/>
      <c r="D218" s="931"/>
      <c r="E218" s="931"/>
      <c r="F218" s="677"/>
      <c r="G218" s="677"/>
      <c r="H218" s="677"/>
      <c r="I218" s="677"/>
      <c r="J218" s="677"/>
      <c r="K218" s="594"/>
      <c r="L218" s="979"/>
      <c r="M218" s="979"/>
      <c r="N218" s="674"/>
      <c r="O218" s="504" t="s">
        <v>266</v>
      </c>
      <c r="P218" s="498"/>
      <c r="Q218" s="498"/>
      <c r="R218" s="498"/>
      <c r="S218" s="667"/>
    </row>
    <row r="219" spans="1:19" ht="153.75" customHeight="1" thickBot="1">
      <c r="A219" s="1020"/>
      <c r="B219" s="929"/>
      <c r="C219" s="805"/>
      <c r="D219" s="932"/>
      <c r="E219" s="932"/>
      <c r="F219" s="678"/>
      <c r="G219" s="678"/>
      <c r="H219" s="678"/>
      <c r="I219" s="678"/>
      <c r="J219" s="678"/>
      <c r="K219" s="595" t="s">
        <v>114</v>
      </c>
      <c r="L219" s="980"/>
      <c r="M219" s="980"/>
      <c r="N219" s="675"/>
      <c r="O219" s="505" t="s">
        <v>144</v>
      </c>
      <c r="P219" s="506"/>
      <c r="Q219" s="506"/>
      <c r="R219" s="506"/>
      <c r="S219" s="668"/>
    </row>
    <row r="220" spans="1:19" ht="15">
      <c r="A220" s="1020"/>
      <c r="B220" s="927" t="s">
        <v>361</v>
      </c>
      <c r="C220" s="889" t="s">
        <v>387</v>
      </c>
      <c r="D220" s="679" t="s">
        <v>56</v>
      </c>
      <c r="E220" s="679" t="s">
        <v>56</v>
      </c>
      <c r="F220" s="855" t="s">
        <v>56</v>
      </c>
      <c r="G220" s="855" t="s">
        <v>56</v>
      </c>
      <c r="H220" s="788"/>
      <c r="I220" s="788"/>
      <c r="J220" s="788"/>
      <c r="K220" s="620"/>
      <c r="L220" s="788"/>
      <c r="M220" s="673" t="s">
        <v>5</v>
      </c>
      <c r="N220" s="708" t="s">
        <v>60</v>
      </c>
      <c r="O220" s="504" t="s">
        <v>146</v>
      </c>
      <c r="P220" s="498"/>
      <c r="Q220" s="498"/>
      <c r="R220" s="498"/>
      <c r="S220" s="666"/>
    </row>
    <row r="221" spans="1:19" ht="15">
      <c r="A221" s="1020"/>
      <c r="B221" s="928"/>
      <c r="C221" s="804"/>
      <c r="D221" s="680"/>
      <c r="E221" s="680"/>
      <c r="F221" s="856"/>
      <c r="G221" s="856"/>
      <c r="H221" s="789"/>
      <c r="I221" s="789"/>
      <c r="J221" s="789"/>
      <c r="K221" s="621"/>
      <c r="L221" s="789"/>
      <c r="M221" s="674"/>
      <c r="N221" s="709"/>
      <c r="O221" s="504" t="s">
        <v>58</v>
      </c>
      <c r="P221" s="498"/>
      <c r="Q221" s="498"/>
      <c r="R221" s="498"/>
      <c r="S221" s="667"/>
    </row>
    <row r="222" spans="1:19" ht="15">
      <c r="A222" s="1020"/>
      <c r="B222" s="928"/>
      <c r="C222" s="804"/>
      <c r="D222" s="680"/>
      <c r="E222" s="680"/>
      <c r="F222" s="856"/>
      <c r="G222" s="856"/>
      <c r="H222" s="789"/>
      <c r="I222" s="789"/>
      <c r="J222" s="789"/>
      <c r="K222" s="621"/>
      <c r="L222" s="789"/>
      <c r="M222" s="674"/>
      <c r="N222" s="709"/>
      <c r="O222" s="504" t="s">
        <v>264</v>
      </c>
      <c r="P222" s="498"/>
      <c r="Q222" s="498"/>
      <c r="R222" s="498"/>
      <c r="S222" s="667"/>
    </row>
    <row r="223" spans="1:19" ht="15">
      <c r="A223" s="1020"/>
      <c r="B223" s="928"/>
      <c r="C223" s="804"/>
      <c r="D223" s="680"/>
      <c r="E223" s="680"/>
      <c r="F223" s="856"/>
      <c r="G223" s="856"/>
      <c r="H223" s="789"/>
      <c r="I223" s="789"/>
      <c r="J223" s="789"/>
      <c r="K223" s="621"/>
      <c r="L223" s="789"/>
      <c r="M223" s="674"/>
      <c r="N223" s="709"/>
      <c r="O223" s="504" t="s">
        <v>265</v>
      </c>
      <c r="P223" s="498"/>
      <c r="Q223" s="498"/>
      <c r="R223" s="498"/>
      <c r="S223" s="667"/>
    </row>
    <row r="224" spans="1:19" ht="15">
      <c r="A224" s="1020"/>
      <c r="B224" s="928"/>
      <c r="C224" s="804"/>
      <c r="D224" s="680"/>
      <c r="E224" s="680"/>
      <c r="F224" s="856"/>
      <c r="G224" s="856"/>
      <c r="H224" s="789"/>
      <c r="I224" s="789"/>
      <c r="J224" s="789"/>
      <c r="K224" s="621"/>
      <c r="L224" s="789"/>
      <c r="M224" s="674"/>
      <c r="N224" s="709"/>
      <c r="O224" s="504" t="s">
        <v>149</v>
      </c>
      <c r="P224" s="498"/>
      <c r="Q224" s="498"/>
      <c r="R224" s="498"/>
      <c r="S224" s="667"/>
    </row>
    <row r="225" spans="1:19" ht="15">
      <c r="A225" s="1020"/>
      <c r="B225" s="928"/>
      <c r="C225" s="804"/>
      <c r="D225" s="680"/>
      <c r="E225" s="680"/>
      <c r="F225" s="856"/>
      <c r="G225" s="856"/>
      <c r="H225" s="789"/>
      <c r="I225" s="789"/>
      <c r="J225" s="789"/>
      <c r="K225" s="621"/>
      <c r="L225" s="789"/>
      <c r="M225" s="674"/>
      <c r="N225" s="709"/>
      <c r="O225" s="504" t="s">
        <v>150</v>
      </c>
      <c r="P225" s="498"/>
      <c r="Q225" s="498"/>
      <c r="R225" s="498"/>
      <c r="S225" s="667"/>
    </row>
    <row r="226" spans="1:19" ht="15">
      <c r="A226" s="1020"/>
      <c r="B226" s="928"/>
      <c r="C226" s="804"/>
      <c r="D226" s="680"/>
      <c r="E226" s="680"/>
      <c r="F226" s="856"/>
      <c r="G226" s="856"/>
      <c r="H226" s="789"/>
      <c r="I226" s="789"/>
      <c r="J226" s="789"/>
      <c r="K226" s="621"/>
      <c r="L226" s="789"/>
      <c r="M226" s="674"/>
      <c r="N226" s="709"/>
      <c r="O226" s="504" t="s">
        <v>266</v>
      </c>
      <c r="P226" s="498"/>
      <c r="Q226" s="498"/>
      <c r="R226" s="498"/>
      <c r="S226" s="667"/>
    </row>
    <row r="227" spans="1:19" ht="18.75" customHeight="1" thickBot="1">
      <c r="A227" s="1020"/>
      <c r="B227" s="929"/>
      <c r="C227" s="805"/>
      <c r="D227" s="681"/>
      <c r="E227" s="681"/>
      <c r="F227" s="857"/>
      <c r="G227" s="857"/>
      <c r="H227" s="790"/>
      <c r="I227" s="790"/>
      <c r="J227" s="790"/>
      <c r="K227" s="622"/>
      <c r="L227" s="790"/>
      <c r="M227" s="675"/>
      <c r="N227" s="710"/>
      <c r="O227" s="505" t="s">
        <v>144</v>
      </c>
      <c r="P227" s="506"/>
      <c r="Q227" s="506"/>
      <c r="R227" s="506"/>
      <c r="S227" s="668"/>
    </row>
    <row r="228" spans="1:19" ht="14.25" customHeight="1">
      <c r="A228" s="1020"/>
      <c r="B228" s="669" t="s">
        <v>100</v>
      </c>
      <c r="C228" s="1118" t="s">
        <v>429</v>
      </c>
      <c r="D228" s="981"/>
      <c r="E228" s="679" t="s">
        <v>56</v>
      </c>
      <c r="F228" s="679" t="s">
        <v>56</v>
      </c>
      <c r="G228" s="679" t="s">
        <v>56</v>
      </c>
      <c r="H228" s="679" t="s">
        <v>56</v>
      </c>
      <c r="I228" s="679" t="s">
        <v>56</v>
      </c>
      <c r="J228" s="679" t="s">
        <v>56</v>
      </c>
      <c r="K228" s="623"/>
      <c r="L228" s="708"/>
      <c r="M228" s="673" t="s">
        <v>5</v>
      </c>
      <c r="N228" s="708" t="s">
        <v>110</v>
      </c>
      <c r="O228" s="504" t="s">
        <v>146</v>
      </c>
      <c r="P228" s="498"/>
      <c r="Q228" s="545"/>
      <c r="R228" s="498"/>
      <c r="S228" s="387"/>
    </row>
    <row r="229" spans="1:19" ht="17.25" customHeight="1">
      <c r="A229" s="1020"/>
      <c r="B229" s="670"/>
      <c r="C229" s="1119"/>
      <c r="D229" s="982"/>
      <c r="E229" s="680"/>
      <c r="F229" s="680"/>
      <c r="G229" s="680"/>
      <c r="H229" s="680"/>
      <c r="I229" s="680"/>
      <c r="J229" s="680"/>
      <c r="K229" s="624"/>
      <c r="L229" s="709"/>
      <c r="M229" s="674"/>
      <c r="N229" s="709"/>
      <c r="O229" s="504" t="s">
        <v>58</v>
      </c>
      <c r="P229" s="498"/>
      <c r="Q229" s="498"/>
      <c r="R229" s="498"/>
      <c r="S229" s="115"/>
    </row>
    <row r="230" spans="1:19" ht="15">
      <c r="A230" s="1020"/>
      <c r="B230" s="670"/>
      <c r="C230" s="1119"/>
      <c r="D230" s="982"/>
      <c r="E230" s="680"/>
      <c r="F230" s="680"/>
      <c r="G230" s="680"/>
      <c r="H230" s="680"/>
      <c r="I230" s="680"/>
      <c r="J230" s="680"/>
      <c r="K230" s="624"/>
      <c r="L230" s="709"/>
      <c r="M230" s="674"/>
      <c r="N230" s="709"/>
      <c r="O230" s="504" t="s">
        <v>264</v>
      </c>
      <c r="P230" s="498"/>
      <c r="Q230" s="498"/>
      <c r="R230" s="498"/>
      <c r="S230" s="115"/>
    </row>
    <row r="231" spans="1:19" ht="15">
      <c r="A231" s="1020"/>
      <c r="B231" s="670"/>
      <c r="C231" s="1119"/>
      <c r="D231" s="982"/>
      <c r="E231" s="680"/>
      <c r="F231" s="680"/>
      <c r="G231" s="680"/>
      <c r="H231" s="680"/>
      <c r="I231" s="680"/>
      <c r="J231" s="680"/>
      <c r="K231" s="624"/>
      <c r="L231" s="709"/>
      <c r="M231" s="674"/>
      <c r="N231" s="709"/>
      <c r="O231" s="504" t="s">
        <v>265</v>
      </c>
      <c r="P231" s="498"/>
      <c r="Q231" s="498"/>
      <c r="R231" s="498"/>
      <c r="S231" s="115"/>
    </row>
    <row r="232" spans="1:19" ht="20.25" customHeight="1">
      <c r="A232" s="1020"/>
      <c r="B232" s="670"/>
      <c r="C232" s="1119"/>
      <c r="D232" s="982"/>
      <c r="E232" s="680"/>
      <c r="F232" s="680"/>
      <c r="G232" s="680"/>
      <c r="H232" s="680"/>
      <c r="I232" s="680"/>
      <c r="J232" s="680"/>
      <c r="K232" s="624" t="s">
        <v>56</v>
      </c>
      <c r="L232" s="709"/>
      <c r="M232" s="674"/>
      <c r="N232" s="709"/>
      <c r="O232" s="504" t="s">
        <v>149</v>
      </c>
      <c r="P232" s="498"/>
      <c r="Q232" s="498"/>
      <c r="R232" s="498"/>
      <c r="S232" s="115"/>
    </row>
    <row r="233" spans="1:19" ht="15">
      <c r="A233" s="1020"/>
      <c r="B233" s="670"/>
      <c r="C233" s="1119"/>
      <c r="D233" s="982"/>
      <c r="E233" s="680"/>
      <c r="F233" s="680"/>
      <c r="G233" s="680"/>
      <c r="H233" s="680"/>
      <c r="I233" s="680"/>
      <c r="J233" s="680"/>
      <c r="K233" s="624"/>
      <c r="L233" s="709"/>
      <c r="M233" s="674"/>
      <c r="N233" s="709"/>
      <c r="O233" s="504" t="s">
        <v>150</v>
      </c>
      <c r="P233" s="498"/>
      <c r="Q233" s="498"/>
      <c r="R233" s="498"/>
      <c r="S233" s="115"/>
    </row>
    <row r="234" spans="1:19" ht="24.75" customHeight="1" thickBot="1">
      <c r="A234" s="1020"/>
      <c r="B234" s="670"/>
      <c r="C234" s="1119"/>
      <c r="D234" s="982"/>
      <c r="E234" s="680"/>
      <c r="F234" s="680"/>
      <c r="G234" s="680"/>
      <c r="H234" s="680"/>
      <c r="I234" s="680"/>
      <c r="J234" s="680"/>
      <c r="K234" s="624"/>
      <c r="L234" s="709"/>
      <c r="M234" s="674"/>
      <c r="N234" s="709"/>
      <c r="O234" s="546" t="s">
        <v>266</v>
      </c>
      <c r="P234" s="511"/>
      <c r="Q234" s="511"/>
      <c r="R234" s="511"/>
      <c r="S234" s="547"/>
    </row>
    <row r="235" spans="1:19" ht="29.25" customHeight="1" thickBot="1">
      <c r="A235" s="1020"/>
      <c r="B235" s="671"/>
      <c r="C235" s="1120"/>
      <c r="D235" s="983"/>
      <c r="E235" s="681"/>
      <c r="F235" s="681"/>
      <c r="G235" s="681"/>
      <c r="H235" s="681"/>
      <c r="I235" s="681"/>
      <c r="J235" s="681"/>
      <c r="K235" s="625"/>
      <c r="L235" s="710"/>
      <c r="M235" s="675"/>
      <c r="N235" s="710"/>
      <c r="O235" s="505" t="s">
        <v>144</v>
      </c>
      <c r="P235" s="506"/>
      <c r="Q235" s="506"/>
      <c r="R235" s="506"/>
      <c r="S235" s="116"/>
    </row>
    <row r="236" spans="1:19" ht="15.75" thickBot="1">
      <c r="A236" s="1021"/>
      <c r="B236" s="1115" t="s">
        <v>272</v>
      </c>
      <c r="C236" s="1116"/>
      <c r="D236" s="1116"/>
      <c r="E236" s="1116"/>
      <c r="F236" s="1116"/>
      <c r="G236" s="1116"/>
      <c r="H236" s="1116"/>
      <c r="I236" s="1116"/>
      <c r="J236" s="1116"/>
      <c r="K236" s="1116"/>
      <c r="L236" s="1116"/>
      <c r="M236" s="1116"/>
      <c r="N236" s="1117"/>
      <c r="O236" s="548"/>
      <c r="P236" s="505"/>
      <c r="Q236" s="549"/>
      <c r="R236" s="505"/>
      <c r="S236" s="393"/>
    </row>
    <row r="237" spans="1:19" ht="15.75" thickBot="1">
      <c r="A237" s="694" t="s">
        <v>29</v>
      </c>
      <c r="B237" s="695"/>
      <c r="C237" s="695"/>
      <c r="D237" s="695"/>
      <c r="E237" s="695"/>
      <c r="F237" s="695"/>
      <c r="G237" s="695"/>
      <c r="H237" s="695"/>
      <c r="I237" s="695"/>
      <c r="J237" s="695"/>
      <c r="K237" s="695"/>
      <c r="L237" s="695"/>
      <c r="M237" s="695"/>
      <c r="N237" s="695"/>
      <c r="O237" s="1064"/>
      <c r="P237" s="1065"/>
      <c r="Q237" s="1064"/>
      <c r="R237" s="1064"/>
      <c r="S237" s="697"/>
    </row>
    <row r="238" spans="1:19" ht="15">
      <c r="A238" s="1066" t="s">
        <v>73</v>
      </c>
      <c r="B238" s="927" t="s">
        <v>30</v>
      </c>
      <c r="C238" s="669" t="s">
        <v>367</v>
      </c>
      <c r="D238" s="679" t="s">
        <v>56</v>
      </c>
      <c r="E238" s="679" t="s">
        <v>56</v>
      </c>
      <c r="F238" s="676" t="s">
        <v>56</v>
      </c>
      <c r="G238" s="676" t="s">
        <v>56</v>
      </c>
      <c r="H238" s="1101" t="s">
        <v>56</v>
      </c>
      <c r="I238" s="779" t="s">
        <v>56</v>
      </c>
      <c r="J238" s="870"/>
      <c r="K238" s="629"/>
      <c r="L238" s="978"/>
      <c r="M238" s="1012" t="s">
        <v>14</v>
      </c>
      <c r="N238" s="1012" t="s">
        <v>67</v>
      </c>
      <c r="O238" s="526" t="s">
        <v>174</v>
      </c>
      <c r="P238" s="550"/>
      <c r="Q238" s="516"/>
      <c r="R238" s="516"/>
      <c r="S238" s="836"/>
    </row>
    <row r="239" spans="1:19" ht="15">
      <c r="A239" s="1067"/>
      <c r="B239" s="928"/>
      <c r="C239" s="670"/>
      <c r="D239" s="680"/>
      <c r="E239" s="680"/>
      <c r="F239" s="677"/>
      <c r="G239" s="677"/>
      <c r="H239" s="1102"/>
      <c r="I239" s="780"/>
      <c r="J239" s="871"/>
      <c r="K239" s="630"/>
      <c r="L239" s="979"/>
      <c r="M239" s="1013"/>
      <c r="N239" s="1013"/>
      <c r="O239" s="527" t="s">
        <v>175</v>
      </c>
      <c r="P239" s="551"/>
      <c r="Q239" s="517"/>
      <c r="R239" s="517"/>
      <c r="S239" s="837"/>
    </row>
    <row r="240" spans="1:19" ht="15">
      <c r="A240" s="1067"/>
      <c r="B240" s="928"/>
      <c r="C240" s="670"/>
      <c r="D240" s="680"/>
      <c r="E240" s="680"/>
      <c r="F240" s="677"/>
      <c r="G240" s="677"/>
      <c r="H240" s="1102"/>
      <c r="I240" s="780"/>
      <c r="J240" s="871"/>
      <c r="K240" s="630"/>
      <c r="L240" s="979"/>
      <c r="M240" s="1013"/>
      <c r="N240" s="1013"/>
      <c r="O240" s="527" t="s">
        <v>329</v>
      </c>
      <c r="P240" s="551"/>
      <c r="Q240" s="517"/>
      <c r="R240" s="517"/>
      <c r="S240" s="390"/>
    </row>
    <row r="241" spans="1:19" ht="15">
      <c r="A241" s="1067"/>
      <c r="B241" s="928"/>
      <c r="C241" s="670"/>
      <c r="D241" s="680"/>
      <c r="E241" s="680"/>
      <c r="F241" s="677"/>
      <c r="G241" s="677"/>
      <c r="H241" s="1102"/>
      <c r="I241" s="780"/>
      <c r="J241" s="871"/>
      <c r="K241" s="630"/>
      <c r="L241" s="979"/>
      <c r="M241" s="1013"/>
      <c r="N241" s="1013"/>
      <c r="O241" s="527" t="s">
        <v>176</v>
      </c>
      <c r="P241" s="551"/>
      <c r="Q241" s="517"/>
      <c r="R241" s="517"/>
      <c r="S241" s="390"/>
    </row>
    <row r="242" spans="1:19" ht="15">
      <c r="A242" s="1067"/>
      <c r="B242" s="928"/>
      <c r="C242" s="670"/>
      <c r="D242" s="680"/>
      <c r="E242" s="680"/>
      <c r="F242" s="677"/>
      <c r="G242" s="677"/>
      <c r="H242" s="1102"/>
      <c r="I242" s="780"/>
      <c r="J242" s="871"/>
      <c r="K242" s="630"/>
      <c r="L242" s="979"/>
      <c r="M242" s="1013"/>
      <c r="N242" s="1013"/>
      <c r="O242" s="527" t="s">
        <v>177</v>
      </c>
      <c r="P242" s="551"/>
      <c r="Q242" s="517"/>
      <c r="R242" s="517"/>
      <c r="S242" s="552"/>
    </row>
    <row r="243" spans="1:19" ht="15">
      <c r="A243" s="1067"/>
      <c r="B243" s="928"/>
      <c r="C243" s="670"/>
      <c r="D243" s="680"/>
      <c r="E243" s="680"/>
      <c r="F243" s="677"/>
      <c r="G243" s="677"/>
      <c r="H243" s="1102"/>
      <c r="I243" s="780"/>
      <c r="J243" s="871"/>
      <c r="K243" s="630"/>
      <c r="L243" s="979"/>
      <c r="M243" s="1013"/>
      <c r="N243" s="1013"/>
      <c r="O243" s="527" t="s">
        <v>330</v>
      </c>
      <c r="P243" s="551"/>
      <c r="Q243" s="517"/>
      <c r="R243" s="517"/>
      <c r="S243" s="390"/>
    </row>
    <row r="244" spans="1:19" ht="15">
      <c r="A244" s="1067"/>
      <c r="B244" s="928"/>
      <c r="C244" s="670"/>
      <c r="D244" s="680"/>
      <c r="E244" s="680"/>
      <c r="F244" s="677"/>
      <c r="G244" s="677"/>
      <c r="H244" s="1102"/>
      <c r="I244" s="780"/>
      <c r="J244" s="871"/>
      <c r="K244" s="630"/>
      <c r="L244" s="979"/>
      <c r="M244" s="1013"/>
      <c r="N244" s="1013"/>
      <c r="O244" s="527" t="s">
        <v>178</v>
      </c>
      <c r="P244" s="551"/>
      <c r="Q244" s="517"/>
      <c r="R244" s="517"/>
      <c r="S244" s="390"/>
    </row>
    <row r="245" spans="1:19" ht="15.75" thickBot="1">
      <c r="A245" s="1067"/>
      <c r="B245" s="928"/>
      <c r="C245" s="671"/>
      <c r="D245" s="681"/>
      <c r="E245" s="681"/>
      <c r="F245" s="678"/>
      <c r="G245" s="678"/>
      <c r="H245" s="1103"/>
      <c r="I245" s="781"/>
      <c r="J245" s="872"/>
      <c r="K245" s="631"/>
      <c r="L245" s="980"/>
      <c r="M245" s="1014"/>
      <c r="N245" s="1014"/>
      <c r="O245" s="553" t="s">
        <v>144</v>
      </c>
      <c r="P245" s="506"/>
      <c r="Q245" s="506"/>
      <c r="R245" s="506"/>
      <c r="S245" s="390"/>
    </row>
    <row r="246" spans="1:19" ht="15">
      <c r="A246" s="1067"/>
      <c r="B246" s="927" t="s">
        <v>106</v>
      </c>
      <c r="C246" s="803" t="s">
        <v>388</v>
      </c>
      <c r="D246" s="679" t="s">
        <v>56</v>
      </c>
      <c r="E246" s="679" t="s">
        <v>56</v>
      </c>
      <c r="F246" s="679" t="s">
        <v>56</v>
      </c>
      <c r="G246" s="679" t="s">
        <v>56</v>
      </c>
      <c r="H246" s="679" t="s">
        <v>56</v>
      </c>
      <c r="I246" s="855" t="s">
        <v>56</v>
      </c>
      <c r="J246" s="775"/>
      <c r="K246" s="614"/>
      <c r="L246" s="788"/>
      <c r="M246" s="673" t="s">
        <v>14</v>
      </c>
      <c r="N246" s="708" t="s">
        <v>67</v>
      </c>
      <c r="O246" s="554" t="s">
        <v>174</v>
      </c>
      <c r="P246" s="555"/>
      <c r="Q246" s="516"/>
      <c r="R246" s="516"/>
      <c r="S246" s="838"/>
    </row>
    <row r="247" spans="1:19" ht="15">
      <c r="A247" s="1067"/>
      <c r="B247" s="928"/>
      <c r="C247" s="935"/>
      <c r="D247" s="680"/>
      <c r="E247" s="680"/>
      <c r="F247" s="680"/>
      <c r="G247" s="680"/>
      <c r="H247" s="680"/>
      <c r="I247" s="856"/>
      <c r="J247" s="776"/>
      <c r="K247" s="615"/>
      <c r="L247" s="789"/>
      <c r="M247" s="674"/>
      <c r="N247" s="709"/>
      <c r="O247" s="556" t="s">
        <v>175</v>
      </c>
      <c r="P247" s="557"/>
      <c r="Q247" s="517"/>
      <c r="R247" s="517"/>
      <c r="S247" s="817"/>
    </row>
    <row r="248" spans="1:19" ht="15">
      <c r="A248" s="1067"/>
      <c r="B248" s="928"/>
      <c r="C248" s="935"/>
      <c r="D248" s="680"/>
      <c r="E248" s="680"/>
      <c r="F248" s="680"/>
      <c r="G248" s="680"/>
      <c r="H248" s="680"/>
      <c r="I248" s="856"/>
      <c r="J248" s="776"/>
      <c r="K248" s="615"/>
      <c r="L248" s="789"/>
      <c r="M248" s="674"/>
      <c r="N248" s="709"/>
      <c r="O248" s="556" t="s">
        <v>329</v>
      </c>
      <c r="P248" s="557"/>
      <c r="Q248" s="517"/>
      <c r="R248" s="517"/>
      <c r="S248" s="381"/>
    </row>
    <row r="249" spans="1:19" ht="15">
      <c r="A249" s="1067"/>
      <c r="B249" s="928"/>
      <c r="C249" s="935"/>
      <c r="D249" s="680"/>
      <c r="E249" s="680"/>
      <c r="F249" s="680"/>
      <c r="G249" s="680"/>
      <c r="H249" s="680"/>
      <c r="I249" s="856"/>
      <c r="J249" s="776"/>
      <c r="K249" s="615"/>
      <c r="L249" s="789"/>
      <c r="M249" s="674"/>
      <c r="N249" s="709"/>
      <c r="O249" s="556" t="s">
        <v>176</v>
      </c>
      <c r="P249" s="557"/>
      <c r="Q249" s="517"/>
      <c r="R249" s="517"/>
      <c r="S249" s="381"/>
    </row>
    <row r="250" spans="1:19" ht="15">
      <c r="A250" s="1067"/>
      <c r="B250" s="928"/>
      <c r="C250" s="935"/>
      <c r="D250" s="680"/>
      <c r="E250" s="680"/>
      <c r="F250" s="680"/>
      <c r="G250" s="680"/>
      <c r="H250" s="680"/>
      <c r="I250" s="856"/>
      <c r="J250" s="776"/>
      <c r="K250" s="615"/>
      <c r="L250" s="789"/>
      <c r="M250" s="674"/>
      <c r="N250" s="709"/>
      <c r="O250" s="556" t="s">
        <v>177</v>
      </c>
      <c r="P250" s="557"/>
      <c r="Q250" s="517"/>
      <c r="R250" s="517"/>
      <c r="S250" s="552"/>
    </row>
    <row r="251" spans="1:19" ht="15">
      <c r="A251" s="1067"/>
      <c r="B251" s="928"/>
      <c r="C251" s="935"/>
      <c r="D251" s="680"/>
      <c r="E251" s="680"/>
      <c r="F251" s="680"/>
      <c r="G251" s="680"/>
      <c r="H251" s="680"/>
      <c r="I251" s="856"/>
      <c r="J251" s="776"/>
      <c r="K251" s="615"/>
      <c r="L251" s="789"/>
      <c r="M251" s="674"/>
      <c r="N251" s="709"/>
      <c r="O251" s="556" t="s">
        <v>330</v>
      </c>
      <c r="P251" s="557"/>
      <c r="Q251" s="517"/>
      <c r="R251" s="517"/>
      <c r="S251" s="381"/>
    </row>
    <row r="252" spans="1:19" ht="15">
      <c r="A252" s="1067"/>
      <c r="B252" s="928"/>
      <c r="C252" s="935"/>
      <c r="D252" s="680"/>
      <c r="E252" s="680"/>
      <c r="F252" s="680"/>
      <c r="G252" s="680"/>
      <c r="H252" s="680"/>
      <c r="I252" s="856"/>
      <c r="J252" s="776"/>
      <c r="K252" s="615"/>
      <c r="L252" s="789"/>
      <c r="M252" s="674"/>
      <c r="N252" s="709"/>
      <c r="O252" s="556" t="s">
        <v>178</v>
      </c>
      <c r="P252" s="557"/>
      <c r="Q252" s="517"/>
      <c r="R252" s="517"/>
      <c r="S252" s="381"/>
    </row>
    <row r="253" spans="1:19" ht="27.75" customHeight="1" thickBot="1">
      <c r="A253" s="1067"/>
      <c r="B253" s="928"/>
      <c r="C253" s="1063"/>
      <c r="D253" s="681"/>
      <c r="E253" s="681"/>
      <c r="F253" s="681"/>
      <c r="G253" s="681"/>
      <c r="H253" s="681"/>
      <c r="I253" s="857"/>
      <c r="J253" s="782"/>
      <c r="K253" s="616"/>
      <c r="L253" s="790"/>
      <c r="M253" s="675"/>
      <c r="N253" s="710"/>
      <c r="O253" s="553" t="s">
        <v>144</v>
      </c>
      <c r="P253" s="553"/>
      <c r="Q253" s="553"/>
      <c r="R253" s="553"/>
      <c r="S253" s="381"/>
    </row>
    <row r="254" spans="1:19" ht="15">
      <c r="A254" s="1067"/>
      <c r="B254" s="927" t="s">
        <v>376</v>
      </c>
      <c r="C254" s="669" t="s">
        <v>368</v>
      </c>
      <c r="D254" s="1068"/>
      <c r="E254" s="679" t="s">
        <v>56</v>
      </c>
      <c r="F254" s="679" t="s">
        <v>56</v>
      </c>
      <c r="G254" s="679" t="s">
        <v>56</v>
      </c>
      <c r="H254" s="679" t="s">
        <v>56</v>
      </c>
      <c r="I254" s="855" t="s">
        <v>56</v>
      </c>
      <c r="J254" s="775"/>
      <c r="K254" s="614"/>
      <c r="L254" s="788"/>
      <c r="M254" s="673" t="s">
        <v>14</v>
      </c>
      <c r="N254" s="708" t="s">
        <v>67</v>
      </c>
      <c r="O254" s="554" t="s">
        <v>174</v>
      </c>
      <c r="P254" s="555"/>
      <c r="Q254" s="516"/>
      <c r="R254" s="516"/>
      <c r="S254" s="838"/>
    </row>
    <row r="255" spans="1:19" ht="15">
      <c r="A255" s="1067"/>
      <c r="B255" s="928"/>
      <c r="C255" s="938"/>
      <c r="D255" s="1069"/>
      <c r="E255" s="680"/>
      <c r="F255" s="680"/>
      <c r="G255" s="680"/>
      <c r="H255" s="680"/>
      <c r="I255" s="856"/>
      <c r="J255" s="776"/>
      <c r="K255" s="615"/>
      <c r="L255" s="789"/>
      <c r="M255" s="674"/>
      <c r="N255" s="709"/>
      <c r="O255" s="556" t="s">
        <v>175</v>
      </c>
      <c r="P255" s="557"/>
      <c r="Q255" s="517"/>
      <c r="R255" s="517"/>
      <c r="S255" s="817"/>
    </row>
    <row r="256" spans="1:19" ht="15">
      <c r="A256" s="1067"/>
      <c r="B256" s="928"/>
      <c r="C256" s="938"/>
      <c r="D256" s="1069"/>
      <c r="E256" s="680"/>
      <c r="F256" s="680"/>
      <c r="G256" s="680"/>
      <c r="H256" s="680"/>
      <c r="I256" s="856"/>
      <c r="J256" s="776"/>
      <c r="K256" s="615"/>
      <c r="L256" s="789"/>
      <c r="M256" s="674"/>
      <c r="N256" s="709"/>
      <c r="O256" s="556" t="s">
        <v>329</v>
      </c>
      <c r="P256" s="557"/>
      <c r="Q256" s="517"/>
      <c r="R256" s="517"/>
      <c r="S256" s="381"/>
    </row>
    <row r="257" spans="1:19" ht="15">
      <c r="A257" s="1067"/>
      <c r="B257" s="928"/>
      <c r="C257" s="938"/>
      <c r="D257" s="1069"/>
      <c r="E257" s="680"/>
      <c r="F257" s="680"/>
      <c r="G257" s="680"/>
      <c r="H257" s="680"/>
      <c r="I257" s="856"/>
      <c r="J257" s="776"/>
      <c r="K257" s="615"/>
      <c r="L257" s="789"/>
      <c r="M257" s="674"/>
      <c r="N257" s="709"/>
      <c r="O257" s="556" t="s">
        <v>176</v>
      </c>
      <c r="P257" s="557"/>
      <c r="Q257" s="517"/>
      <c r="R257" s="517"/>
      <c r="S257" s="552"/>
    </row>
    <row r="258" spans="1:19" ht="15">
      <c r="A258" s="1067"/>
      <c r="B258" s="928"/>
      <c r="C258" s="938"/>
      <c r="D258" s="1069"/>
      <c r="E258" s="680"/>
      <c r="F258" s="680"/>
      <c r="G258" s="680"/>
      <c r="H258" s="680"/>
      <c r="I258" s="856"/>
      <c r="J258" s="776"/>
      <c r="K258" s="615"/>
      <c r="L258" s="789"/>
      <c r="M258" s="674"/>
      <c r="N258" s="709"/>
      <c r="O258" s="556" t="s">
        <v>177</v>
      </c>
      <c r="P258" s="557"/>
      <c r="Q258" s="517"/>
      <c r="R258" s="517"/>
      <c r="S258" s="381"/>
    </row>
    <row r="259" spans="1:19" ht="15">
      <c r="A259" s="1067"/>
      <c r="B259" s="928"/>
      <c r="C259" s="938"/>
      <c r="D259" s="1069"/>
      <c r="E259" s="680"/>
      <c r="F259" s="680"/>
      <c r="G259" s="680"/>
      <c r="H259" s="680"/>
      <c r="I259" s="856"/>
      <c r="J259" s="776"/>
      <c r="K259" s="615"/>
      <c r="L259" s="789"/>
      <c r="M259" s="674"/>
      <c r="N259" s="709"/>
      <c r="O259" s="556" t="s">
        <v>330</v>
      </c>
      <c r="P259" s="557"/>
      <c r="Q259" s="517"/>
      <c r="R259" s="517"/>
      <c r="S259" s="381"/>
    </row>
    <row r="260" spans="1:19" ht="15">
      <c r="A260" s="1067"/>
      <c r="B260" s="928"/>
      <c r="C260" s="938"/>
      <c r="D260" s="1069"/>
      <c r="E260" s="680"/>
      <c r="F260" s="680"/>
      <c r="G260" s="680"/>
      <c r="H260" s="680"/>
      <c r="I260" s="856"/>
      <c r="J260" s="776"/>
      <c r="K260" s="615"/>
      <c r="L260" s="789"/>
      <c r="M260" s="674"/>
      <c r="N260" s="709"/>
      <c r="O260" s="556" t="s">
        <v>178</v>
      </c>
      <c r="P260" s="557"/>
      <c r="Q260" s="517"/>
      <c r="R260" s="517"/>
      <c r="S260" s="381"/>
    </row>
    <row r="261" spans="1:19" ht="15">
      <c r="A261" s="1067"/>
      <c r="B261" s="928"/>
      <c r="C261" s="938"/>
      <c r="D261" s="1069"/>
      <c r="E261" s="680"/>
      <c r="F261" s="680"/>
      <c r="G261" s="680"/>
      <c r="H261" s="680"/>
      <c r="I261" s="856"/>
      <c r="J261" s="776"/>
      <c r="K261" s="615"/>
      <c r="L261" s="789"/>
      <c r="M261" s="674"/>
      <c r="N261" s="709"/>
      <c r="O261" s="553" t="s">
        <v>144</v>
      </c>
      <c r="P261" s="553"/>
      <c r="Q261" s="553"/>
      <c r="R261" s="553"/>
      <c r="S261" s="381"/>
    </row>
    <row r="262" spans="1:19" ht="0.75" customHeight="1" thickBot="1">
      <c r="A262" s="1067"/>
      <c r="B262" s="928"/>
      <c r="C262" s="938"/>
      <c r="D262" s="1069"/>
      <c r="E262" s="680"/>
      <c r="F262" s="680"/>
      <c r="G262" s="680"/>
      <c r="H262" s="680"/>
      <c r="I262" s="856"/>
      <c r="J262" s="776"/>
      <c r="K262" s="615"/>
      <c r="L262" s="789"/>
      <c r="M262" s="674"/>
      <c r="N262" s="709"/>
      <c r="O262" s="118"/>
      <c r="P262" s="118"/>
      <c r="Q262" s="118"/>
      <c r="R262" s="118"/>
      <c r="S262" s="381"/>
    </row>
    <row r="263" spans="1:19" ht="15.75" customHeight="1" hidden="1" thickBot="1">
      <c r="A263" s="1067"/>
      <c r="B263" s="928"/>
      <c r="C263" s="938"/>
      <c r="D263" s="1069"/>
      <c r="E263" s="680"/>
      <c r="F263" s="680"/>
      <c r="G263" s="680"/>
      <c r="H263" s="680"/>
      <c r="I263" s="856"/>
      <c r="J263" s="776"/>
      <c r="K263" s="615"/>
      <c r="L263" s="789"/>
      <c r="M263" s="674"/>
      <c r="N263" s="709"/>
      <c r="O263" s="118"/>
      <c r="P263" s="118"/>
      <c r="Q263" s="118"/>
      <c r="R263" s="118"/>
      <c r="S263" s="381"/>
    </row>
    <row r="264" spans="1:19" ht="32.25" customHeight="1" hidden="1" thickBot="1">
      <c r="A264" s="1067"/>
      <c r="B264" s="928"/>
      <c r="C264" s="939"/>
      <c r="D264" s="1070"/>
      <c r="E264" s="681"/>
      <c r="F264" s="681"/>
      <c r="G264" s="681"/>
      <c r="H264" s="681"/>
      <c r="I264" s="857"/>
      <c r="J264" s="782"/>
      <c r="K264" s="616"/>
      <c r="L264" s="790"/>
      <c r="M264" s="675"/>
      <c r="N264" s="710"/>
      <c r="O264" s="118"/>
      <c r="P264" s="118"/>
      <c r="Q264" s="118"/>
      <c r="R264" s="118"/>
      <c r="S264" s="381"/>
    </row>
    <row r="265" spans="1:19" ht="15">
      <c r="A265" s="1067"/>
      <c r="B265" s="927" t="s">
        <v>31</v>
      </c>
      <c r="C265" s="803" t="s">
        <v>389</v>
      </c>
      <c r="D265" s="788"/>
      <c r="E265" s="855" t="s">
        <v>56</v>
      </c>
      <c r="F265" s="788"/>
      <c r="G265" s="788"/>
      <c r="H265" s="788"/>
      <c r="I265" s="788"/>
      <c r="J265" s="788"/>
      <c r="K265" s="620"/>
      <c r="L265" s="788"/>
      <c r="M265" s="978" t="s">
        <v>14</v>
      </c>
      <c r="N265" s="788" t="s">
        <v>68</v>
      </c>
      <c r="O265" s="526" t="s">
        <v>174</v>
      </c>
      <c r="P265" s="555"/>
      <c r="Q265" s="516"/>
      <c r="R265" s="516"/>
      <c r="S265" s="822"/>
    </row>
    <row r="266" spans="1:19" ht="15">
      <c r="A266" s="1067"/>
      <c r="B266" s="928"/>
      <c r="C266" s="804"/>
      <c r="D266" s="789"/>
      <c r="E266" s="856"/>
      <c r="F266" s="789"/>
      <c r="G266" s="789"/>
      <c r="H266" s="789"/>
      <c r="I266" s="789"/>
      <c r="J266" s="789"/>
      <c r="K266" s="621"/>
      <c r="L266" s="789"/>
      <c r="M266" s="979"/>
      <c r="N266" s="789"/>
      <c r="O266" s="527" t="s">
        <v>175</v>
      </c>
      <c r="P266" s="416"/>
      <c r="Q266" s="517"/>
      <c r="R266" s="517"/>
      <c r="S266" s="823"/>
    </row>
    <row r="267" spans="1:19" ht="15">
      <c r="A267" s="1067"/>
      <c r="B267" s="928"/>
      <c r="C267" s="804"/>
      <c r="D267" s="789"/>
      <c r="E267" s="856"/>
      <c r="F267" s="789"/>
      <c r="G267" s="789"/>
      <c r="H267" s="789"/>
      <c r="I267" s="789"/>
      <c r="J267" s="789"/>
      <c r="K267" s="621"/>
      <c r="L267" s="789"/>
      <c r="M267" s="979"/>
      <c r="N267" s="789"/>
      <c r="O267" s="527" t="s">
        <v>329</v>
      </c>
      <c r="P267" s="416"/>
      <c r="Q267" s="517"/>
      <c r="R267" s="517"/>
      <c r="S267" s="823"/>
    </row>
    <row r="268" spans="1:19" ht="17.25" customHeight="1">
      <c r="A268" s="1067"/>
      <c r="B268" s="928"/>
      <c r="C268" s="804"/>
      <c r="D268" s="789"/>
      <c r="E268" s="856"/>
      <c r="F268" s="789"/>
      <c r="G268" s="789"/>
      <c r="H268" s="789"/>
      <c r="I268" s="789"/>
      <c r="J268" s="789"/>
      <c r="K268" s="621"/>
      <c r="L268" s="789"/>
      <c r="M268" s="979"/>
      <c r="N268" s="789"/>
      <c r="O268" s="527" t="s">
        <v>176</v>
      </c>
      <c r="P268" s="416"/>
      <c r="Q268" s="517"/>
      <c r="R268" s="517"/>
      <c r="S268" s="823"/>
    </row>
    <row r="269" spans="1:19" ht="15.75" customHeight="1" hidden="1" thickBot="1">
      <c r="A269" s="1067"/>
      <c r="B269" s="928"/>
      <c r="C269" s="804"/>
      <c r="D269" s="789"/>
      <c r="E269" s="856"/>
      <c r="F269" s="789"/>
      <c r="G269" s="789"/>
      <c r="H269" s="789"/>
      <c r="I269" s="789"/>
      <c r="J269" s="789"/>
      <c r="K269" s="621"/>
      <c r="L269" s="789"/>
      <c r="M269" s="979"/>
      <c r="N269" s="789"/>
      <c r="O269" s="527" t="s">
        <v>177</v>
      </c>
      <c r="P269" s="416"/>
      <c r="Q269" s="517"/>
      <c r="R269" s="416"/>
      <c r="S269" s="823"/>
    </row>
    <row r="270" spans="1:19" ht="15.75" customHeight="1" hidden="1" thickBot="1">
      <c r="A270" s="1067"/>
      <c r="B270" s="928"/>
      <c r="C270" s="804"/>
      <c r="D270" s="789"/>
      <c r="E270" s="856"/>
      <c r="F270" s="789"/>
      <c r="G270" s="789"/>
      <c r="H270" s="789"/>
      <c r="I270" s="789"/>
      <c r="J270" s="789"/>
      <c r="K270" s="621"/>
      <c r="L270" s="789"/>
      <c r="M270" s="979"/>
      <c r="N270" s="789"/>
      <c r="O270" s="527" t="s">
        <v>330</v>
      </c>
      <c r="P270" s="416"/>
      <c r="Q270" s="517"/>
      <c r="R270" s="416"/>
      <c r="S270" s="823"/>
    </row>
    <row r="271" spans="1:19" ht="15.75" customHeight="1">
      <c r="A271" s="1067"/>
      <c r="B271" s="928"/>
      <c r="C271" s="804"/>
      <c r="D271" s="789"/>
      <c r="E271" s="856"/>
      <c r="F271" s="789"/>
      <c r="G271" s="789"/>
      <c r="H271" s="789"/>
      <c r="I271" s="789"/>
      <c r="J271" s="789"/>
      <c r="K271" s="621"/>
      <c r="L271" s="789"/>
      <c r="M271" s="979"/>
      <c r="N271" s="789"/>
      <c r="O271" s="527" t="s">
        <v>177</v>
      </c>
      <c r="P271" s="416"/>
      <c r="Q271" s="517"/>
      <c r="R271" s="517"/>
      <c r="S271" s="823"/>
    </row>
    <row r="272" spans="1:19" ht="15.75" customHeight="1">
      <c r="A272" s="1067"/>
      <c r="B272" s="928"/>
      <c r="C272" s="804"/>
      <c r="D272" s="789"/>
      <c r="E272" s="856"/>
      <c r="F272" s="789"/>
      <c r="G272" s="789"/>
      <c r="H272" s="789"/>
      <c r="I272" s="789"/>
      <c r="J272" s="789"/>
      <c r="K272" s="621"/>
      <c r="L272" s="789"/>
      <c r="M272" s="979"/>
      <c r="N272" s="789"/>
      <c r="O272" s="527" t="s">
        <v>330</v>
      </c>
      <c r="P272" s="416"/>
      <c r="Q272" s="517"/>
      <c r="R272" s="517"/>
      <c r="S272" s="823"/>
    </row>
    <row r="273" spans="1:19" ht="15.75" customHeight="1">
      <c r="A273" s="1067"/>
      <c r="B273" s="928"/>
      <c r="C273" s="804"/>
      <c r="D273" s="789"/>
      <c r="E273" s="856"/>
      <c r="F273" s="789"/>
      <c r="G273" s="789"/>
      <c r="H273" s="789"/>
      <c r="I273" s="789"/>
      <c r="J273" s="789"/>
      <c r="K273" s="621"/>
      <c r="L273" s="789"/>
      <c r="M273" s="979"/>
      <c r="N273" s="789"/>
      <c r="O273" s="527" t="s">
        <v>178</v>
      </c>
      <c r="P273" s="416"/>
      <c r="Q273" s="516"/>
      <c r="R273" s="517"/>
      <c r="S273" s="823"/>
    </row>
    <row r="274" spans="1:19" ht="16.5" customHeight="1" thickBot="1">
      <c r="A274" s="1067"/>
      <c r="B274" s="929"/>
      <c r="C274" s="805"/>
      <c r="D274" s="790"/>
      <c r="E274" s="857"/>
      <c r="F274" s="789"/>
      <c r="G274" s="790"/>
      <c r="H274" s="790"/>
      <c r="I274" s="790"/>
      <c r="J274" s="790"/>
      <c r="K274" s="621"/>
      <c r="L274" s="1032"/>
      <c r="M274" s="980"/>
      <c r="N274" s="790"/>
      <c r="O274" s="553" t="s">
        <v>144</v>
      </c>
      <c r="P274" s="553"/>
      <c r="Q274" s="553"/>
      <c r="R274" s="553"/>
      <c r="S274" s="824"/>
    </row>
    <row r="275" spans="1:19" ht="15">
      <c r="A275" s="1067"/>
      <c r="B275" s="669" t="s">
        <v>32</v>
      </c>
      <c r="C275" s="803" t="s">
        <v>390</v>
      </c>
      <c r="D275" s="788"/>
      <c r="E275" s="679" t="s">
        <v>56</v>
      </c>
      <c r="F275" s="964" t="s">
        <v>56</v>
      </c>
      <c r="G275" s="679" t="s">
        <v>56</v>
      </c>
      <c r="H275" s="679" t="s">
        <v>56</v>
      </c>
      <c r="I275" s="855" t="s">
        <v>56</v>
      </c>
      <c r="J275" s="708"/>
      <c r="K275" s="606"/>
      <c r="L275" s="1031"/>
      <c r="M275" s="673" t="s">
        <v>14</v>
      </c>
      <c r="N275" s="1028" t="s">
        <v>68</v>
      </c>
      <c r="O275" s="526" t="s">
        <v>174</v>
      </c>
      <c r="P275" s="555"/>
      <c r="Q275" s="516"/>
      <c r="R275" s="516"/>
      <c r="S275" s="822"/>
    </row>
    <row r="276" spans="1:19" ht="15">
      <c r="A276" s="1067"/>
      <c r="B276" s="670"/>
      <c r="C276" s="804"/>
      <c r="D276" s="789"/>
      <c r="E276" s="680"/>
      <c r="F276" s="965"/>
      <c r="G276" s="680"/>
      <c r="H276" s="680"/>
      <c r="I276" s="856"/>
      <c r="J276" s="709"/>
      <c r="K276" s="606"/>
      <c r="L276" s="709"/>
      <c r="M276" s="674"/>
      <c r="N276" s="1029"/>
      <c r="O276" s="527" t="s">
        <v>175</v>
      </c>
      <c r="P276" s="416"/>
      <c r="Q276" s="517"/>
      <c r="R276" s="517"/>
      <c r="S276" s="823"/>
    </row>
    <row r="277" spans="1:19" ht="15">
      <c r="A277" s="1067"/>
      <c r="B277" s="670"/>
      <c r="C277" s="804"/>
      <c r="D277" s="789"/>
      <c r="E277" s="680"/>
      <c r="F277" s="965"/>
      <c r="G277" s="680"/>
      <c r="H277" s="680"/>
      <c r="I277" s="856"/>
      <c r="J277" s="709"/>
      <c r="K277" s="606"/>
      <c r="L277" s="709"/>
      <c r="M277" s="674"/>
      <c r="N277" s="1029"/>
      <c r="O277" s="527" t="s">
        <v>329</v>
      </c>
      <c r="P277" s="416"/>
      <c r="Q277" s="517"/>
      <c r="R277" s="517"/>
      <c r="S277" s="823"/>
    </row>
    <row r="278" spans="1:19" ht="15">
      <c r="A278" s="1067"/>
      <c r="B278" s="670"/>
      <c r="C278" s="804"/>
      <c r="D278" s="789"/>
      <c r="E278" s="680"/>
      <c r="F278" s="965"/>
      <c r="G278" s="680"/>
      <c r="H278" s="680"/>
      <c r="I278" s="856"/>
      <c r="J278" s="709"/>
      <c r="K278" s="606"/>
      <c r="L278" s="709"/>
      <c r="M278" s="674"/>
      <c r="N278" s="1029"/>
      <c r="O278" s="527" t="s">
        <v>176</v>
      </c>
      <c r="P278" s="416"/>
      <c r="Q278" s="517"/>
      <c r="R278" s="517"/>
      <c r="S278" s="823"/>
    </row>
    <row r="279" spans="1:19" ht="15">
      <c r="A279" s="1067"/>
      <c r="B279" s="670"/>
      <c r="C279" s="804"/>
      <c r="D279" s="789"/>
      <c r="E279" s="680"/>
      <c r="F279" s="965"/>
      <c r="G279" s="680"/>
      <c r="H279" s="680"/>
      <c r="I279" s="856"/>
      <c r="J279" s="709"/>
      <c r="K279" s="606"/>
      <c r="L279" s="709"/>
      <c r="M279" s="674"/>
      <c r="N279" s="1029"/>
      <c r="O279" s="527" t="s">
        <v>177</v>
      </c>
      <c r="P279" s="416"/>
      <c r="Q279" s="517"/>
      <c r="R279" s="517"/>
      <c r="S279" s="823"/>
    </row>
    <row r="280" spans="1:19" ht="63.75" customHeight="1">
      <c r="A280" s="1067"/>
      <c r="B280" s="670"/>
      <c r="C280" s="804"/>
      <c r="D280" s="789"/>
      <c r="E280" s="680"/>
      <c r="F280" s="965"/>
      <c r="G280" s="680"/>
      <c r="H280" s="680"/>
      <c r="I280" s="856"/>
      <c r="J280" s="709"/>
      <c r="K280" s="606"/>
      <c r="L280" s="709"/>
      <c r="M280" s="674"/>
      <c r="N280" s="1029"/>
      <c r="O280" s="527" t="s">
        <v>330</v>
      </c>
      <c r="P280" s="416"/>
      <c r="Q280" s="517"/>
      <c r="R280" s="517"/>
      <c r="S280" s="823"/>
    </row>
    <row r="281" spans="1:19" ht="27" customHeight="1">
      <c r="A281" s="1067"/>
      <c r="B281" s="670"/>
      <c r="C281" s="804"/>
      <c r="D281" s="789"/>
      <c r="E281" s="680"/>
      <c r="F281" s="966"/>
      <c r="G281" s="680"/>
      <c r="H281" s="680"/>
      <c r="I281" s="856"/>
      <c r="J281" s="709"/>
      <c r="K281" s="606"/>
      <c r="L281" s="709"/>
      <c r="M281" s="674"/>
      <c r="N281" s="1029"/>
      <c r="O281" s="527" t="s">
        <v>178</v>
      </c>
      <c r="P281" s="416"/>
      <c r="Q281" s="517"/>
      <c r="R281" s="517"/>
      <c r="S281" s="823"/>
    </row>
    <row r="282" spans="1:19" ht="21.75" customHeight="1" thickBot="1">
      <c r="A282" s="1067"/>
      <c r="B282" s="670"/>
      <c r="C282" s="805"/>
      <c r="D282" s="790"/>
      <c r="E282" s="681"/>
      <c r="F282" s="967"/>
      <c r="G282" s="681"/>
      <c r="H282" s="681"/>
      <c r="I282" s="857"/>
      <c r="J282" s="710"/>
      <c r="K282" s="606"/>
      <c r="L282" s="709"/>
      <c r="M282" s="675"/>
      <c r="N282" s="1030"/>
      <c r="O282" s="553" t="s">
        <v>144</v>
      </c>
      <c r="P282" s="553"/>
      <c r="Q282" s="553"/>
      <c r="R282" s="553"/>
      <c r="S282" s="824"/>
    </row>
    <row r="283" spans="1:19" ht="12.75" customHeight="1">
      <c r="A283" s="1067"/>
      <c r="B283" s="669" t="s">
        <v>33</v>
      </c>
      <c r="C283" s="803" t="s">
        <v>369</v>
      </c>
      <c r="D283" s="788"/>
      <c r="E283" s="679" t="s">
        <v>56</v>
      </c>
      <c r="F283" s="964" t="s">
        <v>56</v>
      </c>
      <c r="G283" s="679" t="s">
        <v>56</v>
      </c>
      <c r="H283" s="679" t="s">
        <v>56</v>
      </c>
      <c r="I283" s="855" t="s">
        <v>114</v>
      </c>
      <c r="J283" s="708"/>
      <c r="K283" s="605"/>
      <c r="L283" s="992"/>
      <c r="M283" s="673" t="s">
        <v>14</v>
      </c>
      <c r="N283" s="708" t="s">
        <v>116</v>
      </c>
      <c r="O283" s="558" t="s">
        <v>174</v>
      </c>
      <c r="P283" s="117"/>
      <c r="Q283" s="559"/>
      <c r="R283" s="559"/>
      <c r="S283" s="822"/>
    </row>
    <row r="284" spans="1:19" ht="15">
      <c r="A284" s="1067"/>
      <c r="B284" s="670"/>
      <c r="C284" s="804"/>
      <c r="D284" s="789"/>
      <c r="E284" s="680"/>
      <c r="F284" s="965"/>
      <c r="G284" s="680"/>
      <c r="H284" s="680"/>
      <c r="I284" s="856"/>
      <c r="J284" s="709"/>
      <c r="K284" s="606"/>
      <c r="L284" s="993"/>
      <c r="M284" s="674"/>
      <c r="N284" s="709"/>
      <c r="O284" s="560" t="s">
        <v>175</v>
      </c>
      <c r="P284" s="118"/>
      <c r="Q284" s="561"/>
      <c r="R284" s="561"/>
      <c r="S284" s="823"/>
    </row>
    <row r="285" spans="1:19" ht="15">
      <c r="A285" s="1067"/>
      <c r="B285" s="670"/>
      <c r="C285" s="804"/>
      <c r="D285" s="789"/>
      <c r="E285" s="680"/>
      <c r="F285" s="965"/>
      <c r="G285" s="680"/>
      <c r="H285" s="680"/>
      <c r="I285" s="856"/>
      <c r="J285" s="709"/>
      <c r="K285" s="606"/>
      <c r="L285" s="993"/>
      <c r="M285" s="674"/>
      <c r="N285" s="709"/>
      <c r="O285" s="560" t="s">
        <v>329</v>
      </c>
      <c r="P285" s="118"/>
      <c r="Q285" s="561"/>
      <c r="R285" s="561"/>
      <c r="S285" s="823"/>
    </row>
    <row r="286" spans="1:19" ht="15">
      <c r="A286" s="1067"/>
      <c r="B286" s="670"/>
      <c r="C286" s="804"/>
      <c r="D286" s="789"/>
      <c r="E286" s="680"/>
      <c r="F286" s="965"/>
      <c r="G286" s="680"/>
      <c r="H286" s="680"/>
      <c r="I286" s="856"/>
      <c r="J286" s="709"/>
      <c r="K286" s="606"/>
      <c r="L286" s="993"/>
      <c r="M286" s="674"/>
      <c r="N286" s="709"/>
      <c r="O286" s="560" t="s">
        <v>176</v>
      </c>
      <c r="P286" s="118"/>
      <c r="Q286" s="561"/>
      <c r="R286" s="561"/>
      <c r="S286" s="823"/>
    </row>
    <row r="287" spans="1:19" ht="15">
      <c r="A287" s="1067"/>
      <c r="B287" s="670"/>
      <c r="C287" s="804"/>
      <c r="D287" s="789"/>
      <c r="E287" s="680"/>
      <c r="F287" s="965"/>
      <c r="G287" s="680"/>
      <c r="H287" s="680"/>
      <c r="I287" s="856"/>
      <c r="J287" s="709"/>
      <c r="K287" s="606"/>
      <c r="L287" s="993"/>
      <c r="M287" s="674"/>
      <c r="N287" s="709"/>
      <c r="O287" s="560" t="s">
        <v>177</v>
      </c>
      <c r="P287" s="118"/>
      <c r="Q287" s="561"/>
      <c r="R287" s="561"/>
      <c r="S287" s="823"/>
    </row>
    <row r="288" spans="1:19" ht="15">
      <c r="A288" s="1067"/>
      <c r="B288" s="670"/>
      <c r="C288" s="804"/>
      <c r="D288" s="789"/>
      <c r="E288" s="680"/>
      <c r="F288" s="965"/>
      <c r="G288" s="680"/>
      <c r="H288" s="680"/>
      <c r="I288" s="856"/>
      <c r="J288" s="709"/>
      <c r="K288" s="606"/>
      <c r="L288" s="993"/>
      <c r="M288" s="674"/>
      <c r="N288" s="709"/>
      <c r="O288" s="560" t="s">
        <v>330</v>
      </c>
      <c r="P288" s="118"/>
      <c r="Q288" s="561"/>
      <c r="R288" s="561"/>
      <c r="S288" s="823"/>
    </row>
    <row r="289" spans="1:19" ht="15">
      <c r="A289" s="1067"/>
      <c r="B289" s="670"/>
      <c r="C289" s="804"/>
      <c r="D289" s="789"/>
      <c r="E289" s="680"/>
      <c r="F289" s="965"/>
      <c r="G289" s="680"/>
      <c r="H289" s="680"/>
      <c r="I289" s="856"/>
      <c r="J289" s="709"/>
      <c r="K289" s="606"/>
      <c r="L289" s="993"/>
      <c r="M289" s="674"/>
      <c r="N289" s="709"/>
      <c r="O289" s="560" t="s">
        <v>178</v>
      </c>
      <c r="P289" s="118"/>
      <c r="Q289" s="561"/>
      <c r="R289" s="561"/>
      <c r="S289" s="823"/>
    </row>
    <row r="290" spans="1:19" ht="15">
      <c r="A290" s="1067"/>
      <c r="B290" s="670"/>
      <c r="C290" s="804"/>
      <c r="D290" s="789"/>
      <c r="E290" s="680"/>
      <c r="F290" s="965"/>
      <c r="G290" s="680"/>
      <c r="H290" s="680"/>
      <c r="I290" s="856"/>
      <c r="J290" s="709"/>
      <c r="K290" s="606"/>
      <c r="L290" s="993"/>
      <c r="M290" s="674"/>
      <c r="N290" s="709"/>
      <c r="O290" s="553" t="s">
        <v>144</v>
      </c>
      <c r="P290" s="553"/>
      <c r="Q290" s="553"/>
      <c r="R290" s="553"/>
      <c r="S290" s="823"/>
    </row>
    <row r="291" spans="1:19" ht="7.5" customHeight="1" thickBot="1">
      <c r="A291" s="1067"/>
      <c r="B291" s="670"/>
      <c r="C291" s="804"/>
      <c r="D291" s="789"/>
      <c r="E291" s="680"/>
      <c r="F291" s="965"/>
      <c r="G291" s="680"/>
      <c r="H291" s="680"/>
      <c r="I291" s="856"/>
      <c r="J291" s="709"/>
      <c r="K291" s="606"/>
      <c r="L291" s="993"/>
      <c r="M291" s="674"/>
      <c r="N291" s="709"/>
      <c r="O291" s="118"/>
      <c r="P291" s="317"/>
      <c r="Q291" s="406"/>
      <c r="R291" s="118"/>
      <c r="S291" s="823"/>
    </row>
    <row r="292" spans="1:19" ht="15.75" customHeight="1" hidden="1" thickBot="1">
      <c r="A292" s="1067"/>
      <c r="B292" s="670"/>
      <c r="C292" s="804"/>
      <c r="D292" s="789"/>
      <c r="E292" s="680"/>
      <c r="F292" s="965"/>
      <c r="G292" s="680"/>
      <c r="H292" s="680"/>
      <c r="I292" s="856"/>
      <c r="J292" s="709"/>
      <c r="K292" s="606"/>
      <c r="L292" s="993"/>
      <c r="M292" s="674"/>
      <c r="N292" s="709"/>
      <c r="O292" s="115"/>
      <c r="P292" s="118"/>
      <c r="Q292" s="118"/>
      <c r="R292" s="118"/>
      <c r="S292" s="823"/>
    </row>
    <row r="293" spans="1:19" ht="15.75" customHeight="1" hidden="1" thickBot="1">
      <c r="A293" s="1067"/>
      <c r="B293" s="671"/>
      <c r="C293" s="805"/>
      <c r="D293" s="790"/>
      <c r="E293" s="681"/>
      <c r="F293" s="967"/>
      <c r="G293" s="681"/>
      <c r="H293" s="681"/>
      <c r="I293" s="857"/>
      <c r="J293" s="710"/>
      <c r="K293" s="607"/>
      <c r="L293" s="994"/>
      <c r="M293" s="675"/>
      <c r="N293" s="710"/>
      <c r="O293" s="115"/>
      <c r="P293" s="118"/>
      <c r="Q293" s="118"/>
      <c r="R293" s="118"/>
      <c r="S293" s="824"/>
    </row>
    <row r="294" spans="1:19" ht="24.75" customHeight="1">
      <c r="A294" s="1067"/>
      <c r="B294" s="669" t="s">
        <v>360</v>
      </c>
      <c r="C294" s="669" t="s">
        <v>370</v>
      </c>
      <c r="D294" s="708"/>
      <c r="E294" s="679" t="s">
        <v>56</v>
      </c>
      <c r="F294" s="676" t="s">
        <v>56</v>
      </c>
      <c r="G294" s="676" t="s">
        <v>56</v>
      </c>
      <c r="H294" s="676" t="s">
        <v>56</v>
      </c>
      <c r="I294" s="779" t="s">
        <v>56</v>
      </c>
      <c r="J294" s="673"/>
      <c r="K294" s="590"/>
      <c r="L294" s="673"/>
      <c r="M294" s="673" t="s">
        <v>14</v>
      </c>
      <c r="N294" s="682"/>
      <c r="O294" s="526" t="s">
        <v>174</v>
      </c>
      <c r="P294" s="555"/>
      <c r="Q294" s="516"/>
      <c r="R294" s="516"/>
      <c r="S294" s="839"/>
    </row>
    <row r="295" spans="1:19" ht="26.25" customHeight="1">
      <c r="A295" s="401"/>
      <c r="B295" s="670"/>
      <c r="C295" s="670"/>
      <c r="D295" s="709"/>
      <c r="E295" s="680"/>
      <c r="F295" s="677"/>
      <c r="G295" s="677"/>
      <c r="H295" s="677"/>
      <c r="I295" s="780"/>
      <c r="J295" s="674"/>
      <c r="K295" s="591"/>
      <c r="L295" s="674"/>
      <c r="M295" s="674"/>
      <c r="N295" s="683"/>
      <c r="O295" s="527" t="s">
        <v>175</v>
      </c>
      <c r="P295" s="555"/>
      <c r="Q295" s="517"/>
      <c r="R295" s="517"/>
      <c r="S295" s="840"/>
    </row>
    <row r="296" spans="1:19" ht="22.5" customHeight="1">
      <c r="A296" s="401"/>
      <c r="B296" s="670"/>
      <c r="C296" s="670"/>
      <c r="D296" s="709"/>
      <c r="E296" s="680"/>
      <c r="F296" s="677"/>
      <c r="G296" s="677"/>
      <c r="H296" s="677"/>
      <c r="I296" s="780"/>
      <c r="J296" s="674"/>
      <c r="K296" s="591"/>
      <c r="L296" s="674"/>
      <c r="M296" s="674"/>
      <c r="N296" s="683"/>
      <c r="O296" s="527" t="s">
        <v>329</v>
      </c>
      <c r="P296" s="555"/>
      <c r="Q296" s="517"/>
      <c r="R296" s="517"/>
      <c r="S296" s="840"/>
    </row>
    <row r="297" spans="1:19" ht="21" customHeight="1">
      <c r="A297" s="401"/>
      <c r="B297" s="670"/>
      <c r="C297" s="670"/>
      <c r="D297" s="709"/>
      <c r="E297" s="680"/>
      <c r="F297" s="677"/>
      <c r="G297" s="677"/>
      <c r="H297" s="677"/>
      <c r="I297" s="780"/>
      <c r="J297" s="674"/>
      <c r="K297" s="591"/>
      <c r="L297" s="674"/>
      <c r="M297" s="674"/>
      <c r="N297" s="683"/>
      <c r="O297" s="527" t="s">
        <v>176</v>
      </c>
      <c r="P297" s="555"/>
      <c r="Q297" s="517"/>
      <c r="R297" s="517"/>
      <c r="S297" s="840"/>
    </row>
    <row r="298" spans="1:19" ht="18" customHeight="1">
      <c r="A298" s="401"/>
      <c r="B298" s="670"/>
      <c r="C298" s="670"/>
      <c r="D298" s="709"/>
      <c r="E298" s="680"/>
      <c r="F298" s="677"/>
      <c r="G298" s="677"/>
      <c r="H298" s="677"/>
      <c r="I298" s="780"/>
      <c r="J298" s="674"/>
      <c r="K298" s="591"/>
      <c r="L298" s="674"/>
      <c r="M298" s="674"/>
      <c r="N298" s="683"/>
      <c r="O298" s="527" t="s">
        <v>177</v>
      </c>
      <c r="P298" s="555"/>
      <c r="Q298" s="517"/>
      <c r="R298" s="517"/>
      <c r="S298" s="840"/>
    </row>
    <row r="299" spans="1:19" ht="20.25" customHeight="1">
      <c r="A299" s="401"/>
      <c r="B299" s="670"/>
      <c r="C299" s="670"/>
      <c r="D299" s="709"/>
      <c r="E299" s="680"/>
      <c r="F299" s="677"/>
      <c r="G299" s="677"/>
      <c r="H299" s="677"/>
      <c r="I299" s="780"/>
      <c r="J299" s="674"/>
      <c r="K299" s="591"/>
      <c r="L299" s="674"/>
      <c r="M299" s="674"/>
      <c r="N299" s="683"/>
      <c r="O299" s="527" t="s">
        <v>330</v>
      </c>
      <c r="P299" s="555"/>
      <c r="Q299" s="517"/>
      <c r="R299" s="517"/>
      <c r="S299" s="840"/>
    </row>
    <row r="300" spans="1:19" ht="22.5" customHeight="1">
      <c r="A300" s="401"/>
      <c r="B300" s="670"/>
      <c r="C300" s="670"/>
      <c r="D300" s="709"/>
      <c r="E300" s="680"/>
      <c r="F300" s="677"/>
      <c r="G300" s="677"/>
      <c r="H300" s="677"/>
      <c r="I300" s="780"/>
      <c r="J300" s="674"/>
      <c r="K300" s="591"/>
      <c r="L300" s="674"/>
      <c r="M300" s="674"/>
      <c r="N300" s="683"/>
      <c r="O300" s="527" t="s">
        <v>178</v>
      </c>
      <c r="P300" s="555"/>
      <c r="Q300" s="562"/>
      <c r="R300" s="562"/>
      <c r="S300" s="840"/>
    </row>
    <row r="301" spans="1:19" ht="22.5" customHeight="1">
      <c r="A301" s="401"/>
      <c r="B301" s="670"/>
      <c r="C301" s="670"/>
      <c r="D301" s="709"/>
      <c r="E301" s="680"/>
      <c r="F301" s="677"/>
      <c r="G301" s="677"/>
      <c r="H301" s="677"/>
      <c r="I301" s="780"/>
      <c r="J301" s="674"/>
      <c r="K301" s="591"/>
      <c r="L301" s="674"/>
      <c r="M301" s="674"/>
      <c r="N301" s="683"/>
      <c r="O301" s="563" t="s">
        <v>144</v>
      </c>
      <c r="P301" s="563"/>
      <c r="Q301" s="563"/>
      <c r="R301" s="563"/>
      <c r="S301" s="840"/>
    </row>
    <row r="302" spans="1:19" ht="15.75" thickBot="1">
      <c r="A302" s="10"/>
      <c r="B302" s="671"/>
      <c r="C302" s="671"/>
      <c r="D302" s="710"/>
      <c r="E302" s="681"/>
      <c r="F302" s="678"/>
      <c r="G302" s="678"/>
      <c r="H302" s="678"/>
      <c r="I302" s="781"/>
      <c r="J302" s="675"/>
      <c r="K302" s="592"/>
      <c r="L302" s="675"/>
      <c r="M302" s="675"/>
      <c r="N302" s="684"/>
      <c r="O302" s="527"/>
      <c r="P302" s="563"/>
      <c r="Q302" s="563"/>
      <c r="R302" s="563"/>
      <c r="S302" s="841"/>
    </row>
    <row r="303" spans="1:19" ht="15.75" thickBot="1">
      <c r="A303" s="694" t="s">
        <v>35</v>
      </c>
      <c r="B303" s="825"/>
      <c r="C303" s="825"/>
      <c r="D303" s="825"/>
      <c r="E303" s="825"/>
      <c r="F303" s="825"/>
      <c r="G303" s="825"/>
      <c r="H303" s="825"/>
      <c r="I303" s="825"/>
      <c r="J303" s="825"/>
      <c r="K303" s="825"/>
      <c r="L303" s="825"/>
      <c r="M303" s="825"/>
      <c r="N303" s="825"/>
      <c r="O303" s="826"/>
      <c r="P303" s="827"/>
      <c r="Q303" s="826"/>
      <c r="R303" s="826"/>
      <c r="S303" s="828"/>
    </row>
    <row r="304" spans="1:20" ht="15">
      <c r="A304" s="829" t="s">
        <v>74</v>
      </c>
      <c r="B304" s="928" t="s">
        <v>36</v>
      </c>
      <c r="C304" s="669" t="s">
        <v>412</v>
      </c>
      <c r="D304" s="940" t="s">
        <v>56</v>
      </c>
      <c r="E304" s="855" t="s">
        <v>56</v>
      </c>
      <c r="F304" s="676" t="s">
        <v>56</v>
      </c>
      <c r="G304" s="676" t="s">
        <v>56</v>
      </c>
      <c r="H304" s="676" t="s">
        <v>56</v>
      </c>
      <c r="I304" s="676" t="s">
        <v>56</v>
      </c>
      <c r="J304" s="676" t="s">
        <v>56</v>
      </c>
      <c r="K304" s="593"/>
      <c r="L304" s="673"/>
      <c r="M304" s="968" t="s">
        <v>362</v>
      </c>
      <c r="N304" s="971" t="s">
        <v>121</v>
      </c>
      <c r="P304" s="564"/>
      <c r="Q304" s="485"/>
      <c r="R304" s="485"/>
      <c r="S304" s="767"/>
      <c r="T304" s="132"/>
    </row>
    <row r="305" spans="1:19" ht="15">
      <c r="A305" s="830"/>
      <c r="B305" s="928"/>
      <c r="C305" s="670"/>
      <c r="D305" s="945"/>
      <c r="E305" s="856"/>
      <c r="F305" s="677"/>
      <c r="G305" s="677"/>
      <c r="H305" s="677"/>
      <c r="I305" s="677"/>
      <c r="J305" s="677"/>
      <c r="K305" s="594"/>
      <c r="L305" s="674"/>
      <c r="M305" s="969"/>
      <c r="N305" s="972"/>
      <c r="O305" s="98"/>
      <c r="P305" s="261"/>
      <c r="Q305" s="103"/>
      <c r="R305" s="103"/>
      <c r="S305" s="768"/>
    </row>
    <row r="306" spans="1:19" ht="15">
      <c r="A306" s="830"/>
      <c r="B306" s="928"/>
      <c r="C306" s="670"/>
      <c r="D306" s="945"/>
      <c r="E306" s="856"/>
      <c r="F306" s="677"/>
      <c r="G306" s="677"/>
      <c r="H306" s="677"/>
      <c r="I306" s="677"/>
      <c r="J306" s="677"/>
      <c r="K306" s="594"/>
      <c r="L306" s="674"/>
      <c r="M306" s="969"/>
      <c r="N306" s="972"/>
      <c r="O306" s="98"/>
      <c r="P306" s="261"/>
      <c r="Q306" s="103"/>
      <c r="R306" s="103"/>
      <c r="S306" s="768"/>
    </row>
    <row r="307" spans="1:21" ht="15">
      <c r="A307" s="830"/>
      <c r="B307" s="928"/>
      <c r="C307" s="670"/>
      <c r="D307" s="945"/>
      <c r="E307" s="856"/>
      <c r="F307" s="677"/>
      <c r="G307" s="677"/>
      <c r="H307" s="677"/>
      <c r="I307" s="677"/>
      <c r="J307" s="677"/>
      <c r="K307" s="594"/>
      <c r="L307" s="674"/>
      <c r="M307" s="969"/>
      <c r="N307" s="972"/>
      <c r="O307" s="98"/>
      <c r="P307" s="261"/>
      <c r="Q307" s="103"/>
      <c r="R307" s="103"/>
      <c r="S307" s="768"/>
      <c r="U307" s="472"/>
    </row>
    <row r="308" spans="1:19" ht="116.25" customHeight="1" thickBot="1">
      <c r="A308" s="830"/>
      <c r="B308" s="929"/>
      <c r="C308" s="671"/>
      <c r="D308" s="946"/>
      <c r="E308" s="857"/>
      <c r="F308" s="678"/>
      <c r="G308" s="678"/>
      <c r="H308" s="678"/>
      <c r="I308" s="678"/>
      <c r="J308" s="678"/>
      <c r="K308" s="595" t="s">
        <v>114</v>
      </c>
      <c r="L308" s="675"/>
      <c r="M308" s="970"/>
      <c r="N308" s="973"/>
      <c r="O308" s="99"/>
      <c r="P308" s="317"/>
      <c r="Q308" s="184"/>
      <c r="R308" s="184"/>
      <c r="S308" s="769"/>
    </row>
    <row r="309" spans="1:20" ht="16.5" customHeight="1">
      <c r="A309" s="830"/>
      <c r="B309" s="927" t="s">
        <v>37</v>
      </c>
      <c r="C309" s="669" t="s">
        <v>413</v>
      </c>
      <c r="D309" s="814"/>
      <c r="E309" s="783"/>
      <c r="F309" s="679" t="s">
        <v>56</v>
      </c>
      <c r="G309" s="679" t="s">
        <v>56</v>
      </c>
      <c r="H309" s="679" t="s">
        <v>56</v>
      </c>
      <c r="I309" s="679" t="s">
        <v>56</v>
      </c>
      <c r="J309" s="679" t="s">
        <v>56</v>
      </c>
      <c r="K309" s="623"/>
      <c r="L309" s="708"/>
      <c r="M309" s="673" t="s">
        <v>95</v>
      </c>
      <c r="N309" s="708" t="s">
        <v>129</v>
      </c>
      <c r="O309" s="383"/>
      <c r="P309" s="565"/>
      <c r="Q309" s="485"/>
      <c r="R309" s="485"/>
      <c r="S309" s="767"/>
      <c r="T309" s="132"/>
    </row>
    <row r="310" spans="1:19" ht="15">
      <c r="A310" s="830"/>
      <c r="B310" s="928"/>
      <c r="C310" s="670"/>
      <c r="D310" s="815"/>
      <c r="E310" s="784"/>
      <c r="F310" s="680"/>
      <c r="G310" s="680"/>
      <c r="H310" s="680"/>
      <c r="I310" s="680"/>
      <c r="J310" s="680"/>
      <c r="K310" s="624"/>
      <c r="L310" s="709"/>
      <c r="M310" s="674"/>
      <c r="N310" s="709"/>
      <c r="O310" s="384"/>
      <c r="P310" s="103"/>
      <c r="Q310" s="103"/>
      <c r="R310" s="103"/>
      <c r="S310" s="768"/>
    </row>
    <row r="311" spans="1:19" ht="15">
      <c r="A311" s="830"/>
      <c r="B311" s="928"/>
      <c r="C311" s="670"/>
      <c r="D311" s="815"/>
      <c r="E311" s="784"/>
      <c r="F311" s="680"/>
      <c r="G311" s="680"/>
      <c r="H311" s="680"/>
      <c r="I311" s="680"/>
      <c r="J311" s="680"/>
      <c r="K311" s="624" t="s">
        <v>114</v>
      </c>
      <c r="L311" s="709"/>
      <c r="M311" s="674"/>
      <c r="N311" s="709"/>
      <c r="O311" s="384"/>
      <c r="P311" s="103"/>
      <c r="Q311" s="103"/>
      <c r="R311" s="103"/>
      <c r="S311" s="768"/>
    </row>
    <row r="312" spans="1:19" ht="35.25" customHeight="1" thickBot="1">
      <c r="A312" s="830"/>
      <c r="B312" s="928"/>
      <c r="C312" s="670"/>
      <c r="D312" s="815"/>
      <c r="E312" s="784"/>
      <c r="F312" s="680"/>
      <c r="G312" s="680"/>
      <c r="H312" s="680"/>
      <c r="I312" s="680"/>
      <c r="J312" s="680"/>
      <c r="K312" s="624"/>
      <c r="L312" s="709"/>
      <c r="M312" s="674"/>
      <c r="N312" s="709"/>
      <c r="O312" s="384"/>
      <c r="P312" s="103"/>
      <c r="Q312" s="103"/>
      <c r="R312" s="103"/>
      <c r="S312" s="768"/>
    </row>
    <row r="313" spans="1:19" ht="15.75" customHeight="1" hidden="1" thickBot="1">
      <c r="A313" s="830"/>
      <c r="B313" s="929"/>
      <c r="C313" s="671"/>
      <c r="D313" s="816"/>
      <c r="E313" s="785"/>
      <c r="F313" s="681"/>
      <c r="G313" s="681"/>
      <c r="H313" s="681"/>
      <c r="I313" s="681"/>
      <c r="J313" s="681"/>
      <c r="K313" s="625"/>
      <c r="L313" s="710"/>
      <c r="M313" s="675"/>
      <c r="N313" s="710"/>
      <c r="O313" s="385"/>
      <c r="P313" s="105"/>
      <c r="Q313" s="105"/>
      <c r="R313" s="105"/>
      <c r="S313" s="769"/>
    </row>
    <row r="314" spans="1:19" ht="16.5" customHeight="1">
      <c r="A314" s="830"/>
      <c r="B314" s="927" t="s">
        <v>38</v>
      </c>
      <c r="C314" s="974" t="s">
        <v>96</v>
      </c>
      <c r="D314" s="788"/>
      <c r="E314" s="788"/>
      <c r="F314" s="708"/>
      <c r="G314" s="708"/>
      <c r="H314" s="708"/>
      <c r="I314" s="708"/>
      <c r="J314" s="708"/>
      <c r="K314" s="605"/>
      <c r="L314" s="708"/>
      <c r="M314" s="673" t="s">
        <v>18</v>
      </c>
      <c r="N314" s="708"/>
      <c r="O314" s="819"/>
      <c r="P314" s="185"/>
      <c r="Q314" s="185"/>
      <c r="R314" s="185"/>
      <c r="S314" s="833"/>
    </row>
    <row r="315" spans="1:19" ht="15">
      <c r="A315" s="830"/>
      <c r="B315" s="928"/>
      <c r="C315" s="975"/>
      <c r="D315" s="789"/>
      <c r="E315" s="789"/>
      <c r="F315" s="709"/>
      <c r="G315" s="709"/>
      <c r="H315" s="709"/>
      <c r="I315" s="709"/>
      <c r="J315" s="709"/>
      <c r="K315" s="606"/>
      <c r="L315" s="709"/>
      <c r="M315" s="674"/>
      <c r="N315" s="709"/>
      <c r="O315" s="820"/>
      <c r="P315" s="186"/>
      <c r="Q315" s="186"/>
      <c r="R315" s="186"/>
      <c r="S315" s="834"/>
    </row>
    <row r="316" spans="1:19" ht="15">
      <c r="A316" s="830"/>
      <c r="B316" s="928"/>
      <c r="C316" s="975"/>
      <c r="D316" s="789"/>
      <c r="E316" s="789"/>
      <c r="F316" s="709"/>
      <c r="G316" s="709"/>
      <c r="H316" s="709"/>
      <c r="I316" s="709"/>
      <c r="J316" s="709"/>
      <c r="K316" s="606"/>
      <c r="L316" s="709"/>
      <c r="M316" s="674"/>
      <c r="N316" s="709"/>
      <c r="O316" s="820"/>
      <c r="P316" s="186"/>
      <c r="Q316" s="186"/>
      <c r="R316" s="186"/>
      <c r="S316" s="834"/>
    </row>
    <row r="317" spans="1:19" ht="9" customHeight="1" thickBot="1">
      <c r="A317" s="830"/>
      <c r="B317" s="928"/>
      <c r="C317" s="975"/>
      <c r="D317" s="789"/>
      <c r="E317" s="789"/>
      <c r="F317" s="709"/>
      <c r="G317" s="709"/>
      <c r="H317" s="709"/>
      <c r="I317" s="709"/>
      <c r="J317" s="709"/>
      <c r="K317" s="606"/>
      <c r="L317" s="709"/>
      <c r="M317" s="674"/>
      <c r="N317" s="709"/>
      <c r="O317" s="820"/>
      <c r="P317" s="186"/>
      <c r="Q317" s="186"/>
      <c r="R317" s="186"/>
      <c r="S317" s="834"/>
    </row>
    <row r="318" spans="1:19" ht="4.5" customHeight="1" hidden="1" thickBot="1">
      <c r="A318" s="830"/>
      <c r="B318" s="928"/>
      <c r="C318" s="975"/>
      <c r="D318" s="789"/>
      <c r="E318" s="789"/>
      <c r="F318" s="709"/>
      <c r="G318" s="709"/>
      <c r="H318" s="709"/>
      <c r="I318" s="709"/>
      <c r="J318" s="709"/>
      <c r="K318" s="606"/>
      <c r="L318" s="709"/>
      <c r="M318" s="674"/>
      <c r="N318" s="709"/>
      <c r="O318" s="820"/>
      <c r="P318" s="186"/>
      <c r="Q318" s="186"/>
      <c r="R318" s="186"/>
      <c r="S318" s="834"/>
    </row>
    <row r="319" spans="1:19" ht="15.75" customHeight="1" hidden="1" thickBot="1">
      <c r="A319" s="830"/>
      <c r="B319" s="929"/>
      <c r="C319" s="976"/>
      <c r="D319" s="790"/>
      <c r="E319" s="790"/>
      <c r="F319" s="710"/>
      <c r="G319" s="710"/>
      <c r="H319" s="710"/>
      <c r="I319" s="710"/>
      <c r="J319" s="710"/>
      <c r="K319" s="607"/>
      <c r="L319" s="710"/>
      <c r="M319" s="675"/>
      <c r="N319" s="710"/>
      <c r="O319" s="821"/>
      <c r="P319" s="187"/>
      <c r="Q319" s="187"/>
      <c r="R319" s="187"/>
      <c r="S319" s="835"/>
    </row>
    <row r="320" spans="1:20" ht="27" customHeight="1">
      <c r="A320" s="830"/>
      <c r="B320" s="927" t="s">
        <v>377</v>
      </c>
      <c r="C320" s="669" t="s">
        <v>414</v>
      </c>
      <c r="D320" s="788"/>
      <c r="E320" s="679" t="s">
        <v>56</v>
      </c>
      <c r="F320" s="679" t="s">
        <v>56</v>
      </c>
      <c r="G320" s="679" t="s">
        <v>56</v>
      </c>
      <c r="H320" s="679" t="s">
        <v>56</v>
      </c>
      <c r="I320" s="679" t="s">
        <v>56</v>
      </c>
      <c r="J320" s="679" t="s">
        <v>56</v>
      </c>
      <c r="K320" s="623"/>
      <c r="L320" s="708"/>
      <c r="M320" s="968" t="s">
        <v>363</v>
      </c>
      <c r="N320" s="708" t="s">
        <v>67</v>
      </c>
      <c r="O320" s="819"/>
      <c r="P320" s="566"/>
      <c r="Q320" s="566"/>
      <c r="R320" s="566"/>
      <c r="S320" s="767"/>
      <c r="T320" s="132"/>
    </row>
    <row r="321" spans="1:19" ht="15">
      <c r="A321" s="830"/>
      <c r="B321" s="928"/>
      <c r="C321" s="670"/>
      <c r="D321" s="789"/>
      <c r="E321" s="680"/>
      <c r="F321" s="680"/>
      <c r="G321" s="680"/>
      <c r="H321" s="680"/>
      <c r="I321" s="680"/>
      <c r="J321" s="680"/>
      <c r="K321" s="624"/>
      <c r="L321" s="709"/>
      <c r="M321" s="969"/>
      <c r="N321" s="709"/>
      <c r="O321" s="820"/>
      <c r="P321" s="567"/>
      <c r="Q321" s="567"/>
      <c r="R321" s="567"/>
      <c r="S321" s="768"/>
    </row>
    <row r="322" spans="1:19" ht="15">
      <c r="A322" s="830"/>
      <c r="B322" s="928"/>
      <c r="C322" s="670"/>
      <c r="D322" s="789"/>
      <c r="E322" s="680"/>
      <c r="F322" s="680"/>
      <c r="G322" s="680"/>
      <c r="H322" s="680"/>
      <c r="I322" s="680"/>
      <c r="J322" s="680"/>
      <c r="K322" s="624"/>
      <c r="L322" s="709"/>
      <c r="M322" s="969"/>
      <c r="N322" s="709"/>
      <c r="O322" s="820"/>
      <c r="P322" s="567"/>
      <c r="Q322" s="567"/>
      <c r="R322" s="567"/>
      <c r="S322" s="768"/>
    </row>
    <row r="323" spans="1:19" ht="15">
      <c r="A323" s="830"/>
      <c r="B323" s="928"/>
      <c r="C323" s="670"/>
      <c r="D323" s="789"/>
      <c r="E323" s="680"/>
      <c r="F323" s="680"/>
      <c r="G323" s="680"/>
      <c r="H323" s="680"/>
      <c r="I323" s="680"/>
      <c r="J323" s="680"/>
      <c r="K323" s="624"/>
      <c r="L323" s="709"/>
      <c r="M323" s="969"/>
      <c r="N323" s="709"/>
      <c r="O323" s="820"/>
      <c r="P323" s="567"/>
      <c r="Q323" s="567"/>
      <c r="R323" s="567"/>
      <c r="S323" s="768"/>
    </row>
    <row r="324" spans="1:19" ht="15">
      <c r="A324" s="830"/>
      <c r="B324" s="928"/>
      <c r="C324" s="670"/>
      <c r="D324" s="789"/>
      <c r="E324" s="680"/>
      <c r="F324" s="680"/>
      <c r="G324" s="680"/>
      <c r="H324" s="680"/>
      <c r="I324" s="680"/>
      <c r="J324" s="680"/>
      <c r="K324" s="624"/>
      <c r="L324" s="709"/>
      <c r="M324" s="969"/>
      <c r="N324" s="709"/>
      <c r="O324" s="820"/>
      <c r="P324" s="567"/>
      <c r="Q324" s="567"/>
      <c r="R324" s="567"/>
      <c r="S324" s="768"/>
    </row>
    <row r="325" spans="1:19" ht="15">
      <c r="A325" s="830"/>
      <c r="B325" s="928"/>
      <c r="C325" s="670"/>
      <c r="D325" s="789"/>
      <c r="E325" s="680"/>
      <c r="F325" s="680"/>
      <c r="G325" s="680"/>
      <c r="H325" s="680"/>
      <c r="I325" s="680"/>
      <c r="J325" s="680"/>
      <c r="K325" s="624"/>
      <c r="L325" s="709"/>
      <c r="M325" s="969"/>
      <c r="N325" s="709"/>
      <c r="O325" s="820"/>
      <c r="P325" s="567"/>
      <c r="Q325" s="567"/>
      <c r="R325" s="567"/>
      <c r="S325" s="768"/>
    </row>
    <row r="326" spans="1:19" ht="141.75" customHeight="1" thickBot="1">
      <c r="A326" s="830"/>
      <c r="B326" s="929"/>
      <c r="C326" s="671"/>
      <c r="D326" s="790"/>
      <c r="E326" s="681"/>
      <c r="F326" s="681"/>
      <c r="G326" s="681"/>
      <c r="H326" s="681"/>
      <c r="I326" s="681"/>
      <c r="J326" s="681"/>
      <c r="K326" s="625" t="s">
        <v>56</v>
      </c>
      <c r="L326" s="710"/>
      <c r="M326" s="970"/>
      <c r="N326" s="710"/>
      <c r="O326" s="821"/>
      <c r="P326" s="568"/>
      <c r="Q326" s="568"/>
      <c r="R326" s="568"/>
      <c r="S326" s="769"/>
    </row>
    <row r="327" spans="1:19" ht="15" customHeight="1">
      <c r="A327" s="830"/>
      <c r="B327" s="927" t="s">
        <v>40</v>
      </c>
      <c r="C327" s="669" t="s">
        <v>430</v>
      </c>
      <c r="D327" s="1094"/>
      <c r="E327" s="679" t="s">
        <v>56</v>
      </c>
      <c r="F327" s="679" t="s">
        <v>56</v>
      </c>
      <c r="G327" s="679" t="s">
        <v>56</v>
      </c>
      <c r="H327" s="679" t="s">
        <v>56</v>
      </c>
      <c r="I327" s="679" t="s">
        <v>56</v>
      </c>
      <c r="J327" s="679" t="s">
        <v>56</v>
      </c>
      <c r="K327" s="623"/>
      <c r="L327" s="1106"/>
      <c r="M327" s="673" t="s">
        <v>18</v>
      </c>
      <c r="N327" s="708" t="s">
        <v>130</v>
      </c>
      <c r="O327" s="819"/>
      <c r="P327" s="188"/>
      <c r="Q327" s="188"/>
      <c r="R327" s="188"/>
      <c r="S327" s="762"/>
    </row>
    <row r="328" spans="1:19" ht="15">
      <c r="A328" s="830"/>
      <c r="B328" s="936"/>
      <c r="C328" s="670"/>
      <c r="D328" s="941"/>
      <c r="E328" s="680"/>
      <c r="F328" s="680"/>
      <c r="G328" s="680"/>
      <c r="H328" s="875"/>
      <c r="I328" s="680"/>
      <c r="J328" s="680"/>
      <c r="K328" s="624"/>
      <c r="L328" s="812"/>
      <c r="M328" s="1104"/>
      <c r="N328" s="709"/>
      <c r="O328" s="820"/>
      <c r="P328" s="189"/>
      <c r="Q328" s="189"/>
      <c r="R328" s="189"/>
      <c r="S328" s="763"/>
    </row>
    <row r="329" spans="1:19" ht="15">
      <c r="A329" s="830"/>
      <c r="B329" s="936"/>
      <c r="C329" s="670"/>
      <c r="D329" s="941"/>
      <c r="E329" s="680"/>
      <c r="F329" s="680"/>
      <c r="G329" s="680"/>
      <c r="H329" s="875"/>
      <c r="I329" s="680"/>
      <c r="J329" s="680"/>
      <c r="K329" s="624"/>
      <c r="L329" s="812"/>
      <c r="M329" s="1104"/>
      <c r="N329" s="709"/>
      <c r="O329" s="820"/>
      <c r="P329" s="189"/>
      <c r="Q329" s="189"/>
      <c r="R329" s="189"/>
      <c r="S329" s="763"/>
    </row>
    <row r="330" spans="1:19" ht="46.5" customHeight="1" thickBot="1">
      <c r="A330" s="830"/>
      <c r="B330" s="937"/>
      <c r="C330" s="671"/>
      <c r="D330" s="942"/>
      <c r="E330" s="681"/>
      <c r="F330" s="681"/>
      <c r="G330" s="681"/>
      <c r="H330" s="944"/>
      <c r="I330" s="681"/>
      <c r="J330" s="681"/>
      <c r="K330" s="625" t="s">
        <v>114</v>
      </c>
      <c r="L330" s="813"/>
      <c r="M330" s="1105"/>
      <c r="N330" s="710"/>
      <c r="O330" s="821"/>
      <c r="P330" s="190"/>
      <c r="Q330" s="190"/>
      <c r="R330" s="190"/>
      <c r="S330" s="832"/>
    </row>
    <row r="331" spans="1:19" ht="27" customHeight="1">
      <c r="A331" s="830"/>
      <c r="B331" s="933" t="s">
        <v>101</v>
      </c>
      <c r="C331" s="933" t="s">
        <v>415</v>
      </c>
      <c r="D331" s="978"/>
      <c r="E331" s="676" t="s">
        <v>56</v>
      </c>
      <c r="F331" s="679" t="s">
        <v>56</v>
      </c>
      <c r="G331" s="679" t="s">
        <v>56</v>
      </c>
      <c r="H331" s="679" t="s">
        <v>56</v>
      </c>
      <c r="I331" s="855" t="s">
        <v>56</v>
      </c>
      <c r="J331" s="855" t="s">
        <v>56</v>
      </c>
      <c r="K331" s="623"/>
      <c r="L331" s="708"/>
      <c r="M331" s="708" t="s">
        <v>18</v>
      </c>
      <c r="N331" s="708" t="s">
        <v>131</v>
      </c>
      <c r="O331" s="819"/>
      <c r="P331" s="177"/>
      <c r="Q331" s="177"/>
      <c r="R331" s="177"/>
      <c r="S331" s="762"/>
    </row>
    <row r="332" spans="1:19" ht="15">
      <c r="A332" s="830"/>
      <c r="B332" s="934"/>
      <c r="C332" s="934"/>
      <c r="D332" s="979"/>
      <c r="E332" s="677"/>
      <c r="F332" s="680"/>
      <c r="G332" s="680"/>
      <c r="H332" s="680"/>
      <c r="I332" s="856"/>
      <c r="J332" s="856"/>
      <c r="K332" s="624"/>
      <c r="L332" s="709"/>
      <c r="M332" s="709"/>
      <c r="N332" s="709"/>
      <c r="O332" s="820"/>
      <c r="P332" s="178"/>
      <c r="Q332" s="178"/>
      <c r="R332" s="178"/>
      <c r="S332" s="763"/>
    </row>
    <row r="333" spans="1:19" ht="15">
      <c r="A333" s="830"/>
      <c r="B333" s="934"/>
      <c r="C333" s="934"/>
      <c r="D333" s="979"/>
      <c r="E333" s="677"/>
      <c r="F333" s="680"/>
      <c r="G333" s="680"/>
      <c r="H333" s="680"/>
      <c r="I333" s="856"/>
      <c r="J333" s="856"/>
      <c r="K333" s="624"/>
      <c r="L333" s="709"/>
      <c r="M333" s="709"/>
      <c r="N333" s="709"/>
      <c r="O333" s="820"/>
      <c r="P333" s="178"/>
      <c r="Q333" s="178"/>
      <c r="R333" s="178"/>
      <c r="S333" s="763"/>
    </row>
    <row r="334" spans="1:19" ht="15">
      <c r="A334" s="830"/>
      <c r="B334" s="934"/>
      <c r="C334" s="934"/>
      <c r="D334" s="979"/>
      <c r="E334" s="677"/>
      <c r="F334" s="680"/>
      <c r="G334" s="680"/>
      <c r="H334" s="680"/>
      <c r="I334" s="856"/>
      <c r="J334" s="856"/>
      <c r="K334" s="624"/>
      <c r="L334" s="709"/>
      <c r="M334" s="709"/>
      <c r="N334" s="709"/>
      <c r="O334" s="820"/>
      <c r="P334" s="178"/>
      <c r="Q334" s="178"/>
      <c r="R334" s="178"/>
      <c r="S334" s="763"/>
    </row>
    <row r="335" spans="1:19" ht="135" customHeight="1" thickBot="1">
      <c r="A335" s="830"/>
      <c r="B335" s="977"/>
      <c r="C335" s="977"/>
      <c r="D335" s="980"/>
      <c r="E335" s="678"/>
      <c r="F335" s="681"/>
      <c r="G335" s="681"/>
      <c r="H335" s="681"/>
      <c r="I335" s="857"/>
      <c r="J335" s="857"/>
      <c r="K335" s="625" t="s">
        <v>114</v>
      </c>
      <c r="L335" s="710"/>
      <c r="M335" s="710"/>
      <c r="N335" s="710"/>
      <c r="O335" s="821"/>
      <c r="P335" s="179"/>
      <c r="Q335" s="179"/>
      <c r="R335" s="179"/>
      <c r="S335" s="832"/>
    </row>
    <row r="336" spans="1:19" ht="15.75" thickBot="1">
      <c r="A336" s="831"/>
      <c r="B336" s="298" t="s">
        <v>11</v>
      </c>
      <c r="C336" s="45"/>
      <c r="D336" s="45"/>
      <c r="E336" s="45"/>
      <c r="F336" s="46"/>
      <c r="G336" s="46"/>
      <c r="H336" s="46"/>
      <c r="I336" s="46"/>
      <c r="J336" s="46"/>
      <c r="K336" s="46"/>
      <c r="L336" s="46"/>
      <c r="M336" s="46"/>
      <c r="N336" s="46"/>
      <c r="O336" s="119"/>
      <c r="P336" s="299"/>
      <c r="Q336" s="299"/>
      <c r="R336" s="299"/>
      <c r="S336" s="300"/>
    </row>
    <row r="337" spans="1:19" ht="15">
      <c r="A337" s="1036" t="s">
        <v>41</v>
      </c>
      <c r="B337" s="846"/>
      <c r="C337" s="846"/>
      <c r="D337" s="846"/>
      <c r="E337" s="846"/>
      <c r="F337" s="846"/>
      <c r="G337" s="846"/>
      <c r="H337" s="846"/>
      <c r="I337" s="846"/>
      <c r="J337" s="846"/>
      <c r="K337" s="846"/>
      <c r="L337" s="846"/>
      <c r="M337" s="846"/>
      <c r="N337" s="846"/>
      <c r="O337" s="846"/>
      <c r="P337" s="846"/>
      <c r="Q337" s="846"/>
      <c r="R337" s="846"/>
      <c r="S337" s="1037"/>
    </row>
    <row r="338" spans="1:19" ht="15.75" thickBot="1">
      <c r="A338" s="1038"/>
      <c r="B338" s="1039"/>
      <c r="C338" s="1039"/>
      <c r="D338" s="1039"/>
      <c r="E338" s="1039"/>
      <c r="F338" s="1039"/>
      <c r="G338" s="1039"/>
      <c r="H338" s="1039"/>
      <c r="I338" s="1039"/>
      <c r="J338" s="1039"/>
      <c r="K338" s="1039"/>
      <c r="L338" s="1039"/>
      <c r="M338" s="1039"/>
      <c r="N338" s="1039"/>
      <c r="O338" s="1039"/>
      <c r="P338" s="1039"/>
      <c r="Q338" s="1039"/>
      <c r="R338" s="1039"/>
      <c r="S338" s="1040"/>
    </row>
    <row r="339" spans="1:19" ht="108" customHeight="1">
      <c r="A339" s="949"/>
      <c r="B339" s="927" t="s">
        <v>42</v>
      </c>
      <c r="C339" s="669" t="s">
        <v>418</v>
      </c>
      <c r="D339" s="679" t="s">
        <v>56</v>
      </c>
      <c r="E339" s="679" t="s">
        <v>56</v>
      </c>
      <c r="F339" s="679" t="s">
        <v>56</v>
      </c>
      <c r="G339" s="679" t="s">
        <v>56</v>
      </c>
      <c r="H339" s="679" t="s">
        <v>56</v>
      </c>
      <c r="I339" s="679" t="s">
        <v>56</v>
      </c>
      <c r="J339" s="679" t="s">
        <v>56</v>
      </c>
      <c r="K339" s="623"/>
      <c r="L339" s="708"/>
      <c r="M339" s="708" t="s">
        <v>22</v>
      </c>
      <c r="N339" s="708" t="s">
        <v>111</v>
      </c>
      <c r="O339" s="135"/>
      <c r="P339" s="101"/>
      <c r="Q339" s="101"/>
      <c r="R339" s="101"/>
      <c r="S339" s="1071"/>
    </row>
    <row r="340" spans="1:19" ht="40.5" customHeight="1">
      <c r="A340" s="950"/>
      <c r="B340" s="928"/>
      <c r="C340" s="670"/>
      <c r="D340" s="680"/>
      <c r="E340" s="680"/>
      <c r="F340" s="680"/>
      <c r="G340" s="680"/>
      <c r="H340" s="680"/>
      <c r="I340" s="680"/>
      <c r="J340" s="680"/>
      <c r="K340" s="624"/>
      <c r="L340" s="709"/>
      <c r="M340" s="709"/>
      <c r="N340" s="709"/>
      <c r="O340" s="384"/>
      <c r="P340" s="103"/>
      <c r="Q340" s="103"/>
      <c r="R340" s="103"/>
      <c r="S340" s="1072"/>
    </row>
    <row r="341" spans="1:19" ht="223.5" customHeight="1" thickBot="1">
      <c r="A341" s="950"/>
      <c r="B341" s="928"/>
      <c r="C341" s="670"/>
      <c r="D341" s="680"/>
      <c r="E341" s="680"/>
      <c r="F341" s="680"/>
      <c r="G341" s="680"/>
      <c r="H341" s="680"/>
      <c r="I341" s="680"/>
      <c r="J341" s="680"/>
      <c r="K341" s="624" t="s">
        <v>114</v>
      </c>
      <c r="L341" s="709"/>
      <c r="M341" s="709"/>
      <c r="N341" s="709"/>
      <c r="O341" s="384"/>
      <c r="P341" s="103"/>
      <c r="Q341" s="103"/>
      <c r="R341" s="103"/>
      <c r="S341" s="1072"/>
    </row>
    <row r="342" spans="1:19" ht="9" customHeight="1" hidden="1" thickBot="1">
      <c r="A342" s="950"/>
      <c r="B342" s="928"/>
      <c r="C342" s="670"/>
      <c r="D342" s="680"/>
      <c r="E342" s="680"/>
      <c r="F342" s="680"/>
      <c r="G342" s="680"/>
      <c r="H342" s="680"/>
      <c r="I342" s="680"/>
      <c r="J342" s="680"/>
      <c r="K342" s="624"/>
      <c r="L342" s="709"/>
      <c r="M342" s="709"/>
      <c r="N342" s="709"/>
      <c r="O342" s="384" t="s">
        <v>132</v>
      </c>
      <c r="P342" s="103"/>
      <c r="Q342" s="103"/>
      <c r="R342" s="103"/>
      <c r="S342" s="1072"/>
    </row>
    <row r="343" spans="1:19" ht="42.75" customHeight="1" hidden="1" thickBot="1">
      <c r="A343" s="950"/>
      <c r="B343" s="929"/>
      <c r="C343" s="8"/>
      <c r="D343" s="26"/>
      <c r="E343" s="11"/>
      <c r="F343" s="12"/>
      <c r="G343" s="12"/>
      <c r="H343" s="12"/>
      <c r="I343" s="12"/>
      <c r="J343" s="12"/>
      <c r="K343" s="12"/>
      <c r="L343" s="41"/>
      <c r="M343" s="710"/>
      <c r="N343" s="41"/>
      <c r="O343" s="107"/>
      <c r="P343" s="103"/>
      <c r="Q343" s="103"/>
      <c r="R343" s="103"/>
      <c r="S343" s="120"/>
    </row>
    <row r="344" spans="1:19" ht="153.75" customHeight="1">
      <c r="A344" s="950"/>
      <c r="B344" s="927" t="s">
        <v>102</v>
      </c>
      <c r="C344" s="669" t="s">
        <v>417</v>
      </c>
      <c r="D344" s="679" t="s">
        <v>56</v>
      </c>
      <c r="E344" s="679" t="s">
        <v>56</v>
      </c>
      <c r="F344" s="679" t="s">
        <v>56</v>
      </c>
      <c r="G344" s="679" t="s">
        <v>56</v>
      </c>
      <c r="H344" s="679" t="s">
        <v>56</v>
      </c>
      <c r="I344" s="679" t="s">
        <v>56</v>
      </c>
      <c r="J344" s="855" t="s">
        <v>56</v>
      </c>
      <c r="K344" s="605"/>
      <c r="L344" s="708"/>
      <c r="M344" s="708" t="s">
        <v>22</v>
      </c>
      <c r="N344" s="708" t="s">
        <v>112</v>
      </c>
      <c r="O344" s="747"/>
      <c r="P344" s="101"/>
      <c r="Q344" s="101"/>
      <c r="R344" s="101"/>
      <c r="S344" s="1071"/>
    </row>
    <row r="345" spans="1:19" ht="15.75" customHeight="1" hidden="1" thickBot="1">
      <c r="A345" s="950"/>
      <c r="B345" s="928"/>
      <c r="C345" s="670"/>
      <c r="D345" s="680"/>
      <c r="E345" s="680"/>
      <c r="F345" s="680"/>
      <c r="G345" s="680"/>
      <c r="H345" s="680"/>
      <c r="I345" s="680"/>
      <c r="J345" s="856"/>
      <c r="K345" s="606"/>
      <c r="L345" s="709"/>
      <c r="M345" s="709"/>
      <c r="N345" s="709"/>
      <c r="O345" s="748"/>
      <c r="P345" s="103"/>
      <c r="Q345" s="103"/>
      <c r="R345" s="103"/>
      <c r="S345" s="1072"/>
    </row>
    <row r="346" spans="1:19" ht="15.75" customHeight="1" hidden="1" thickBot="1">
      <c r="A346" s="950"/>
      <c r="B346" s="928"/>
      <c r="C346" s="670"/>
      <c r="D346" s="680"/>
      <c r="E346" s="680"/>
      <c r="F346" s="680"/>
      <c r="G346" s="680"/>
      <c r="H346" s="680"/>
      <c r="I346" s="680"/>
      <c r="J346" s="856"/>
      <c r="K346" s="606"/>
      <c r="L346" s="709"/>
      <c r="M346" s="709"/>
      <c r="N346" s="709"/>
      <c r="O346" s="748"/>
      <c r="P346" s="103"/>
      <c r="Q346" s="103"/>
      <c r="R346" s="103"/>
      <c r="S346" s="1072"/>
    </row>
    <row r="347" spans="1:19" ht="7.5" customHeight="1" thickBot="1">
      <c r="A347" s="950"/>
      <c r="B347" s="928"/>
      <c r="C347" s="671"/>
      <c r="D347" s="681"/>
      <c r="E347" s="681"/>
      <c r="F347" s="681"/>
      <c r="G347" s="681"/>
      <c r="H347" s="681"/>
      <c r="I347" s="681"/>
      <c r="J347" s="857"/>
      <c r="K347" s="607"/>
      <c r="L347" s="710"/>
      <c r="M347" s="710"/>
      <c r="N347" s="710"/>
      <c r="O347" s="749"/>
      <c r="P347" s="105"/>
      <c r="Q347" s="105"/>
      <c r="R347" s="105"/>
      <c r="S347" s="1078"/>
    </row>
    <row r="348" spans="1:19" ht="15" customHeight="1">
      <c r="A348" s="950"/>
      <c r="B348" s="927" t="s">
        <v>103</v>
      </c>
      <c r="C348" s="669" t="s">
        <v>416</v>
      </c>
      <c r="D348" s="679" t="s">
        <v>56</v>
      </c>
      <c r="E348" s="679"/>
      <c r="F348" s="679" t="s">
        <v>56</v>
      </c>
      <c r="G348" s="679" t="s">
        <v>56</v>
      </c>
      <c r="H348" s="679" t="s">
        <v>56</v>
      </c>
      <c r="I348" s="679" t="s">
        <v>56</v>
      </c>
      <c r="J348" s="679" t="s">
        <v>56</v>
      </c>
      <c r="K348" s="623"/>
      <c r="L348" s="708"/>
      <c r="M348" s="708" t="s">
        <v>22</v>
      </c>
      <c r="N348" s="708" t="s">
        <v>65</v>
      </c>
      <c r="O348" s="747"/>
      <c r="P348" s="101"/>
      <c r="Q348" s="101"/>
      <c r="R348" s="101"/>
      <c r="S348" s="1075"/>
    </row>
    <row r="349" spans="1:19" ht="15" customHeight="1">
      <c r="A349" s="950"/>
      <c r="B349" s="928"/>
      <c r="C349" s="670"/>
      <c r="D349" s="680"/>
      <c r="E349" s="680"/>
      <c r="F349" s="680"/>
      <c r="G349" s="680"/>
      <c r="H349" s="680"/>
      <c r="I349" s="680"/>
      <c r="J349" s="680"/>
      <c r="K349" s="624"/>
      <c r="L349" s="709"/>
      <c r="M349" s="709"/>
      <c r="N349" s="709"/>
      <c r="O349" s="748"/>
      <c r="P349" s="103"/>
      <c r="Q349" s="103"/>
      <c r="R349" s="103"/>
      <c r="S349" s="1076"/>
    </row>
    <row r="350" spans="1:19" ht="15">
      <c r="A350" s="950"/>
      <c r="B350" s="928"/>
      <c r="C350" s="670"/>
      <c r="D350" s="680"/>
      <c r="E350" s="680"/>
      <c r="F350" s="680"/>
      <c r="G350" s="680"/>
      <c r="H350" s="680"/>
      <c r="I350" s="680"/>
      <c r="J350" s="680"/>
      <c r="K350" s="624"/>
      <c r="L350" s="709"/>
      <c r="M350" s="709"/>
      <c r="N350" s="709"/>
      <c r="O350" s="748"/>
      <c r="P350" s="103"/>
      <c r="Q350" s="103"/>
      <c r="R350" s="103"/>
      <c r="S350" s="1076"/>
    </row>
    <row r="351" spans="1:19" ht="262.5" customHeight="1" thickBot="1">
      <c r="A351" s="951"/>
      <c r="B351" s="929"/>
      <c r="C351" s="671"/>
      <c r="D351" s="681"/>
      <c r="E351" s="681"/>
      <c r="F351" s="681"/>
      <c r="G351" s="681"/>
      <c r="H351" s="681"/>
      <c r="I351" s="681"/>
      <c r="J351" s="681"/>
      <c r="K351" s="625" t="s">
        <v>56</v>
      </c>
      <c r="L351" s="710"/>
      <c r="M351" s="710"/>
      <c r="N351" s="710"/>
      <c r="O351" s="749"/>
      <c r="P351" s="105"/>
      <c r="Q351" s="105"/>
      <c r="R351" s="105"/>
      <c r="S351" s="1077"/>
    </row>
    <row r="352" spans="1:19" ht="15.75" thickBot="1">
      <c r="A352" s="13" t="s">
        <v>11</v>
      </c>
      <c r="B352" s="47" t="s">
        <v>34</v>
      </c>
      <c r="C352" s="47"/>
      <c r="D352" s="48"/>
      <c r="E352" s="37"/>
      <c r="F352" s="49"/>
      <c r="G352" s="49"/>
      <c r="H352" s="49"/>
      <c r="I352" s="49"/>
      <c r="J352" s="36"/>
      <c r="K352" s="36"/>
      <c r="L352" s="49"/>
      <c r="M352" s="36"/>
      <c r="N352" s="36"/>
      <c r="O352" s="121"/>
      <c r="P352" s="392"/>
      <c r="Q352" s="392"/>
      <c r="R352" s="392"/>
      <c r="S352" s="122"/>
    </row>
    <row r="353" spans="1:19" ht="15.75" thickBot="1">
      <c r="A353" s="14"/>
      <c r="B353" s="30"/>
      <c r="C353" s="31"/>
      <c r="D353" s="27"/>
      <c r="E353" s="15"/>
      <c r="F353" s="9"/>
      <c r="G353" s="9"/>
      <c r="H353" s="9"/>
      <c r="I353" s="9"/>
      <c r="J353" s="9"/>
      <c r="K353" s="9"/>
      <c r="L353" s="9"/>
      <c r="M353" s="5"/>
      <c r="N353" s="5"/>
      <c r="O353" s="569"/>
      <c r="P353" s="570"/>
      <c r="Q353" s="571"/>
      <c r="R353" s="570"/>
      <c r="S353" s="572"/>
    </row>
    <row r="354" spans="1:19" ht="15.75" thickBot="1">
      <c r="A354" s="844" t="s">
        <v>43</v>
      </c>
      <c r="B354" s="1073"/>
      <c r="C354" s="1073"/>
      <c r="D354" s="1073"/>
      <c r="E354" s="1073"/>
      <c r="F354" s="1073"/>
      <c r="G354" s="1073"/>
      <c r="H354" s="1073"/>
      <c r="I354" s="1073"/>
      <c r="J354" s="1073"/>
      <c r="K354" s="1073"/>
      <c r="L354" s="1073"/>
      <c r="M354" s="1073"/>
      <c r="N354" s="1073"/>
      <c r="O354" s="1073"/>
      <c r="P354" s="1073"/>
      <c r="Q354" s="1073"/>
      <c r="R354" s="1073"/>
      <c r="S354" s="1074"/>
    </row>
    <row r="355" spans="1:19" ht="17.25" customHeight="1">
      <c r="A355" s="17" t="s">
        <v>44</v>
      </c>
      <c r="B355" s="669" t="s">
        <v>117</v>
      </c>
      <c r="C355" s="669" t="s">
        <v>419</v>
      </c>
      <c r="D355" s="788"/>
      <c r="E355" s="814"/>
      <c r="F355" s="940"/>
      <c r="G355" s="679" t="s">
        <v>56</v>
      </c>
      <c r="H355" s="679" t="s">
        <v>56</v>
      </c>
      <c r="I355" s="679" t="s">
        <v>56</v>
      </c>
      <c r="J355" s="679" t="s">
        <v>56</v>
      </c>
      <c r="K355" s="599"/>
      <c r="L355" s="708" t="s">
        <v>56</v>
      </c>
      <c r="M355" s="708" t="s">
        <v>5</v>
      </c>
      <c r="N355" s="708" t="s">
        <v>67</v>
      </c>
      <c r="O355" s="504"/>
      <c r="P355" s="511"/>
      <c r="Q355" s="511"/>
      <c r="R355" s="511"/>
      <c r="S355" s="666"/>
    </row>
    <row r="356" spans="1:19" ht="15">
      <c r="A356" s="990"/>
      <c r="B356" s="670"/>
      <c r="C356" s="670"/>
      <c r="D356" s="789"/>
      <c r="E356" s="815"/>
      <c r="F356" s="945"/>
      <c r="G356" s="680"/>
      <c r="H356" s="680"/>
      <c r="I356" s="680"/>
      <c r="J356" s="680"/>
      <c r="K356" s="600"/>
      <c r="L356" s="709"/>
      <c r="M356" s="709"/>
      <c r="N356" s="709"/>
      <c r="O356" s="504"/>
      <c r="P356" s="511"/>
      <c r="Q356" s="511"/>
      <c r="R356" s="511"/>
      <c r="S356" s="667"/>
    </row>
    <row r="357" spans="1:19" ht="15">
      <c r="A357" s="990"/>
      <c r="B357" s="670"/>
      <c r="C357" s="670"/>
      <c r="D357" s="789"/>
      <c r="E357" s="815"/>
      <c r="F357" s="945"/>
      <c r="G357" s="680"/>
      <c r="H357" s="680"/>
      <c r="I357" s="680"/>
      <c r="J357" s="680"/>
      <c r="K357" s="600"/>
      <c r="L357" s="709"/>
      <c r="M357" s="709"/>
      <c r="N357" s="709"/>
      <c r="O357" s="504"/>
      <c r="P357" s="511"/>
      <c r="Q357" s="511"/>
      <c r="R357" s="511"/>
      <c r="S357" s="667"/>
    </row>
    <row r="358" spans="1:19" ht="15">
      <c r="A358" s="990"/>
      <c r="B358" s="670"/>
      <c r="C358" s="670"/>
      <c r="D358" s="789"/>
      <c r="E358" s="815"/>
      <c r="F358" s="945"/>
      <c r="G358" s="680"/>
      <c r="H358" s="680"/>
      <c r="I358" s="680"/>
      <c r="J358" s="680"/>
      <c r="K358" s="600"/>
      <c r="L358" s="709"/>
      <c r="M358" s="709"/>
      <c r="N358" s="709"/>
      <c r="O358" s="504"/>
      <c r="P358" s="511"/>
      <c r="Q358" s="511"/>
      <c r="R358" s="511"/>
      <c r="S358" s="667"/>
    </row>
    <row r="359" spans="1:19" ht="15">
      <c r="A359" s="990"/>
      <c r="B359" s="670"/>
      <c r="C359" s="670"/>
      <c r="D359" s="789"/>
      <c r="E359" s="815"/>
      <c r="F359" s="945"/>
      <c r="G359" s="680"/>
      <c r="H359" s="680"/>
      <c r="I359" s="680"/>
      <c r="J359" s="680"/>
      <c r="K359" s="600" t="s">
        <v>56</v>
      </c>
      <c r="L359" s="709"/>
      <c r="M359" s="709"/>
      <c r="N359" s="709"/>
      <c r="O359" s="504"/>
      <c r="P359" s="511"/>
      <c r="Q359" s="511"/>
      <c r="R359" s="511"/>
      <c r="S359" s="667"/>
    </row>
    <row r="360" spans="1:19" ht="15">
      <c r="A360" s="990"/>
      <c r="B360" s="670"/>
      <c r="C360" s="670"/>
      <c r="D360" s="789"/>
      <c r="E360" s="815"/>
      <c r="F360" s="945"/>
      <c r="G360" s="680"/>
      <c r="H360" s="680"/>
      <c r="I360" s="680"/>
      <c r="J360" s="680"/>
      <c r="K360" s="600"/>
      <c r="L360" s="709"/>
      <c r="M360" s="709"/>
      <c r="N360" s="709"/>
      <c r="O360" s="504"/>
      <c r="P360" s="511"/>
      <c r="Q360" s="511"/>
      <c r="R360" s="511"/>
      <c r="S360" s="667"/>
    </row>
    <row r="361" spans="1:19" ht="15">
      <c r="A361" s="990"/>
      <c r="B361" s="670"/>
      <c r="C361" s="670"/>
      <c r="D361" s="789"/>
      <c r="E361" s="815"/>
      <c r="F361" s="945"/>
      <c r="G361" s="680"/>
      <c r="H361" s="680"/>
      <c r="I361" s="680"/>
      <c r="J361" s="680"/>
      <c r="K361" s="600"/>
      <c r="L361" s="709"/>
      <c r="M361" s="709"/>
      <c r="N361" s="709"/>
      <c r="O361" s="504"/>
      <c r="P361" s="511"/>
      <c r="Q361" s="511"/>
      <c r="R361" s="511"/>
      <c r="S361" s="667"/>
    </row>
    <row r="362" spans="1:19" ht="29.25" customHeight="1" thickBot="1">
      <c r="A362" s="990"/>
      <c r="B362" s="671"/>
      <c r="C362" s="671"/>
      <c r="D362" s="790"/>
      <c r="E362" s="816"/>
      <c r="F362" s="946"/>
      <c r="G362" s="681"/>
      <c r="H362" s="681"/>
      <c r="I362" s="681"/>
      <c r="J362" s="681"/>
      <c r="K362" s="601"/>
      <c r="L362" s="710"/>
      <c r="M362" s="710"/>
      <c r="N362" s="710"/>
      <c r="O362" s="505"/>
      <c r="P362" s="510"/>
      <c r="Q362" s="510"/>
      <c r="R362" s="510"/>
      <c r="S362" s="668"/>
    </row>
    <row r="363" spans="1:19" ht="15">
      <c r="A363" s="990"/>
      <c r="B363" s="927" t="s">
        <v>45</v>
      </c>
      <c r="C363" s="669" t="s">
        <v>420</v>
      </c>
      <c r="D363" s="838"/>
      <c r="E363" s="987"/>
      <c r="F363" s="940"/>
      <c r="G363" s="679" t="s">
        <v>56</v>
      </c>
      <c r="H363" s="679" t="s">
        <v>56</v>
      </c>
      <c r="I363" s="679" t="s">
        <v>56</v>
      </c>
      <c r="J363" s="679" t="s">
        <v>56</v>
      </c>
      <c r="K363" s="599"/>
      <c r="L363" s="708" t="s">
        <v>56</v>
      </c>
      <c r="M363" s="708" t="s">
        <v>5</v>
      </c>
      <c r="N363" s="708" t="s">
        <v>67</v>
      </c>
      <c r="O363" s="504"/>
      <c r="P363" s="511"/>
      <c r="Q363" s="511"/>
      <c r="R363" s="511"/>
      <c r="S363" s="666"/>
    </row>
    <row r="364" spans="1:19" ht="15">
      <c r="A364" s="990"/>
      <c r="B364" s="928"/>
      <c r="C364" s="670"/>
      <c r="D364" s="817"/>
      <c r="E364" s="988"/>
      <c r="F364" s="945"/>
      <c r="G364" s="680"/>
      <c r="H364" s="680"/>
      <c r="I364" s="680"/>
      <c r="J364" s="680"/>
      <c r="K364" s="600"/>
      <c r="L364" s="709"/>
      <c r="M364" s="709"/>
      <c r="N364" s="812"/>
      <c r="O364" s="504"/>
      <c r="P364" s="511"/>
      <c r="Q364" s="511"/>
      <c r="R364" s="511"/>
      <c r="S364" s="667"/>
    </row>
    <row r="365" spans="1:19" ht="15">
      <c r="A365" s="990"/>
      <c r="B365" s="928"/>
      <c r="C365" s="670"/>
      <c r="D365" s="817"/>
      <c r="E365" s="988"/>
      <c r="F365" s="945"/>
      <c r="G365" s="680"/>
      <c r="H365" s="680"/>
      <c r="I365" s="680"/>
      <c r="J365" s="680"/>
      <c r="K365" s="600"/>
      <c r="L365" s="709"/>
      <c r="M365" s="709"/>
      <c r="N365" s="812"/>
      <c r="O365" s="504"/>
      <c r="P365" s="511"/>
      <c r="Q365" s="511"/>
      <c r="R365" s="511"/>
      <c r="S365" s="667"/>
    </row>
    <row r="366" spans="1:19" ht="15">
      <c r="A366" s="990"/>
      <c r="B366" s="928"/>
      <c r="C366" s="670"/>
      <c r="D366" s="817"/>
      <c r="E366" s="988"/>
      <c r="F366" s="945"/>
      <c r="G366" s="680"/>
      <c r="H366" s="680"/>
      <c r="I366" s="680"/>
      <c r="J366" s="680"/>
      <c r="K366" s="600" t="s">
        <v>56</v>
      </c>
      <c r="L366" s="709"/>
      <c r="M366" s="709"/>
      <c r="N366" s="812"/>
      <c r="O366" s="504"/>
      <c r="P366" s="511"/>
      <c r="Q366" s="511"/>
      <c r="R366" s="511"/>
      <c r="S366" s="667"/>
    </row>
    <row r="367" spans="1:19" ht="15">
      <c r="A367" s="990"/>
      <c r="B367" s="928"/>
      <c r="C367" s="670"/>
      <c r="D367" s="817"/>
      <c r="E367" s="988"/>
      <c r="F367" s="945"/>
      <c r="G367" s="680"/>
      <c r="H367" s="680"/>
      <c r="I367" s="680"/>
      <c r="J367" s="680"/>
      <c r="K367" s="600"/>
      <c r="L367" s="709"/>
      <c r="M367" s="709"/>
      <c r="N367" s="812"/>
      <c r="O367" s="504"/>
      <c r="P367" s="511"/>
      <c r="Q367" s="511"/>
      <c r="R367" s="511"/>
      <c r="S367" s="667"/>
    </row>
    <row r="368" spans="1:19" ht="15">
      <c r="A368" s="990"/>
      <c r="B368" s="928"/>
      <c r="C368" s="670"/>
      <c r="D368" s="817"/>
      <c r="E368" s="988"/>
      <c r="F368" s="945"/>
      <c r="G368" s="680"/>
      <c r="H368" s="680"/>
      <c r="I368" s="680"/>
      <c r="J368" s="680"/>
      <c r="K368" s="600"/>
      <c r="L368" s="709"/>
      <c r="M368" s="709"/>
      <c r="N368" s="812"/>
      <c r="O368" s="504"/>
      <c r="P368" s="511"/>
      <c r="Q368" s="511"/>
      <c r="R368" s="511"/>
      <c r="S368" s="667"/>
    </row>
    <row r="369" spans="1:19" ht="12.75" customHeight="1" thickBot="1">
      <c r="A369" s="990"/>
      <c r="B369" s="936"/>
      <c r="C369" s="670"/>
      <c r="D369" s="817"/>
      <c r="E369" s="988"/>
      <c r="F369" s="945"/>
      <c r="G369" s="680"/>
      <c r="H369" s="680"/>
      <c r="I369" s="680"/>
      <c r="J369" s="680"/>
      <c r="K369" s="600"/>
      <c r="L369" s="709"/>
      <c r="M369" s="709"/>
      <c r="N369" s="812"/>
      <c r="O369" s="504"/>
      <c r="P369" s="511"/>
      <c r="Q369" s="511"/>
      <c r="R369" s="511"/>
      <c r="S369" s="667"/>
    </row>
    <row r="370" spans="1:19" ht="7.5" customHeight="1" hidden="1" thickBot="1">
      <c r="A370" s="990"/>
      <c r="B370" s="936"/>
      <c r="C370" s="670"/>
      <c r="D370" s="817"/>
      <c r="E370" s="988"/>
      <c r="F370" s="945"/>
      <c r="G370" s="680"/>
      <c r="H370" s="680"/>
      <c r="I370" s="680"/>
      <c r="J370" s="680"/>
      <c r="K370" s="606"/>
      <c r="L370" s="709"/>
      <c r="M370" s="709"/>
      <c r="N370" s="812"/>
      <c r="O370" s="505"/>
      <c r="P370" s="510"/>
      <c r="Q370" s="510"/>
      <c r="R370" s="510"/>
      <c r="S370" s="667"/>
    </row>
    <row r="371" spans="1:19" ht="15.75" customHeight="1" hidden="1" thickBot="1">
      <c r="A371" s="990"/>
      <c r="B371" s="936"/>
      <c r="C371" s="670"/>
      <c r="D371" s="817"/>
      <c r="E371" s="988"/>
      <c r="F371" s="945"/>
      <c r="G371" s="680"/>
      <c r="H371" s="680"/>
      <c r="I371" s="680"/>
      <c r="J371" s="680"/>
      <c r="K371" s="606"/>
      <c r="L371" s="709"/>
      <c r="M371" s="709"/>
      <c r="N371" s="812"/>
      <c r="O371" s="69"/>
      <c r="P371" s="176"/>
      <c r="Q371" s="176"/>
      <c r="R371" s="176"/>
      <c r="S371" s="667"/>
    </row>
    <row r="372" spans="1:19" ht="15.75" customHeight="1" hidden="1" thickBot="1">
      <c r="A372" s="990"/>
      <c r="B372" s="991"/>
      <c r="C372" s="671"/>
      <c r="D372" s="818"/>
      <c r="E372" s="989"/>
      <c r="F372" s="946"/>
      <c r="G372" s="681"/>
      <c r="H372" s="681"/>
      <c r="I372" s="681"/>
      <c r="J372" s="681"/>
      <c r="K372" s="607"/>
      <c r="L372" s="710"/>
      <c r="M372" s="710"/>
      <c r="N372" s="813"/>
      <c r="O372" s="385"/>
      <c r="P372" s="191"/>
      <c r="Q372" s="191"/>
      <c r="R372" s="191"/>
      <c r="S372" s="668"/>
    </row>
    <row r="373" spans="1:19" ht="15">
      <c r="A373" s="990"/>
      <c r="B373" s="669" t="s">
        <v>118</v>
      </c>
      <c r="C373" s="669" t="s">
        <v>421</v>
      </c>
      <c r="D373" s="838"/>
      <c r="E373" s="981"/>
      <c r="F373" s="814"/>
      <c r="G373" s="679" t="s">
        <v>56</v>
      </c>
      <c r="H373" s="679" t="s">
        <v>56</v>
      </c>
      <c r="I373" s="679" t="s">
        <v>56</v>
      </c>
      <c r="J373" s="679" t="s">
        <v>56</v>
      </c>
      <c r="K373" s="599"/>
      <c r="L373" s="708" t="s">
        <v>56</v>
      </c>
      <c r="M373" s="708" t="s">
        <v>5</v>
      </c>
      <c r="N373" s="788" t="s">
        <v>67</v>
      </c>
      <c r="O373" s="573"/>
      <c r="P373" s="574"/>
      <c r="Q373" s="574"/>
      <c r="R373" s="574"/>
      <c r="S373" s="666"/>
    </row>
    <row r="374" spans="1:19" ht="15">
      <c r="A374" s="990"/>
      <c r="B374" s="938"/>
      <c r="C374" s="670"/>
      <c r="D374" s="817"/>
      <c r="E374" s="982"/>
      <c r="F374" s="815"/>
      <c r="G374" s="680"/>
      <c r="H374" s="680"/>
      <c r="I374" s="680"/>
      <c r="J374" s="680"/>
      <c r="K374" s="600"/>
      <c r="L374" s="709"/>
      <c r="M374" s="709"/>
      <c r="N374" s="817"/>
      <c r="O374" s="504"/>
      <c r="P374" s="511"/>
      <c r="Q374" s="511"/>
      <c r="R374" s="511"/>
      <c r="S374" s="667"/>
    </row>
    <row r="375" spans="1:19" ht="15">
      <c r="A375" s="990"/>
      <c r="B375" s="938"/>
      <c r="C375" s="670"/>
      <c r="D375" s="817"/>
      <c r="E375" s="982"/>
      <c r="F375" s="815"/>
      <c r="G375" s="680"/>
      <c r="H375" s="680"/>
      <c r="I375" s="680"/>
      <c r="J375" s="680"/>
      <c r="K375" s="600"/>
      <c r="L375" s="709"/>
      <c r="M375" s="709"/>
      <c r="N375" s="817"/>
      <c r="O375" s="504"/>
      <c r="P375" s="511"/>
      <c r="Q375" s="511"/>
      <c r="R375" s="511"/>
      <c r="S375" s="667"/>
    </row>
    <row r="376" spans="1:19" ht="15">
      <c r="A376" s="990"/>
      <c r="B376" s="938"/>
      <c r="C376" s="670"/>
      <c r="D376" s="817"/>
      <c r="E376" s="982"/>
      <c r="F376" s="815"/>
      <c r="G376" s="680"/>
      <c r="H376" s="680"/>
      <c r="I376" s="680"/>
      <c r="J376" s="680"/>
      <c r="K376" s="600"/>
      <c r="L376" s="709"/>
      <c r="M376" s="709"/>
      <c r="N376" s="817"/>
      <c r="O376" s="504"/>
      <c r="P376" s="511"/>
      <c r="Q376" s="511"/>
      <c r="R376" s="511"/>
      <c r="S376" s="667"/>
    </row>
    <row r="377" spans="1:19" ht="15">
      <c r="A377" s="990"/>
      <c r="B377" s="938"/>
      <c r="C377" s="670"/>
      <c r="D377" s="817"/>
      <c r="E377" s="982"/>
      <c r="F377" s="815"/>
      <c r="G377" s="680"/>
      <c r="H377" s="680"/>
      <c r="I377" s="680"/>
      <c r="J377" s="680"/>
      <c r="K377" s="600"/>
      <c r="L377" s="709"/>
      <c r="M377" s="709"/>
      <c r="N377" s="817"/>
      <c r="O377" s="504"/>
      <c r="P377" s="511"/>
      <c r="Q377" s="511"/>
      <c r="R377" s="511"/>
      <c r="S377" s="667"/>
    </row>
    <row r="378" spans="1:19" ht="15">
      <c r="A378" s="990"/>
      <c r="B378" s="938"/>
      <c r="C378" s="670"/>
      <c r="D378" s="817"/>
      <c r="E378" s="982"/>
      <c r="F378" s="815"/>
      <c r="G378" s="680"/>
      <c r="H378" s="680"/>
      <c r="I378" s="680"/>
      <c r="J378" s="680"/>
      <c r="K378" s="600"/>
      <c r="L378" s="709"/>
      <c r="M378" s="709"/>
      <c r="N378" s="817"/>
      <c r="O378" s="504"/>
      <c r="P378" s="511"/>
      <c r="Q378" s="511"/>
      <c r="R378" s="511"/>
      <c r="S378" s="667"/>
    </row>
    <row r="379" spans="1:19" ht="15">
      <c r="A379" s="990"/>
      <c r="B379" s="938"/>
      <c r="C379" s="670"/>
      <c r="D379" s="817"/>
      <c r="E379" s="982"/>
      <c r="F379" s="815"/>
      <c r="G379" s="680"/>
      <c r="H379" s="680"/>
      <c r="I379" s="680"/>
      <c r="J379" s="680"/>
      <c r="K379" s="600" t="s">
        <v>56</v>
      </c>
      <c r="L379" s="709"/>
      <c r="M379" s="709"/>
      <c r="N379" s="817"/>
      <c r="O379" s="504"/>
      <c r="P379" s="511"/>
      <c r="Q379" s="511"/>
      <c r="R379" s="511"/>
      <c r="S379" s="667"/>
    </row>
    <row r="380" spans="1:19" ht="99.75" customHeight="1" thickBot="1">
      <c r="A380" s="990"/>
      <c r="B380" s="938"/>
      <c r="C380" s="671"/>
      <c r="D380" s="818"/>
      <c r="E380" s="983"/>
      <c r="F380" s="816"/>
      <c r="G380" s="681"/>
      <c r="H380" s="681"/>
      <c r="I380" s="681"/>
      <c r="J380" s="681"/>
      <c r="K380" s="601"/>
      <c r="L380" s="710"/>
      <c r="M380" s="710"/>
      <c r="N380" s="818"/>
      <c r="O380" s="505"/>
      <c r="P380" s="510"/>
      <c r="Q380" s="510"/>
      <c r="R380" s="510"/>
      <c r="S380" s="668"/>
    </row>
    <row r="381" spans="1:19" ht="15.75" thickBot="1">
      <c r="A381" s="18"/>
      <c r="B381" s="259" t="s">
        <v>11</v>
      </c>
      <c r="C381" s="33"/>
      <c r="D381" s="34"/>
      <c r="E381" s="35"/>
      <c r="F381" s="36"/>
      <c r="G381" s="36"/>
      <c r="H381" s="36"/>
      <c r="I381" s="36"/>
      <c r="J381" s="36"/>
      <c r="K381" s="36"/>
      <c r="L381" s="36"/>
      <c r="M381" s="36"/>
      <c r="N381" s="36"/>
      <c r="O381" s="123"/>
      <c r="P381" s="563"/>
      <c r="Q381" s="563"/>
      <c r="R381" s="563"/>
      <c r="S381" s="575"/>
    </row>
    <row r="382" spans="1:19" ht="15.75" thickBot="1">
      <c r="A382" s="694" t="s">
        <v>46</v>
      </c>
      <c r="B382" s="695"/>
      <c r="C382" s="695"/>
      <c r="D382" s="695"/>
      <c r="E382" s="695"/>
      <c r="F382" s="695"/>
      <c r="G382" s="695"/>
      <c r="H382" s="695"/>
      <c r="I382" s="695"/>
      <c r="J382" s="695"/>
      <c r="K382" s="695"/>
      <c r="L382" s="695"/>
      <c r="M382" s="695"/>
      <c r="N382" s="695"/>
      <c r="O382" s="695"/>
      <c r="P382" s="695"/>
      <c r="Q382" s="695"/>
      <c r="R382" s="695"/>
      <c r="S382" s="697"/>
    </row>
    <row r="383" spans="1:21" ht="15">
      <c r="A383" s="995"/>
      <c r="B383" s="669" t="s">
        <v>47</v>
      </c>
      <c r="C383" s="669" t="s">
        <v>423</v>
      </c>
      <c r="D383" s="708"/>
      <c r="E383" s="940"/>
      <c r="F383" s="984"/>
      <c r="G383" s="679" t="s">
        <v>56</v>
      </c>
      <c r="H383" s="679" t="s">
        <v>56</v>
      </c>
      <c r="I383" s="679" t="s">
        <v>56</v>
      </c>
      <c r="J383" s="679" t="s">
        <v>56</v>
      </c>
      <c r="K383" s="623"/>
      <c r="L383" s="708"/>
      <c r="M383" s="708" t="s">
        <v>98</v>
      </c>
      <c r="N383" s="708"/>
      <c r="O383" s="526" t="s">
        <v>174</v>
      </c>
      <c r="P383" s="417"/>
      <c r="Q383" s="516"/>
      <c r="R383" s="516"/>
      <c r="S383" s="666"/>
      <c r="U383" s="472"/>
    </row>
    <row r="384" spans="1:19" ht="15">
      <c r="A384" s="995"/>
      <c r="B384" s="670"/>
      <c r="C384" s="670"/>
      <c r="D384" s="709"/>
      <c r="E384" s="945"/>
      <c r="F384" s="985"/>
      <c r="G384" s="680"/>
      <c r="H384" s="680"/>
      <c r="I384" s="680"/>
      <c r="J384" s="680"/>
      <c r="K384" s="624"/>
      <c r="L384" s="709"/>
      <c r="M384" s="709"/>
      <c r="N384" s="709"/>
      <c r="O384" s="527" t="s">
        <v>175</v>
      </c>
      <c r="P384" s="418"/>
      <c r="Q384" s="517"/>
      <c r="R384" s="517"/>
      <c r="S384" s="667"/>
    </row>
    <row r="385" spans="1:19" ht="15">
      <c r="A385" s="995"/>
      <c r="B385" s="670"/>
      <c r="C385" s="670"/>
      <c r="D385" s="709"/>
      <c r="E385" s="945"/>
      <c r="F385" s="985"/>
      <c r="G385" s="680"/>
      <c r="H385" s="680"/>
      <c r="I385" s="680"/>
      <c r="J385" s="680"/>
      <c r="K385" s="624"/>
      <c r="L385" s="709"/>
      <c r="M385" s="709"/>
      <c r="N385" s="709"/>
      <c r="O385" s="527" t="s">
        <v>329</v>
      </c>
      <c r="P385" s="418"/>
      <c r="Q385" s="517"/>
      <c r="R385" s="517"/>
      <c r="S385" s="667"/>
    </row>
    <row r="386" spans="1:19" ht="15">
      <c r="A386" s="995"/>
      <c r="B386" s="670"/>
      <c r="C386" s="670"/>
      <c r="D386" s="709"/>
      <c r="E386" s="945"/>
      <c r="F386" s="985"/>
      <c r="G386" s="680"/>
      <c r="H386" s="680"/>
      <c r="I386" s="680"/>
      <c r="J386" s="680"/>
      <c r="K386" s="624" t="s">
        <v>114</v>
      </c>
      <c r="L386" s="709"/>
      <c r="M386" s="709"/>
      <c r="N386" s="709"/>
      <c r="O386" s="527" t="s">
        <v>176</v>
      </c>
      <c r="P386" s="418"/>
      <c r="Q386" s="517"/>
      <c r="R386" s="517"/>
      <c r="S386" s="667"/>
    </row>
    <row r="387" spans="1:19" ht="15">
      <c r="A387" s="995"/>
      <c r="B387" s="670"/>
      <c r="C387" s="670"/>
      <c r="D387" s="709"/>
      <c r="E387" s="945"/>
      <c r="F387" s="985"/>
      <c r="G387" s="680"/>
      <c r="H387" s="680"/>
      <c r="I387" s="680"/>
      <c r="J387" s="680"/>
      <c r="K387" s="624"/>
      <c r="L387" s="709"/>
      <c r="M387" s="709"/>
      <c r="N387" s="709"/>
      <c r="O387" s="527" t="s">
        <v>177</v>
      </c>
      <c r="P387" s="418"/>
      <c r="Q387" s="517"/>
      <c r="R387" s="517"/>
      <c r="S387" s="667"/>
    </row>
    <row r="388" spans="1:19" ht="15">
      <c r="A388" s="995"/>
      <c r="B388" s="670"/>
      <c r="C388" s="670"/>
      <c r="D388" s="709"/>
      <c r="E388" s="945"/>
      <c r="F388" s="985"/>
      <c r="G388" s="680"/>
      <c r="H388" s="680"/>
      <c r="I388" s="680"/>
      <c r="J388" s="680"/>
      <c r="K388" s="624"/>
      <c r="L388" s="709"/>
      <c r="M388" s="709"/>
      <c r="N388" s="709"/>
      <c r="O388" s="527" t="s">
        <v>330</v>
      </c>
      <c r="P388" s="418"/>
      <c r="Q388" s="517"/>
      <c r="R388" s="517"/>
      <c r="S388" s="667"/>
    </row>
    <row r="389" spans="1:19" ht="15">
      <c r="A389" s="995"/>
      <c r="B389" s="670"/>
      <c r="C389" s="670"/>
      <c r="D389" s="709"/>
      <c r="E389" s="945"/>
      <c r="F389" s="985"/>
      <c r="G389" s="680"/>
      <c r="H389" s="680"/>
      <c r="I389" s="680"/>
      <c r="J389" s="680"/>
      <c r="K389" s="624"/>
      <c r="L389" s="709"/>
      <c r="M389" s="709"/>
      <c r="N389" s="709"/>
      <c r="O389" s="527" t="s">
        <v>178</v>
      </c>
      <c r="P389" s="418"/>
      <c r="Q389" s="517"/>
      <c r="R389" s="517"/>
      <c r="S389" s="667"/>
    </row>
    <row r="390" spans="1:19" ht="15" customHeight="1" thickBot="1">
      <c r="A390" s="995"/>
      <c r="B390" s="670"/>
      <c r="C390" s="670"/>
      <c r="D390" s="709"/>
      <c r="E390" s="945"/>
      <c r="F390" s="985"/>
      <c r="G390" s="680"/>
      <c r="H390" s="680"/>
      <c r="I390" s="680"/>
      <c r="J390" s="680"/>
      <c r="K390" s="624"/>
      <c r="L390" s="709"/>
      <c r="M390" s="709"/>
      <c r="N390" s="709"/>
      <c r="O390" s="527" t="s">
        <v>4</v>
      </c>
      <c r="P390" s="413"/>
      <c r="Q390" s="517"/>
      <c r="R390" s="517"/>
      <c r="S390" s="667"/>
    </row>
    <row r="391" spans="1:19" ht="28.5" customHeight="1" hidden="1" thickBot="1">
      <c r="A391" s="995"/>
      <c r="B391" s="670"/>
      <c r="C391" s="670"/>
      <c r="D391" s="709"/>
      <c r="E391" s="945"/>
      <c r="F391" s="985"/>
      <c r="G391" s="680"/>
      <c r="H391" s="680"/>
      <c r="I391" s="680"/>
      <c r="J391" s="680"/>
      <c r="K391" s="606"/>
      <c r="L391" s="709"/>
      <c r="M391" s="709"/>
      <c r="N391" s="709"/>
      <c r="O391" s="416"/>
      <c r="P391" s="418"/>
      <c r="Q391" s="418"/>
      <c r="R391" s="418"/>
      <c r="S391" s="667"/>
    </row>
    <row r="392" spans="1:19" ht="15.75" customHeight="1" hidden="1" thickBot="1">
      <c r="A392" s="995"/>
      <c r="B392" s="670"/>
      <c r="C392" s="670"/>
      <c r="D392" s="50"/>
      <c r="E392" s="945"/>
      <c r="F392" s="985"/>
      <c r="G392" s="40"/>
      <c r="H392" s="40"/>
      <c r="I392" s="40"/>
      <c r="J392" s="680"/>
      <c r="K392" s="606"/>
      <c r="L392" s="709"/>
      <c r="M392" s="709"/>
      <c r="N392" s="709"/>
      <c r="O392" s="416"/>
      <c r="P392" s="418"/>
      <c r="Q392" s="418"/>
      <c r="R392" s="418"/>
      <c r="S392" s="667"/>
    </row>
    <row r="393" spans="1:19" ht="15.75" customHeight="1" hidden="1" thickBot="1">
      <c r="A393" s="995"/>
      <c r="B393" s="671"/>
      <c r="C393" s="671"/>
      <c r="D393" s="51"/>
      <c r="E393" s="946"/>
      <c r="F393" s="986"/>
      <c r="G393" s="39"/>
      <c r="H393" s="39"/>
      <c r="I393" s="39"/>
      <c r="J393" s="681"/>
      <c r="K393" s="607"/>
      <c r="L393" s="710"/>
      <c r="M393" s="710"/>
      <c r="N393" s="710"/>
      <c r="O393" s="419"/>
      <c r="P393" s="420"/>
      <c r="Q393" s="420"/>
      <c r="R393" s="420"/>
      <c r="S393" s="668"/>
    </row>
    <row r="394" spans="1:19" ht="15">
      <c r="A394" s="995"/>
      <c r="B394" s="927" t="s">
        <v>104</v>
      </c>
      <c r="C394" s="669" t="s">
        <v>422</v>
      </c>
      <c r="D394" s="708"/>
      <c r="E394" s="940"/>
      <c r="F394" s="940"/>
      <c r="G394" s="679" t="s">
        <v>56</v>
      </c>
      <c r="H394" s="679" t="s">
        <v>56</v>
      </c>
      <c r="I394" s="679" t="s">
        <v>56</v>
      </c>
      <c r="J394" s="679" t="s">
        <v>56</v>
      </c>
      <c r="K394" s="623"/>
      <c r="L394" s="708"/>
      <c r="M394" s="788" t="s">
        <v>97</v>
      </c>
      <c r="N394" s="708"/>
      <c r="O394" s="526" t="s">
        <v>174</v>
      </c>
      <c r="P394" s="417"/>
      <c r="Q394" s="516"/>
      <c r="R394" s="516"/>
      <c r="S394" s="666"/>
    </row>
    <row r="395" spans="1:19" ht="15">
      <c r="A395" s="995"/>
      <c r="B395" s="928"/>
      <c r="C395" s="670"/>
      <c r="D395" s="709"/>
      <c r="E395" s="945"/>
      <c r="F395" s="945"/>
      <c r="G395" s="680"/>
      <c r="H395" s="680"/>
      <c r="I395" s="680"/>
      <c r="J395" s="680"/>
      <c r="K395" s="624"/>
      <c r="L395" s="709"/>
      <c r="M395" s="789"/>
      <c r="N395" s="709"/>
      <c r="O395" s="527" t="s">
        <v>175</v>
      </c>
      <c r="P395" s="418"/>
      <c r="Q395" s="517"/>
      <c r="R395" s="517"/>
      <c r="S395" s="667"/>
    </row>
    <row r="396" spans="1:19" ht="15">
      <c r="A396" s="995"/>
      <c r="B396" s="928"/>
      <c r="C396" s="670"/>
      <c r="D396" s="709"/>
      <c r="E396" s="945"/>
      <c r="F396" s="945"/>
      <c r="G396" s="680"/>
      <c r="H396" s="680"/>
      <c r="I396" s="680"/>
      <c r="J396" s="680"/>
      <c r="K396" s="624"/>
      <c r="L396" s="709"/>
      <c r="M396" s="789"/>
      <c r="N396" s="709"/>
      <c r="O396" s="527" t="s">
        <v>329</v>
      </c>
      <c r="P396" s="418"/>
      <c r="Q396" s="517"/>
      <c r="R396" s="517"/>
      <c r="S396" s="667"/>
    </row>
    <row r="397" spans="1:19" ht="15">
      <c r="A397" s="995"/>
      <c r="B397" s="928"/>
      <c r="C397" s="670"/>
      <c r="D397" s="709"/>
      <c r="E397" s="945"/>
      <c r="F397" s="945"/>
      <c r="G397" s="680"/>
      <c r="H397" s="680"/>
      <c r="I397" s="680"/>
      <c r="J397" s="680"/>
      <c r="K397" s="624"/>
      <c r="L397" s="709"/>
      <c r="M397" s="789"/>
      <c r="N397" s="709"/>
      <c r="O397" s="527" t="s">
        <v>176</v>
      </c>
      <c r="P397" s="418"/>
      <c r="Q397" s="517"/>
      <c r="R397" s="517"/>
      <c r="S397" s="667"/>
    </row>
    <row r="398" spans="1:19" ht="15">
      <c r="A398" s="995"/>
      <c r="B398" s="928"/>
      <c r="C398" s="670"/>
      <c r="D398" s="709"/>
      <c r="E398" s="945"/>
      <c r="F398" s="945"/>
      <c r="G398" s="680"/>
      <c r="H398" s="680"/>
      <c r="I398" s="680"/>
      <c r="J398" s="680"/>
      <c r="K398" s="624" t="s">
        <v>114</v>
      </c>
      <c r="L398" s="709"/>
      <c r="M398" s="789"/>
      <c r="N398" s="709"/>
      <c r="O398" s="527" t="s">
        <v>177</v>
      </c>
      <c r="P398" s="418"/>
      <c r="Q398" s="517"/>
      <c r="R398" s="517"/>
      <c r="S398" s="667"/>
    </row>
    <row r="399" spans="1:19" ht="15">
      <c r="A399" s="995"/>
      <c r="B399" s="928"/>
      <c r="C399" s="670"/>
      <c r="D399" s="709"/>
      <c r="E399" s="945"/>
      <c r="F399" s="945"/>
      <c r="G399" s="680"/>
      <c r="H399" s="680"/>
      <c r="I399" s="680"/>
      <c r="J399" s="680"/>
      <c r="K399" s="624"/>
      <c r="L399" s="709"/>
      <c r="M399" s="789"/>
      <c r="N399" s="709"/>
      <c r="O399" s="527" t="s">
        <v>330</v>
      </c>
      <c r="P399" s="418"/>
      <c r="Q399" s="517"/>
      <c r="R399" s="517"/>
      <c r="S399" s="667"/>
    </row>
    <row r="400" spans="1:19" ht="15">
      <c r="A400" s="995"/>
      <c r="B400" s="928"/>
      <c r="C400" s="670"/>
      <c r="D400" s="709"/>
      <c r="E400" s="945"/>
      <c r="F400" s="945"/>
      <c r="G400" s="680"/>
      <c r="H400" s="680"/>
      <c r="I400" s="680"/>
      <c r="J400" s="680"/>
      <c r="K400" s="624"/>
      <c r="L400" s="709"/>
      <c r="M400" s="789"/>
      <c r="N400" s="709"/>
      <c r="O400" s="527" t="s">
        <v>178</v>
      </c>
      <c r="P400" s="418"/>
      <c r="Q400" s="517"/>
      <c r="R400" s="517"/>
      <c r="S400" s="667"/>
    </row>
    <row r="401" spans="1:19" ht="31.5" customHeight="1" thickBot="1">
      <c r="A401" s="995"/>
      <c r="B401" s="928"/>
      <c r="C401" s="670"/>
      <c r="D401" s="709"/>
      <c r="E401" s="945"/>
      <c r="F401" s="945"/>
      <c r="G401" s="680"/>
      <c r="H401" s="680"/>
      <c r="I401" s="680"/>
      <c r="J401" s="680"/>
      <c r="K401" s="624"/>
      <c r="L401" s="709"/>
      <c r="M401" s="789"/>
      <c r="N401" s="709"/>
      <c r="O401" s="576" t="s">
        <v>4</v>
      </c>
      <c r="P401" s="577"/>
      <c r="Q401" s="517"/>
      <c r="R401" s="517"/>
      <c r="S401" s="667"/>
    </row>
    <row r="402" spans="1:19" ht="15.75" customHeight="1" hidden="1" thickBot="1">
      <c r="A402" s="995"/>
      <c r="B402" s="928"/>
      <c r="C402" s="670"/>
      <c r="D402" s="709"/>
      <c r="E402" s="945"/>
      <c r="F402" s="945"/>
      <c r="G402" s="680"/>
      <c r="H402" s="680"/>
      <c r="I402" s="680"/>
      <c r="J402" s="680"/>
      <c r="K402" s="606"/>
      <c r="L402" s="709"/>
      <c r="M402" s="789"/>
      <c r="N402" s="709"/>
      <c r="O402" s="118"/>
      <c r="P402" s="193"/>
      <c r="Q402" s="193"/>
      <c r="R402" s="193"/>
      <c r="S402" s="667"/>
    </row>
    <row r="403" spans="1:19" ht="15.75" customHeight="1" hidden="1" thickBot="1">
      <c r="A403" s="995"/>
      <c r="B403" s="928"/>
      <c r="C403" s="671"/>
      <c r="D403" s="710"/>
      <c r="E403" s="946"/>
      <c r="F403" s="946"/>
      <c r="G403" s="681"/>
      <c r="H403" s="681"/>
      <c r="I403" s="681"/>
      <c r="J403" s="680"/>
      <c r="K403" s="606"/>
      <c r="L403" s="709"/>
      <c r="M403" s="790"/>
      <c r="N403" s="710"/>
      <c r="O403" s="118"/>
      <c r="P403" s="193"/>
      <c r="Q403" s="193"/>
      <c r="R403" s="193"/>
      <c r="S403" s="668"/>
    </row>
    <row r="404" spans="1:19" ht="15">
      <c r="A404" s="995"/>
      <c r="B404" s="669" t="s">
        <v>48</v>
      </c>
      <c r="C404" s="806" t="s">
        <v>85</v>
      </c>
      <c r="D404" s="708"/>
      <c r="E404" s="708"/>
      <c r="F404" s="708"/>
      <c r="G404" s="708"/>
      <c r="H404" s="708"/>
      <c r="I404" s="708"/>
      <c r="J404" s="992"/>
      <c r="K404" s="640"/>
      <c r="L404" s="992"/>
      <c r="M404" s="708" t="s">
        <v>14</v>
      </c>
      <c r="N404" s="1028"/>
      <c r="O404" s="117"/>
      <c r="P404" s="192"/>
      <c r="Q404" s="192"/>
      <c r="R404" s="192"/>
      <c r="S404" s="1033"/>
    </row>
    <row r="405" spans="1:19" ht="15">
      <c r="A405" s="995"/>
      <c r="B405" s="670"/>
      <c r="C405" s="807"/>
      <c r="D405" s="709"/>
      <c r="E405" s="709"/>
      <c r="F405" s="709"/>
      <c r="G405" s="709"/>
      <c r="H405" s="709"/>
      <c r="I405" s="709"/>
      <c r="J405" s="993"/>
      <c r="K405" s="641"/>
      <c r="L405" s="993"/>
      <c r="M405" s="709"/>
      <c r="N405" s="1029"/>
      <c r="O405" s="118"/>
      <c r="P405" s="193"/>
      <c r="Q405" s="193"/>
      <c r="R405" s="193"/>
      <c r="S405" s="1034"/>
    </row>
    <row r="406" spans="1:19" ht="15">
      <c r="A406" s="995"/>
      <c r="B406" s="670"/>
      <c r="C406" s="807"/>
      <c r="D406" s="709"/>
      <c r="E406" s="709"/>
      <c r="F406" s="709"/>
      <c r="G406" s="709"/>
      <c r="H406" s="709"/>
      <c r="I406" s="709"/>
      <c r="J406" s="993"/>
      <c r="K406" s="641"/>
      <c r="L406" s="993"/>
      <c r="M406" s="709"/>
      <c r="N406" s="1029"/>
      <c r="O406" s="118"/>
      <c r="P406" s="193"/>
      <c r="Q406" s="193"/>
      <c r="R406" s="193"/>
      <c r="S406" s="1034"/>
    </row>
    <row r="407" spans="1:19" ht="15">
      <c r="A407" s="995"/>
      <c r="B407" s="670"/>
      <c r="C407" s="807"/>
      <c r="D407" s="709"/>
      <c r="E407" s="709"/>
      <c r="F407" s="709"/>
      <c r="G407" s="709"/>
      <c r="H407" s="709"/>
      <c r="I407" s="709"/>
      <c r="J407" s="993"/>
      <c r="K407" s="641"/>
      <c r="L407" s="993"/>
      <c r="M407" s="709"/>
      <c r="N407" s="1029"/>
      <c r="O407" s="118"/>
      <c r="P407" s="193"/>
      <c r="Q407" s="193"/>
      <c r="R407" s="193"/>
      <c r="S407" s="1034"/>
    </row>
    <row r="408" spans="1:19" ht="12.75" customHeight="1" thickBot="1">
      <c r="A408" s="995"/>
      <c r="B408" s="670"/>
      <c r="C408" s="807"/>
      <c r="D408" s="709"/>
      <c r="E408" s="709"/>
      <c r="F408" s="709"/>
      <c r="G408" s="709"/>
      <c r="H408" s="709"/>
      <c r="I408" s="709"/>
      <c r="J408" s="993"/>
      <c r="K408" s="641"/>
      <c r="L408" s="993"/>
      <c r="M408" s="709"/>
      <c r="N408" s="1029"/>
      <c r="O408" s="118"/>
      <c r="P408" s="193"/>
      <c r="Q408" s="193"/>
      <c r="R408" s="193"/>
      <c r="S408" s="1034"/>
    </row>
    <row r="409" spans="1:19" ht="15.75" customHeight="1" hidden="1" thickBot="1">
      <c r="A409" s="995"/>
      <c r="B409" s="670"/>
      <c r="C409" s="807"/>
      <c r="D409" s="709"/>
      <c r="E409" s="709"/>
      <c r="F409" s="709"/>
      <c r="G409" s="709"/>
      <c r="H409" s="709"/>
      <c r="I409" s="709"/>
      <c r="J409" s="993"/>
      <c r="K409" s="641"/>
      <c r="L409" s="993"/>
      <c r="M409" s="709"/>
      <c r="N409" s="1029"/>
      <c r="O409" s="118"/>
      <c r="P409" s="193"/>
      <c r="Q409" s="193"/>
      <c r="R409" s="193"/>
      <c r="S409" s="1034"/>
    </row>
    <row r="410" spans="1:19" ht="15.75" customHeight="1" hidden="1" thickBot="1">
      <c r="A410" s="995"/>
      <c r="B410" s="671"/>
      <c r="C410" s="808"/>
      <c r="D410" s="710"/>
      <c r="E410" s="710"/>
      <c r="F410" s="710"/>
      <c r="G410" s="710"/>
      <c r="H410" s="710"/>
      <c r="I410" s="710"/>
      <c r="J410" s="994"/>
      <c r="K410" s="642"/>
      <c r="L410" s="994"/>
      <c r="M410" s="710"/>
      <c r="N410" s="1030"/>
      <c r="O410" s="97"/>
      <c r="P410" s="184"/>
      <c r="Q410" s="184"/>
      <c r="R410" s="184"/>
      <c r="S410" s="1035"/>
    </row>
    <row r="411" spans="1:19" ht="15.75" thickBot="1">
      <c r="A411" s="996"/>
      <c r="B411" s="33" t="s">
        <v>11</v>
      </c>
      <c r="C411" s="33"/>
      <c r="D411" s="34"/>
      <c r="E411" s="52"/>
      <c r="F411" s="53"/>
      <c r="G411" s="53"/>
      <c r="H411" s="53"/>
      <c r="I411" s="53"/>
      <c r="J411" s="53"/>
      <c r="K411" s="53"/>
      <c r="L411" s="53"/>
      <c r="M411" s="36"/>
      <c r="N411" s="53"/>
      <c r="O411" s="124"/>
      <c r="P411" s="563"/>
      <c r="Q411" s="563"/>
      <c r="R411" s="563"/>
      <c r="S411" s="125"/>
    </row>
    <row r="412" spans="1:19" ht="15.75" thickBot="1">
      <c r="A412" s="19" t="s">
        <v>49</v>
      </c>
      <c r="B412" s="16"/>
      <c r="C412" s="16"/>
      <c r="D412" s="16"/>
      <c r="E412" s="16"/>
      <c r="F412" s="3"/>
      <c r="G412" s="3"/>
      <c r="H412" s="3"/>
      <c r="I412" s="3"/>
      <c r="J412" s="3"/>
      <c r="K412" s="3"/>
      <c r="L412" s="3"/>
      <c r="M412" s="20"/>
      <c r="N412" s="3"/>
      <c r="O412" s="578"/>
      <c r="P412" s="578"/>
      <c r="Q412" s="578"/>
      <c r="R412" s="578"/>
      <c r="S412" s="578"/>
    </row>
    <row r="413" spans="1:19" ht="15.75" customHeight="1" thickBot="1">
      <c r="A413" s="21"/>
      <c r="B413" s="56" t="s">
        <v>50</v>
      </c>
      <c r="C413" s="669" t="s">
        <v>119</v>
      </c>
      <c r="D413" s="55"/>
      <c r="E413" s="809"/>
      <c r="F413" s="791"/>
      <c r="G413" s="791"/>
      <c r="H413" s="794" t="s">
        <v>56</v>
      </c>
      <c r="I413" s="794" t="s">
        <v>56</v>
      </c>
      <c r="J413" s="800" t="s">
        <v>56</v>
      </c>
      <c r="K413" s="663"/>
      <c r="L413" s="997"/>
      <c r="M413" s="38" t="s">
        <v>5</v>
      </c>
      <c r="N413" s="126"/>
      <c r="O413" s="127"/>
      <c r="P413" s="194"/>
      <c r="Q413" s="194"/>
      <c r="R413" s="194"/>
      <c r="S413" s="102"/>
    </row>
    <row r="414" spans="1:19" ht="14.25" customHeight="1" thickBot="1">
      <c r="A414" s="22"/>
      <c r="B414" s="56"/>
      <c r="C414" s="670"/>
      <c r="D414" s="23"/>
      <c r="E414" s="810"/>
      <c r="F414" s="792"/>
      <c r="G414" s="792"/>
      <c r="H414" s="795"/>
      <c r="I414" s="795"/>
      <c r="J414" s="801"/>
      <c r="K414" s="662"/>
      <c r="L414" s="998"/>
      <c r="M414" s="38" t="s">
        <v>14</v>
      </c>
      <c r="N414" s="126"/>
      <c r="O414" s="127"/>
      <c r="P414" s="579"/>
      <c r="Q414" s="579"/>
      <c r="R414" s="579"/>
      <c r="S414" s="473"/>
    </row>
    <row r="415" spans="1:19" ht="35.25" customHeight="1" thickBot="1">
      <c r="A415" s="22"/>
      <c r="B415" s="56"/>
      <c r="C415" s="670"/>
      <c r="D415" s="23"/>
      <c r="E415" s="810"/>
      <c r="F415" s="792"/>
      <c r="G415" s="792"/>
      <c r="H415" s="795"/>
      <c r="I415" s="795"/>
      <c r="J415" s="801"/>
      <c r="K415" s="662" t="s">
        <v>56</v>
      </c>
      <c r="L415" s="998"/>
      <c r="M415" s="38" t="s">
        <v>51</v>
      </c>
      <c r="N415" s="126"/>
      <c r="O415" s="127"/>
      <c r="P415" s="474"/>
      <c r="Q415" s="474"/>
      <c r="R415" s="474"/>
      <c r="S415" s="473"/>
    </row>
    <row r="416" spans="1:19" ht="25.5" customHeight="1" thickBot="1">
      <c r="A416" s="22"/>
      <c r="B416" s="56"/>
      <c r="C416" s="671"/>
      <c r="D416" s="24"/>
      <c r="E416" s="811"/>
      <c r="F416" s="793"/>
      <c r="G416" s="793"/>
      <c r="H416" s="796"/>
      <c r="I416" s="796"/>
      <c r="J416" s="802"/>
      <c r="K416" s="664"/>
      <c r="L416" s="999"/>
      <c r="M416" s="38" t="s">
        <v>22</v>
      </c>
      <c r="N416" s="126"/>
      <c r="O416" s="127"/>
      <c r="P416" s="474"/>
      <c r="Q416" s="474"/>
      <c r="R416" s="474"/>
      <c r="S416" s="473"/>
    </row>
    <row r="417" spans="1:19" ht="60.75" customHeight="1" thickBot="1">
      <c r="A417" s="22"/>
      <c r="B417" s="963" t="s">
        <v>52</v>
      </c>
      <c r="C417" s="803" t="s">
        <v>424</v>
      </c>
      <c r="D417" s="23"/>
      <c r="E417" s="56"/>
      <c r="F417" s="791"/>
      <c r="G417" s="794" t="s">
        <v>56</v>
      </c>
      <c r="H417" s="794" t="s">
        <v>56</v>
      </c>
      <c r="I417" s="794" t="s">
        <v>56</v>
      </c>
      <c r="J417" s="797" t="s">
        <v>56</v>
      </c>
      <c r="K417" s="656" t="s">
        <v>56</v>
      </c>
      <c r="L417" s="1000" t="s">
        <v>56</v>
      </c>
      <c r="M417" s="38" t="s">
        <v>5</v>
      </c>
      <c r="N417" s="126"/>
      <c r="O417" s="127"/>
      <c r="P417" s="474"/>
      <c r="Q417" s="474"/>
      <c r="R417" s="474"/>
      <c r="S417" s="759"/>
    </row>
    <row r="418" spans="1:19" ht="18" customHeight="1" thickBot="1">
      <c r="A418" s="22"/>
      <c r="B418" s="773"/>
      <c r="C418" s="804"/>
      <c r="D418" s="23"/>
      <c r="E418" s="56"/>
      <c r="F418" s="792"/>
      <c r="G418" s="795"/>
      <c r="H418" s="795"/>
      <c r="I418" s="795"/>
      <c r="J418" s="798"/>
      <c r="K418" s="657"/>
      <c r="L418" s="1001"/>
      <c r="M418" s="38" t="s">
        <v>14</v>
      </c>
      <c r="N418" s="126"/>
      <c r="O418" s="127"/>
      <c r="P418" s="475"/>
      <c r="Q418" s="475"/>
      <c r="R418" s="475"/>
      <c r="S418" s="759"/>
    </row>
    <row r="419" spans="1:19" ht="26.25" thickBot="1">
      <c r="A419" s="22"/>
      <c r="B419" s="773"/>
      <c r="C419" s="804"/>
      <c r="D419" s="23"/>
      <c r="E419" s="56"/>
      <c r="F419" s="792"/>
      <c r="G419" s="795"/>
      <c r="H419" s="795"/>
      <c r="I419" s="795"/>
      <c r="J419" s="798"/>
      <c r="K419" s="657"/>
      <c r="L419" s="1001"/>
      <c r="M419" s="38" t="s">
        <v>51</v>
      </c>
      <c r="N419" s="126"/>
      <c r="O419" s="117"/>
      <c r="P419" s="474"/>
      <c r="Q419" s="474"/>
      <c r="R419" s="474"/>
      <c r="S419" s="759"/>
    </row>
    <row r="420" spans="1:19" ht="15.75" thickBot="1">
      <c r="A420" s="22"/>
      <c r="B420" s="774"/>
      <c r="C420" s="805"/>
      <c r="D420" s="24"/>
      <c r="E420" s="56"/>
      <c r="F420" s="793"/>
      <c r="G420" s="796"/>
      <c r="H420" s="796"/>
      <c r="I420" s="796"/>
      <c r="J420" s="799"/>
      <c r="K420" s="658"/>
      <c r="L420" s="1002"/>
      <c r="M420" s="38" t="s">
        <v>22</v>
      </c>
      <c r="N420" s="126"/>
      <c r="O420" s="128"/>
      <c r="P420" s="476"/>
      <c r="Q420" s="476"/>
      <c r="R420" s="476"/>
      <c r="S420" s="759"/>
    </row>
    <row r="421" spans="1:19" ht="15.75" thickBot="1">
      <c r="A421" s="25"/>
      <c r="B421" s="33" t="s">
        <v>11</v>
      </c>
      <c r="C421" s="33"/>
      <c r="D421" s="34"/>
      <c r="E421" s="52"/>
      <c r="F421" s="38"/>
      <c r="G421" s="38"/>
      <c r="H421" s="38"/>
      <c r="I421" s="38"/>
      <c r="J421" s="57"/>
      <c r="K421" s="659"/>
      <c r="L421" s="54"/>
      <c r="M421" s="129"/>
      <c r="N421" s="130"/>
      <c r="O421" s="131"/>
      <c r="P421" s="477"/>
      <c r="Q421" s="477"/>
      <c r="R421" s="477"/>
      <c r="S421" s="478"/>
    </row>
    <row r="423" ht="60">
      <c r="B423" s="665" t="s">
        <v>432</v>
      </c>
    </row>
  </sheetData>
  <sheetProtection/>
  <mergeCells count="772">
    <mergeCell ref="C199:C201"/>
    <mergeCell ref="C202:C203"/>
    <mergeCell ref="C204:C205"/>
    <mergeCell ref="U188:U194"/>
    <mergeCell ref="V188:V194"/>
    <mergeCell ref="J228:J235"/>
    <mergeCell ref="L228:L235"/>
    <mergeCell ref="M228:M235"/>
    <mergeCell ref="N228:N235"/>
    <mergeCell ref="L202:L203"/>
    <mergeCell ref="J202:J203"/>
    <mergeCell ref="S220:S227"/>
    <mergeCell ref="N199:N201"/>
    <mergeCell ref="B236:N236"/>
    <mergeCell ref="B228:B235"/>
    <mergeCell ref="C228:C235"/>
    <mergeCell ref="D228:D235"/>
    <mergeCell ref="E228:E235"/>
    <mergeCell ref="F228:F235"/>
    <mergeCell ref="G228:G235"/>
    <mergeCell ref="M21:M28"/>
    <mergeCell ref="N21:N28"/>
    <mergeCell ref="H21:H28"/>
    <mergeCell ref="F21:F28"/>
    <mergeCell ref="G21:G28"/>
    <mergeCell ref="I21:I28"/>
    <mergeCell ref="J21:J28"/>
    <mergeCell ref="L21:L28"/>
    <mergeCell ref="B21:B28"/>
    <mergeCell ref="C21:C28"/>
    <mergeCell ref="D21:D28"/>
    <mergeCell ref="E21:E28"/>
    <mergeCell ref="S189:S192"/>
    <mergeCell ref="J189:J192"/>
    <mergeCell ref="L189:L192"/>
    <mergeCell ref="M189:M192"/>
    <mergeCell ref="N189:N192"/>
    <mergeCell ref="D189:D192"/>
    <mergeCell ref="M331:M335"/>
    <mergeCell ref="D320:D326"/>
    <mergeCell ref="E320:E326"/>
    <mergeCell ref="G320:G326"/>
    <mergeCell ref="H320:H326"/>
    <mergeCell ref="I320:I326"/>
    <mergeCell ref="M320:M326"/>
    <mergeCell ref="F320:F326"/>
    <mergeCell ref="L327:L330"/>
    <mergeCell ref="L331:L335"/>
    <mergeCell ref="C3:C4"/>
    <mergeCell ref="N320:N326"/>
    <mergeCell ref="D327:D330"/>
    <mergeCell ref="E327:E330"/>
    <mergeCell ref="G327:G330"/>
    <mergeCell ref="H327:H330"/>
    <mergeCell ref="I327:I330"/>
    <mergeCell ref="M327:M330"/>
    <mergeCell ref="N327:N330"/>
    <mergeCell ref="I189:I192"/>
    <mergeCell ref="M309:M313"/>
    <mergeCell ref="N309:N313"/>
    <mergeCell ref="D314:D319"/>
    <mergeCell ref="E314:E319"/>
    <mergeCell ref="G314:G319"/>
    <mergeCell ref="H314:H319"/>
    <mergeCell ref="I314:I319"/>
    <mergeCell ref="M314:M319"/>
    <mergeCell ref="N314:N319"/>
    <mergeCell ref="D309:D313"/>
    <mergeCell ref="J275:J282"/>
    <mergeCell ref="M275:M282"/>
    <mergeCell ref="D283:D293"/>
    <mergeCell ref="H283:H293"/>
    <mergeCell ref="M283:M293"/>
    <mergeCell ref="E275:E282"/>
    <mergeCell ref="I283:I293"/>
    <mergeCell ref="L283:L293"/>
    <mergeCell ref="J283:J293"/>
    <mergeCell ref="J265:J274"/>
    <mergeCell ref="D246:D253"/>
    <mergeCell ref="E246:E253"/>
    <mergeCell ref="G246:G253"/>
    <mergeCell ref="H246:H253"/>
    <mergeCell ref="I246:I253"/>
    <mergeCell ref="I254:I264"/>
    <mergeCell ref="J254:J264"/>
    <mergeCell ref="G265:G274"/>
    <mergeCell ref="E265:E274"/>
    <mergeCell ref="D238:D245"/>
    <mergeCell ref="E238:E245"/>
    <mergeCell ref="G238:G245"/>
    <mergeCell ref="H238:H245"/>
    <mergeCell ref="I238:I245"/>
    <mergeCell ref="M238:M245"/>
    <mergeCell ref="J238:J245"/>
    <mergeCell ref="E220:E227"/>
    <mergeCell ref="G220:G227"/>
    <mergeCell ref="H220:H227"/>
    <mergeCell ref="I220:I227"/>
    <mergeCell ref="H228:H235"/>
    <mergeCell ref="I228:I235"/>
    <mergeCell ref="D212:D219"/>
    <mergeCell ref="E212:E219"/>
    <mergeCell ref="L212:L219"/>
    <mergeCell ref="M212:M219"/>
    <mergeCell ref="N212:N219"/>
    <mergeCell ref="N202:N203"/>
    <mergeCell ref="I202:I203"/>
    <mergeCell ref="H202:H203"/>
    <mergeCell ref="G202:G203"/>
    <mergeCell ref="M202:M203"/>
    <mergeCell ref="I199:I201"/>
    <mergeCell ref="H199:H201"/>
    <mergeCell ref="E189:E192"/>
    <mergeCell ref="F189:F192"/>
    <mergeCell ref="G189:G192"/>
    <mergeCell ref="G199:G201"/>
    <mergeCell ref="G164:G167"/>
    <mergeCell ref="M194:M198"/>
    <mergeCell ref="N194:N198"/>
    <mergeCell ref="D164:D167"/>
    <mergeCell ref="E164:E167"/>
    <mergeCell ref="D168:D172"/>
    <mergeCell ref="L177:L180"/>
    <mergeCell ref="N164:N167"/>
    <mergeCell ref="I183:I184"/>
    <mergeCell ref="M173:M176"/>
    <mergeCell ref="E159:E163"/>
    <mergeCell ref="G159:G163"/>
    <mergeCell ref="H159:H163"/>
    <mergeCell ref="D150:D154"/>
    <mergeCell ref="E150:E154"/>
    <mergeCell ref="G150:G154"/>
    <mergeCell ref="H150:H154"/>
    <mergeCell ref="F150:F154"/>
    <mergeCell ref="F159:F163"/>
    <mergeCell ref="I145:I149"/>
    <mergeCell ref="L145:L149"/>
    <mergeCell ref="N159:N163"/>
    <mergeCell ref="M159:M163"/>
    <mergeCell ref="I150:I154"/>
    <mergeCell ref="N150:N154"/>
    <mergeCell ref="J150:J154"/>
    <mergeCell ref="M150:M154"/>
    <mergeCell ref="G82:G89"/>
    <mergeCell ref="G90:G97"/>
    <mergeCell ref="H115:H125"/>
    <mergeCell ref="I115:I125"/>
    <mergeCell ref="G105:G114"/>
    <mergeCell ref="H105:H114"/>
    <mergeCell ref="I105:I114"/>
    <mergeCell ref="G66:G73"/>
    <mergeCell ref="H66:H73"/>
    <mergeCell ref="G61:G65"/>
    <mergeCell ref="H61:H65"/>
    <mergeCell ref="I61:I65"/>
    <mergeCell ref="E100:E104"/>
    <mergeCell ref="F100:F104"/>
    <mergeCell ref="G100:G104"/>
    <mergeCell ref="E82:E89"/>
    <mergeCell ref="F82:F89"/>
    <mergeCell ref="E29:E36"/>
    <mergeCell ref="D45:D52"/>
    <mergeCell ref="E45:E52"/>
    <mergeCell ref="D53:D60"/>
    <mergeCell ref="D61:D65"/>
    <mergeCell ref="E61:E65"/>
    <mergeCell ref="S348:S351"/>
    <mergeCell ref="S344:S347"/>
    <mergeCell ref="M344:M347"/>
    <mergeCell ref="N348:N351"/>
    <mergeCell ref="M348:M351"/>
    <mergeCell ref="L348:L351"/>
    <mergeCell ref="I348:I351"/>
    <mergeCell ref="J348:J351"/>
    <mergeCell ref="O348:O351"/>
    <mergeCell ref="G344:G347"/>
    <mergeCell ref="H344:H347"/>
    <mergeCell ref="I344:I347"/>
    <mergeCell ref="J344:J347"/>
    <mergeCell ref="L344:L347"/>
    <mergeCell ref="N344:N347"/>
    <mergeCell ref="O344:O347"/>
    <mergeCell ref="C363:C372"/>
    <mergeCell ref="C373:C380"/>
    <mergeCell ref="C355:C362"/>
    <mergeCell ref="G363:G372"/>
    <mergeCell ref="D355:D362"/>
    <mergeCell ref="E355:E362"/>
    <mergeCell ref="D363:D372"/>
    <mergeCell ref="D373:D380"/>
    <mergeCell ref="G355:G362"/>
    <mergeCell ref="J339:J342"/>
    <mergeCell ref="L339:L342"/>
    <mergeCell ref="S339:S342"/>
    <mergeCell ref="C344:C347"/>
    <mergeCell ref="D344:D347"/>
    <mergeCell ref="A354:S354"/>
    <mergeCell ref="C348:C351"/>
    <mergeCell ref="D348:D351"/>
    <mergeCell ref="E348:E351"/>
    <mergeCell ref="F348:F351"/>
    <mergeCell ref="I339:I342"/>
    <mergeCell ref="D339:D342"/>
    <mergeCell ref="E339:E342"/>
    <mergeCell ref="C320:C326"/>
    <mergeCell ref="F265:F274"/>
    <mergeCell ref="H254:H264"/>
    <mergeCell ref="H265:H274"/>
    <mergeCell ref="I265:I274"/>
    <mergeCell ref="I275:I282"/>
    <mergeCell ref="D275:D282"/>
    <mergeCell ref="C254:C264"/>
    <mergeCell ref="F339:F342"/>
    <mergeCell ref="G339:G342"/>
    <mergeCell ref="H339:H342"/>
    <mergeCell ref="D254:D264"/>
    <mergeCell ref="E254:E264"/>
    <mergeCell ref="G254:G264"/>
    <mergeCell ref="D265:D274"/>
    <mergeCell ref="C265:C274"/>
    <mergeCell ref="E309:E313"/>
    <mergeCell ref="C246:C253"/>
    <mergeCell ref="F246:F253"/>
    <mergeCell ref="A237:S237"/>
    <mergeCell ref="N220:N227"/>
    <mergeCell ref="B238:B245"/>
    <mergeCell ref="F238:F245"/>
    <mergeCell ref="A238:A294"/>
    <mergeCell ref="M265:M274"/>
    <mergeCell ref="B254:B264"/>
    <mergeCell ref="B265:B274"/>
    <mergeCell ref="C74:C81"/>
    <mergeCell ref="C66:C73"/>
    <mergeCell ref="C159:C163"/>
    <mergeCell ref="A99:S99"/>
    <mergeCell ref="A100:A143"/>
    <mergeCell ref="B100:B104"/>
    <mergeCell ref="B105:B114"/>
    <mergeCell ref="D66:D73"/>
    <mergeCell ref="I66:I73"/>
    <mergeCell ref="D115:D125"/>
    <mergeCell ref="M206:M208"/>
    <mergeCell ref="M199:M201"/>
    <mergeCell ref="C155:C158"/>
    <mergeCell ref="N105:N114"/>
    <mergeCell ref="C168:C172"/>
    <mergeCell ref="C173:C176"/>
    <mergeCell ref="H183:H184"/>
    <mergeCell ref="N173:N176"/>
    <mergeCell ref="F105:F114"/>
    <mergeCell ref="I177:I180"/>
    <mergeCell ref="M3:M4"/>
    <mergeCell ref="N29:N36"/>
    <mergeCell ref="N45:N52"/>
    <mergeCell ref="N53:N60"/>
    <mergeCell ref="N61:N65"/>
    <mergeCell ref="N66:N73"/>
    <mergeCell ref="M66:M73"/>
    <mergeCell ref="N3:N4"/>
    <mergeCell ref="A5:S5"/>
    <mergeCell ref="C53:C60"/>
    <mergeCell ref="S404:S410"/>
    <mergeCell ref="N394:N403"/>
    <mergeCell ref="N404:N410"/>
    <mergeCell ref="S320:S326"/>
    <mergeCell ref="S383:S393"/>
    <mergeCell ref="S394:S403"/>
    <mergeCell ref="N383:N393"/>
    <mergeCell ref="A337:S338"/>
    <mergeCell ref="B404:B410"/>
    <mergeCell ref="J404:J410"/>
    <mergeCell ref="N275:N282"/>
    <mergeCell ref="N265:N274"/>
    <mergeCell ref="L246:L253"/>
    <mergeCell ref="L275:L282"/>
    <mergeCell ref="M254:M264"/>
    <mergeCell ref="N246:N253"/>
    <mergeCell ref="M246:M253"/>
    <mergeCell ref="L265:L274"/>
    <mergeCell ref="N254:N264"/>
    <mergeCell ref="J66:J73"/>
    <mergeCell ref="J90:J97"/>
    <mergeCell ref="H100:H104"/>
    <mergeCell ref="I100:I104"/>
    <mergeCell ref="M105:M114"/>
    <mergeCell ref="I168:I172"/>
    <mergeCell ref="I159:I163"/>
    <mergeCell ref="I74:I81"/>
    <mergeCell ref="M82:M89"/>
    <mergeCell ref="J159:J163"/>
    <mergeCell ref="M220:M227"/>
    <mergeCell ref="L199:L201"/>
    <mergeCell ref="N206:N207"/>
    <mergeCell ref="L206:L207"/>
    <mergeCell ref="N238:N245"/>
    <mergeCell ref="L238:L245"/>
    <mergeCell ref="A211:S211"/>
    <mergeCell ref="A212:A236"/>
    <mergeCell ref="B212:B219"/>
    <mergeCell ref="F220:F227"/>
    <mergeCell ref="N82:N89"/>
    <mergeCell ref="H90:H97"/>
    <mergeCell ref="I90:I97"/>
    <mergeCell ref="H74:H81"/>
    <mergeCell ref="N74:N81"/>
    <mergeCell ref="L74:L81"/>
    <mergeCell ref="L90:L97"/>
    <mergeCell ref="M90:M97"/>
    <mergeCell ref="N37:N44"/>
    <mergeCell ref="I37:I44"/>
    <mergeCell ref="M61:M65"/>
    <mergeCell ref="M37:M44"/>
    <mergeCell ref="M29:M36"/>
    <mergeCell ref="M45:M52"/>
    <mergeCell ref="M53:M60"/>
    <mergeCell ref="L53:L60"/>
    <mergeCell ref="L45:L52"/>
    <mergeCell ref="L29:L36"/>
    <mergeCell ref="L413:L416"/>
    <mergeCell ref="B417:B420"/>
    <mergeCell ref="L417:L420"/>
    <mergeCell ref="D3:D4"/>
    <mergeCell ref="E3:E4"/>
    <mergeCell ref="E53:E60"/>
    <mergeCell ref="F37:F44"/>
    <mergeCell ref="F29:F36"/>
    <mergeCell ref="J220:J227"/>
    <mergeCell ref="H29:H36"/>
    <mergeCell ref="B74:B81"/>
    <mergeCell ref="J82:J89"/>
    <mergeCell ref="I82:I89"/>
    <mergeCell ref="F74:F81"/>
    <mergeCell ref="J74:J81"/>
    <mergeCell ref="D82:D89"/>
    <mergeCell ref="H82:H89"/>
    <mergeCell ref="B82:B89"/>
    <mergeCell ref="C82:C89"/>
    <mergeCell ref="E74:E81"/>
    <mergeCell ref="L404:L410"/>
    <mergeCell ref="F212:F219"/>
    <mergeCell ref="G212:G219"/>
    <mergeCell ref="H212:H219"/>
    <mergeCell ref="I212:I219"/>
    <mergeCell ref="J212:J219"/>
    <mergeCell ref="A382:S382"/>
    <mergeCell ref="A383:A411"/>
    <mergeCell ref="B383:B393"/>
    <mergeCell ref="G373:G380"/>
    <mergeCell ref="B339:B343"/>
    <mergeCell ref="C339:C342"/>
    <mergeCell ref="L383:L393"/>
    <mergeCell ref="B394:B403"/>
    <mergeCell ref="J394:J403"/>
    <mergeCell ref="L394:L403"/>
    <mergeCell ref="G383:G391"/>
    <mergeCell ref="H383:H391"/>
    <mergeCell ref="C383:C393"/>
    <mergeCell ref="C394:C403"/>
    <mergeCell ref="A356:A380"/>
    <mergeCell ref="E394:E403"/>
    <mergeCell ref="B355:B362"/>
    <mergeCell ref="F355:F362"/>
    <mergeCell ref="B344:B347"/>
    <mergeCell ref="F363:F372"/>
    <mergeCell ref="E383:E393"/>
    <mergeCell ref="B348:B351"/>
    <mergeCell ref="A339:A351"/>
    <mergeCell ref="B363:B372"/>
    <mergeCell ref="H363:H372"/>
    <mergeCell ref="F383:F393"/>
    <mergeCell ref="E344:E347"/>
    <mergeCell ref="F344:F347"/>
    <mergeCell ref="E363:E372"/>
    <mergeCell ref="D383:D391"/>
    <mergeCell ref="G348:G351"/>
    <mergeCell ref="H348:H351"/>
    <mergeCell ref="G394:G403"/>
    <mergeCell ref="H394:H403"/>
    <mergeCell ref="I394:I403"/>
    <mergeCell ref="B373:B380"/>
    <mergeCell ref="I383:I391"/>
    <mergeCell ref="H373:H380"/>
    <mergeCell ref="E373:E380"/>
    <mergeCell ref="D394:D403"/>
    <mergeCell ref="F394:F403"/>
    <mergeCell ref="B327:B330"/>
    <mergeCell ref="F327:F330"/>
    <mergeCell ref="J327:J330"/>
    <mergeCell ref="J331:J335"/>
    <mergeCell ref="H331:H335"/>
    <mergeCell ref="I331:I335"/>
    <mergeCell ref="C331:C335"/>
    <mergeCell ref="D331:D335"/>
    <mergeCell ref="E331:E335"/>
    <mergeCell ref="F331:F335"/>
    <mergeCell ref="B304:B308"/>
    <mergeCell ref="C314:C319"/>
    <mergeCell ref="E304:E308"/>
    <mergeCell ref="G331:G335"/>
    <mergeCell ref="B320:B326"/>
    <mergeCell ref="D304:D308"/>
    <mergeCell ref="C304:C308"/>
    <mergeCell ref="C309:C313"/>
    <mergeCell ref="C327:C330"/>
    <mergeCell ref="B331:B335"/>
    <mergeCell ref="J320:J326"/>
    <mergeCell ref="L320:L326"/>
    <mergeCell ref="F304:F308"/>
    <mergeCell ref="J304:J308"/>
    <mergeCell ref="L304:L308"/>
    <mergeCell ref="F309:F313"/>
    <mergeCell ref="J309:J313"/>
    <mergeCell ref="G304:G308"/>
    <mergeCell ref="G309:G313"/>
    <mergeCell ref="H309:H313"/>
    <mergeCell ref="N283:N293"/>
    <mergeCell ref="G283:G293"/>
    <mergeCell ref="B314:B319"/>
    <mergeCell ref="F314:F319"/>
    <mergeCell ref="J314:J319"/>
    <mergeCell ref="L314:L319"/>
    <mergeCell ref="M304:M308"/>
    <mergeCell ref="L309:L313"/>
    <mergeCell ref="N304:N308"/>
    <mergeCell ref="B309:B313"/>
    <mergeCell ref="B275:B282"/>
    <mergeCell ref="F275:F282"/>
    <mergeCell ref="B283:B293"/>
    <mergeCell ref="E283:E293"/>
    <mergeCell ref="F283:F293"/>
    <mergeCell ref="C275:C282"/>
    <mergeCell ref="I309:I313"/>
    <mergeCell ref="C283:C293"/>
    <mergeCell ref="G275:G282"/>
    <mergeCell ref="H275:H282"/>
    <mergeCell ref="I304:I308"/>
    <mergeCell ref="H304:H308"/>
    <mergeCell ref="L220:L227"/>
    <mergeCell ref="L254:L264"/>
    <mergeCell ref="J206:J208"/>
    <mergeCell ref="B202:B203"/>
    <mergeCell ref="C220:C227"/>
    <mergeCell ref="B206:B208"/>
    <mergeCell ref="G206:G208"/>
    <mergeCell ref="B246:B253"/>
    <mergeCell ref="F254:F264"/>
    <mergeCell ref="C238:C245"/>
    <mergeCell ref="F202:F203"/>
    <mergeCell ref="B220:B227"/>
    <mergeCell ref="C212:C219"/>
    <mergeCell ref="D220:D227"/>
    <mergeCell ref="H206:H208"/>
    <mergeCell ref="D199:D201"/>
    <mergeCell ref="F206:F208"/>
    <mergeCell ref="D202:D203"/>
    <mergeCell ref="E202:E203"/>
    <mergeCell ref="F199:F201"/>
    <mergeCell ref="B199:B201"/>
    <mergeCell ref="J199:J201"/>
    <mergeCell ref="D183:D187"/>
    <mergeCell ref="J183:J184"/>
    <mergeCell ref="E199:E201"/>
    <mergeCell ref="B189:B193"/>
    <mergeCell ref="C189:C193"/>
    <mergeCell ref="H189:H192"/>
    <mergeCell ref="B183:B187"/>
    <mergeCell ref="D194:D198"/>
    <mergeCell ref="E177:E180"/>
    <mergeCell ref="H173:H176"/>
    <mergeCell ref="M168:M172"/>
    <mergeCell ref="M177:M180"/>
    <mergeCell ref="E173:E176"/>
    <mergeCell ref="D173:D176"/>
    <mergeCell ref="H168:H172"/>
    <mergeCell ref="G177:G180"/>
    <mergeCell ref="L183:L187"/>
    <mergeCell ref="B164:B167"/>
    <mergeCell ref="E183:E187"/>
    <mergeCell ref="G173:G176"/>
    <mergeCell ref="I173:I176"/>
    <mergeCell ref="C177:C180"/>
    <mergeCell ref="B168:B172"/>
    <mergeCell ref="J168:J172"/>
    <mergeCell ref="L168:L172"/>
    <mergeCell ref="G168:G172"/>
    <mergeCell ref="B177:B180"/>
    <mergeCell ref="F177:F180"/>
    <mergeCell ref="J177:J180"/>
    <mergeCell ref="B173:B176"/>
    <mergeCell ref="F168:F172"/>
    <mergeCell ref="F173:F176"/>
    <mergeCell ref="J173:J176"/>
    <mergeCell ref="H177:H180"/>
    <mergeCell ref="E168:E172"/>
    <mergeCell ref="D177:D180"/>
    <mergeCell ref="B155:B158"/>
    <mergeCell ref="F155:F158"/>
    <mergeCell ref="J155:J158"/>
    <mergeCell ref="L155:L158"/>
    <mergeCell ref="C164:C167"/>
    <mergeCell ref="H164:H167"/>
    <mergeCell ref="D155:D158"/>
    <mergeCell ref="E155:E158"/>
    <mergeCell ref="D159:D163"/>
    <mergeCell ref="B159:B163"/>
    <mergeCell ref="B150:B154"/>
    <mergeCell ref="C150:C154"/>
    <mergeCell ref="C145:C149"/>
    <mergeCell ref="D145:D149"/>
    <mergeCell ref="E145:E149"/>
    <mergeCell ref="G145:G149"/>
    <mergeCell ref="B145:B149"/>
    <mergeCell ref="B126:B133"/>
    <mergeCell ref="C126:C133"/>
    <mergeCell ref="D126:D133"/>
    <mergeCell ref="E126:E133"/>
    <mergeCell ref="F126:F133"/>
    <mergeCell ref="G126:G133"/>
    <mergeCell ref="B115:B125"/>
    <mergeCell ref="E115:E125"/>
    <mergeCell ref="F115:F125"/>
    <mergeCell ref="J115:J125"/>
    <mergeCell ref="B90:B97"/>
    <mergeCell ref="C90:C97"/>
    <mergeCell ref="G115:G125"/>
    <mergeCell ref="D105:D114"/>
    <mergeCell ref="E105:E114"/>
    <mergeCell ref="G53:G60"/>
    <mergeCell ref="J100:J104"/>
    <mergeCell ref="L100:L104"/>
    <mergeCell ref="M100:M104"/>
    <mergeCell ref="N115:N125"/>
    <mergeCell ref="L66:L73"/>
    <mergeCell ref="M74:M81"/>
    <mergeCell ref="L82:L89"/>
    <mergeCell ref="N90:N97"/>
    <mergeCell ref="N100:N104"/>
    <mergeCell ref="F45:F52"/>
    <mergeCell ref="G29:G36"/>
    <mergeCell ref="D37:D44"/>
    <mergeCell ref="B37:B44"/>
    <mergeCell ref="E37:E44"/>
    <mergeCell ref="B66:B73"/>
    <mergeCell ref="F66:F73"/>
    <mergeCell ref="B53:B60"/>
    <mergeCell ref="F53:F60"/>
    <mergeCell ref="C61:C65"/>
    <mergeCell ref="G45:G52"/>
    <mergeCell ref="I29:I36"/>
    <mergeCell ref="J37:J44"/>
    <mergeCell ref="B29:B36"/>
    <mergeCell ref="G37:G44"/>
    <mergeCell ref="D29:D36"/>
    <mergeCell ref="C29:C36"/>
    <mergeCell ref="C37:C44"/>
    <mergeCell ref="C45:C52"/>
    <mergeCell ref="B45:B52"/>
    <mergeCell ref="H53:H60"/>
    <mergeCell ref="A1:S1"/>
    <mergeCell ref="A2:S2"/>
    <mergeCell ref="A3:A4"/>
    <mergeCell ref="B3:B4"/>
    <mergeCell ref="F3:L3"/>
    <mergeCell ref="A6:A98"/>
    <mergeCell ref="H37:H44"/>
    <mergeCell ref="H45:H52"/>
    <mergeCell ref="J45:J52"/>
    <mergeCell ref="B61:B65"/>
    <mergeCell ref="L61:L65"/>
    <mergeCell ref="L126:L133"/>
    <mergeCell ref="M126:M133"/>
    <mergeCell ref="N126:N133"/>
    <mergeCell ref="C115:C125"/>
    <mergeCell ref="C105:C114"/>
    <mergeCell ref="C100:C104"/>
    <mergeCell ref="F61:F65"/>
    <mergeCell ref="E66:E73"/>
    <mergeCell ref="L105:L114"/>
    <mergeCell ref="I155:I158"/>
    <mergeCell ref="L159:L163"/>
    <mergeCell ref="I164:I167"/>
    <mergeCell ref="O3:S3"/>
    <mergeCell ref="I45:I52"/>
    <mergeCell ref="L37:L44"/>
    <mergeCell ref="J29:J36"/>
    <mergeCell ref="I53:I60"/>
    <mergeCell ref="J53:J60"/>
    <mergeCell ref="L115:L125"/>
    <mergeCell ref="M115:M125"/>
    <mergeCell ref="J126:J133"/>
    <mergeCell ref="L164:L167"/>
    <mergeCell ref="N155:N158"/>
    <mergeCell ref="M155:M158"/>
    <mergeCell ref="N145:N149"/>
    <mergeCell ref="M145:M149"/>
    <mergeCell ref="J145:J149"/>
    <mergeCell ref="L150:L154"/>
    <mergeCell ref="O177:O180"/>
    <mergeCell ref="O159:O163"/>
    <mergeCell ref="F164:F167"/>
    <mergeCell ref="J164:J167"/>
    <mergeCell ref="F145:F149"/>
    <mergeCell ref="O168:O172"/>
    <mergeCell ref="O150:O154"/>
    <mergeCell ref="M164:M167"/>
    <mergeCell ref="H155:H158"/>
    <mergeCell ref="H145:H149"/>
    <mergeCell ref="O314:O319"/>
    <mergeCell ref="O320:O326"/>
    <mergeCell ref="S327:S330"/>
    <mergeCell ref="O173:O176"/>
    <mergeCell ref="N183:N187"/>
    <mergeCell ref="N168:N172"/>
    <mergeCell ref="A182:N182"/>
    <mergeCell ref="M183:M186"/>
    <mergeCell ref="A183:A210"/>
    <mergeCell ref="L173:L176"/>
    <mergeCell ref="S238:S239"/>
    <mergeCell ref="S246:S247"/>
    <mergeCell ref="S254:S255"/>
    <mergeCell ref="S265:S274"/>
    <mergeCell ref="S275:S282"/>
    <mergeCell ref="S309:S313"/>
    <mergeCell ref="S294:S302"/>
    <mergeCell ref="O327:O330"/>
    <mergeCell ref="M339:M343"/>
    <mergeCell ref="N339:N342"/>
    <mergeCell ref="N331:N335"/>
    <mergeCell ref="S283:S293"/>
    <mergeCell ref="A303:S303"/>
    <mergeCell ref="A304:A336"/>
    <mergeCell ref="S331:S335"/>
    <mergeCell ref="O331:O335"/>
    <mergeCell ref="S314:S319"/>
    <mergeCell ref="D404:D410"/>
    <mergeCell ref="C413:C416"/>
    <mergeCell ref="H355:H362"/>
    <mergeCell ref="N363:N372"/>
    <mergeCell ref="F373:F380"/>
    <mergeCell ref="I355:I362"/>
    <mergeCell ref="M373:M380"/>
    <mergeCell ref="N355:N362"/>
    <mergeCell ref="N373:N380"/>
    <mergeCell ref="J373:J380"/>
    <mergeCell ref="C417:C420"/>
    <mergeCell ref="G413:G416"/>
    <mergeCell ref="H413:H416"/>
    <mergeCell ref="I413:I416"/>
    <mergeCell ref="F404:F410"/>
    <mergeCell ref="G404:G410"/>
    <mergeCell ref="E404:E410"/>
    <mergeCell ref="C404:C410"/>
    <mergeCell ref="E413:E416"/>
    <mergeCell ref="F413:F416"/>
    <mergeCell ref="L373:L380"/>
    <mergeCell ref="M355:M362"/>
    <mergeCell ref="M363:M372"/>
    <mergeCell ref="I373:I380"/>
    <mergeCell ref="M383:M393"/>
    <mergeCell ref="L355:L362"/>
    <mergeCell ref="J363:J372"/>
    <mergeCell ref="J355:J362"/>
    <mergeCell ref="J383:J393"/>
    <mergeCell ref="I363:I372"/>
    <mergeCell ref="M394:M403"/>
    <mergeCell ref="F417:F420"/>
    <mergeCell ref="G417:G420"/>
    <mergeCell ref="I417:I420"/>
    <mergeCell ref="J417:J420"/>
    <mergeCell ref="J413:J416"/>
    <mergeCell ref="M404:M410"/>
    <mergeCell ref="H404:H410"/>
    <mergeCell ref="I404:I410"/>
    <mergeCell ref="H417:H420"/>
    <mergeCell ref="D74:D81"/>
    <mergeCell ref="D100:D104"/>
    <mergeCell ref="J61:J65"/>
    <mergeCell ref="C183:C184"/>
    <mergeCell ref="F183:F184"/>
    <mergeCell ref="G183:G184"/>
    <mergeCell ref="G74:G81"/>
    <mergeCell ref="H126:H133"/>
    <mergeCell ref="J105:J114"/>
    <mergeCell ref="I126:I133"/>
    <mergeCell ref="C206:C208"/>
    <mergeCell ref="D206:D208"/>
    <mergeCell ref="E206:E208"/>
    <mergeCell ref="L363:L372"/>
    <mergeCell ref="H294:H302"/>
    <mergeCell ref="I294:I302"/>
    <mergeCell ref="J294:J302"/>
    <mergeCell ref="L294:L302"/>
    <mergeCell ref="I206:I209"/>
    <mergeCell ref="J246:J253"/>
    <mergeCell ref="S29:S36"/>
    <mergeCell ref="S417:S420"/>
    <mergeCell ref="S183:S186"/>
    <mergeCell ref="S126:S133"/>
    <mergeCell ref="S100:S104"/>
    <mergeCell ref="S373:S380"/>
    <mergeCell ref="S355:S362"/>
    <mergeCell ref="S363:S372"/>
    <mergeCell ref="S304:S308"/>
    <mergeCell ref="S134:S141"/>
    <mergeCell ref="O100:O104"/>
    <mergeCell ref="S90:S97"/>
    <mergeCell ref="S82:S89"/>
    <mergeCell ref="S53:S60"/>
    <mergeCell ref="S45:S52"/>
    <mergeCell ref="S66:S73"/>
    <mergeCell ref="S61:S65"/>
    <mergeCell ref="S74:S81"/>
    <mergeCell ref="B6:B12"/>
    <mergeCell ref="C6:C12"/>
    <mergeCell ref="D6:D12"/>
    <mergeCell ref="E6:E12"/>
    <mergeCell ref="F6:F12"/>
    <mergeCell ref="G6:G12"/>
    <mergeCell ref="H6:H12"/>
    <mergeCell ref="I6:I12"/>
    <mergeCell ref="J6:J12"/>
    <mergeCell ref="L6:L12"/>
    <mergeCell ref="M6:M12"/>
    <mergeCell ref="N6:N12"/>
    <mergeCell ref="J13:J20"/>
    <mergeCell ref="L13:L20"/>
    <mergeCell ref="M13:M20"/>
    <mergeCell ref="N13:N20"/>
    <mergeCell ref="S13:S20"/>
    <mergeCell ref="B13:B20"/>
    <mergeCell ref="S21:S28"/>
    <mergeCell ref="S37:S44"/>
    <mergeCell ref="S6:S12"/>
    <mergeCell ref="C13:C20"/>
    <mergeCell ref="D13:D20"/>
    <mergeCell ref="E13:E20"/>
    <mergeCell ref="F13:F20"/>
    <mergeCell ref="G13:G20"/>
    <mergeCell ref="H13:H20"/>
    <mergeCell ref="I13:I20"/>
    <mergeCell ref="B294:B302"/>
    <mergeCell ref="C294:C302"/>
    <mergeCell ref="D294:D302"/>
    <mergeCell ref="E294:E302"/>
    <mergeCell ref="F294:F302"/>
    <mergeCell ref="G294:G302"/>
    <mergeCell ref="B134:B141"/>
    <mergeCell ref="C134:C141"/>
    <mergeCell ref="D134:D141"/>
    <mergeCell ref="E134:E141"/>
    <mergeCell ref="M134:M141"/>
    <mergeCell ref="N134:N141"/>
    <mergeCell ref="N294:N302"/>
    <mergeCell ref="F134:F141"/>
    <mergeCell ref="G134:G141"/>
    <mergeCell ref="H134:H141"/>
    <mergeCell ref="I134:I141"/>
    <mergeCell ref="J134:J141"/>
    <mergeCell ref="M294:M302"/>
    <mergeCell ref="G155:G158"/>
    <mergeCell ref="A144:S144"/>
    <mergeCell ref="A145:A181"/>
    <mergeCell ref="S212:S219"/>
    <mergeCell ref="C194:C198"/>
    <mergeCell ref="B194:B198"/>
    <mergeCell ref="L194:L198"/>
    <mergeCell ref="J194:J198"/>
    <mergeCell ref="I194:I198"/>
    <mergeCell ref="H194:H198"/>
    <mergeCell ref="G194:G198"/>
    <mergeCell ref="F194:F198"/>
    <mergeCell ref="E194:E198"/>
  </mergeCells>
  <printOptions/>
  <pageMargins left="0.7086614173228347" right="0.7086614173228347" top="0.7480314960629921" bottom="0.7480314960629921" header="0.31496062992125984" footer="0.31496062992125984"/>
  <pageSetup horizontalDpi="1200" verticalDpi="1200" orientation="landscape" paperSize="9" scale="60" r:id="rId1"/>
</worksheet>
</file>

<file path=xl/worksheets/sheet2.xml><?xml version="1.0" encoding="utf-8"?>
<worksheet xmlns="http://schemas.openxmlformats.org/spreadsheetml/2006/main" xmlns:r="http://schemas.openxmlformats.org/officeDocument/2006/relationships">
  <dimension ref="A1:S127"/>
  <sheetViews>
    <sheetView zoomScalePageLayoutView="0" workbookViewId="0" topLeftCell="A91">
      <selection activeCell="O7" sqref="O7"/>
    </sheetView>
  </sheetViews>
  <sheetFormatPr defaultColWidth="9.140625" defaultRowHeight="15"/>
  <cols>
    <col min="1" max="16384" width="11.421875" style="0" customWidth="1"/>
  </cols>
  <sheetData>
    <row r="1" spans="1:11" ht="15">
      <c r="A1" s="195" t="s">
        <v>158</v>
      </c>
      <c r="K1" s="166"/>
    </row>
    <row r="2" spans="1:11" ht="26.25">
      <c r="A2" s="196"/>
      <c r="B2" s="318" t="s">
        <v>22</v>
      </c>
      <c r="K2" s="166"/>
    </row>
    <row r="3" ht="15.75" thickBot="1">
      <c r="K3" s="166"/>
    </row>
    <row r="4" spans="1:13" ht="15">
      <c r="A4" s="197"/>
      <c r="B4" s="198"/>
      <c r="C4" s="198"/>
      <c r="D4" s="198"/>
      <c r="E4" s="198"/>
      <c r="F4" s="198"/>
      <c r="G4" s="198"/>
      <c r="H4" s="198"/>
      <c r="I4" s="198"/>
      <c r="J4" s="198"/>
      <c r="K4" s="198"/>
      <c r="L4" s="198"/>
      <c r="M4" s="199"/>
    </row>
    <row r="5" spans="1:13" ht="15.75" thickBot="1">
      <c r="A5" s="1124"/>
      <c r="B5" s="1125"/>
      <c r="C5" s="1125"/>
      <c r="D5" s="1125"/>
      <c r="E5" s="1125"/>
      <c r="F5" s="1126"/>
      <c r="G5" s="1125"/>
      <c r="H5" s="1125"/>
      <c r="I5" s="1125"/>
      <c r="J5" s="1125"/>
      <c r="K5" s="1125"/>
      <c r="L5" s="1125"/>
      <c r="M5" s="1127"/>
    </row>
    <row r="6" spans="1:13" ht="15.75" thickBot="1">
      <c r="A6" s="1128" t="s">
        <v>159</v>
      </c>
      <c r="B6" s="1128" t="s">
        <v>160</v>
      </c>
      <c r="C6" s="1130" t="s">
        <v>161</v>
      </c>
      <c r="D6" s="1131"/>
      <c r="E6" s="1131"/>
      <c r="F6" s="1132" t="s">
        <v>162</v>
      </c>
      <c r="G6" s="1133" t="s">
        <v>163</v>
      </c>
      <c r="H6" s="1135" t="s">
        <v>164</v>
      </c>
      <c r="I6" s="1136"/>
      <c r="J6" s="1136"/>
      <c r="K6" s="1136"/>
      <c r="L6" s="1136"/>
      <c r="M6" s="1137"/>
    </row>
    <row r="7" spans="1:15" ht="67.5">
      <c r="A7" s="1129"/>
      <c r="B7" s="1129"/>
      <c r="C7" s="319" t="s">
        <v>165</v>
      </c>
      <c r="D7" s="319" t="s">
        <v>166</v>
      </c>
      <c r="E7" s="319" t="s">
        <v>167</v>
      </c>
      <c r="F7" s="1132"/>
      <c r="G7" s="1134"/>
      <c r="H7" s="321" t="s">
        <v>168</v>
      </c>
      <c r="I7" s="321" t="s">
        <v>169</v>
      </c>
      <c r="J7" s="322" t="s">
        <v>170</v>
      </c>
      <c r="K7" s="323" t="s">
        <v>171</v>
      </c>
      <c r="L7" s="323" t="s">
        <v>172</v>
      </c>
      <c r="M7" s="320" t="s">
        <v>173</v>
      </c>
      <c r="O7" s="378" t="s">
        <v>328</v>
      </c>
    </row>
    <row r="8" spans="1:13" ht="15">
      <c r="A8" s="269"/>
      <c r="B8" s="269"/>
      <c r="C8" s="269"/>
      <c r="D8" s="269"/>
      <c r="E8" s="269"/>
      <c r="F8" s="1138"/>
      <c r="G8" s="1138"/>
      <c r="H8" s="269"/>
      <c r="I8" s="269"/>
      <c r="J8" s="270"/>
      <c r="K8" s="324"/>
      <c r="L8" s="271"/>
      <c r="M8" s="270"/>
    </row>
    <row r="9" spans="1:19" ht="15">
      <c r="A9" s="1139" t="s">
        <v>295</v>
      </c>
      <c r="B9" s="1141" t="s">
        <v>296</v>
      </c>
      <c r="C9" s="1142" t="s">
        <v>56</v>
      </c>
      <c r="D9" s="1142" t="s">
        <v>56</v>
      </c>
      <c r="E9" s="1142" t="s">
        <v>56</v>
      </c>
      <c r="F9" s="1142" t="s">
        <v>297</v>
      </c>
      <c r="G9" s="1142" t="s">
        <v>298</v>
      </c>
      <c r="H9" s="1143"/>
      <c r="I9" s="1146" t="s">
        <v>299</v>
      </c>
      <c r="J9" s="1149">
        <f>57640+'[2]Detalle por actividad Jun 2011'!$P$9+'[2]Detalle por actividad Jun 2011'!$P$11+'[2]Detalle por actividad Jun 2011'!$P$13</f>
        <v>73120</v>
      </c>
      <c r="K9" s="1152">
        <f>28506.04+'[2]Detalle por actividad Jun 2011'!$V$9+'[2]Detalle por actividad Jun 2011'!$V$10+'[2]Detalle por actividad Jun 2011'!$V$11+'[2]Detalle por actividad Jun 2011'!$V$12+'[2]Detalle por actividad Jun 2011'!$V$13</f>
        <v>30352.870000000003</v>
      </c>
      <c r="L9" s="1155"/>
      <c r="M9" s="1158">
        <f>+K9/J9</f>
        <v>0.41511036652078775</v>
      </c>
      <c r="N9" s="325"/>
      <c r="O9" s="326"/>
      <c r="P9" s="326"/>
      <c r="Q9" s="326"/>
      <c r="R9" s="326"/>
      <c r="S9" s="326"/>
    </row>
    <row r="10" spans="1:19" ht="15">
      <c r="A10" s="1140"/>
      <c r="B10" s="1141"/>
      <c r="C10" s="1142"/>
      <c r="D10" s="1142"/>
      <c r="E10" s="1142"/>
      <c r="F10" s="1142"/>
      <c r="G10" s="1142"/>
      <c r="H10" s="1144"/>
      <c r="I10" s="1147"/>
      <c r="J10" s="1150"/>
      <c r="K10" s="1153"/>
      <c r="L10" s="1156"/>
      <c r="M10" s="1158"/>
      <c r="N10" s="325"/>
      <c r="O10" s="326"/>
      <c r="P10" s="326"/>
      <c r="Q10" s="326"/>
      <c r="R10" s="326"/>
      <c r="S10" s="326"/>
    </row>
    <row r="11" spans="1:19" ht="15">
      <c r="A11" s="1140"/>
      <c r="B11" s="1141"/>
      <c r="C11" s="1142"/>
      <c r="D11" s="1142"/>
      <c r="E11" s="1142"/>
      <c r="F11" s="1142"/>
      <c r="G11" s="1142"/>
      <c r="H11" s="1144"/>
      <c r="I11" s="1147"/>
      <c r="J11" s="1150"/>
      <c r="K11" s="1153"/>
      <c r="L11" s="1156"/>
      <c r="M11" s="1158"/>
      <c r="N11" s="325"/>
      <c r="O11" s="326"/>
      <c r="P11" s="326"/>
      <c r="Q11" s="326"/>
      <c r="R11" s="326"/>
      <c r="S11" s="326"/>
    </row>
    <row r="12" spans="1:19" ht="15">
      <c r="A12" s="1140"/>
      <c r="B12" s="1141"/>
      <c r="C12" s="1142"/>
      <c r="D12" s="1142"/>
      <c r="E12" s="1142"/>
      <c r="F12" s="1142"/>
      <c r="G12" s="1142"/>
      <c r="H12" s="1144"/>
      <c r="I12" s="1147"/>
      <c r="J12" s="1150"/>
      <c r="K12" s="1153"/>
      <c r="L12" s="1156"/>
      <c r="M12" s="1158"/>
      <c r="N12" s="326"/>
      <c r="O12" s="326"/>
      <c r="P12" s="326"/>
      <c r="Q12" s="326"/>
      <c r="R12" s="326"/>
      <c r="S12" s="326"/>
    </row>
    <row r="13" spans="1:19" ht="15">
      <c r="A13" s="1140"/>
      <c r="B13" s="1141"/>
      <c r="C13" s="1142"/>
      <c r="D13" s="1142"/>
      <c r="E13" s="1142"/>
      <c r="F13" s="1142"/>
      <c r="G13" s="1142"/>
      <c r="H13" s="1144"/>
      <c r="I13" s="1147"/>
      <c r="J13" s="1150"/>
      <c r="K13" s="1153"/>
      <c r="L13" s="1156"/>
      <c r="M13" s="1158"/>
      <c r="N13" s="326"/>
      <c r="O13" s="327"/>
      <c r="P13" s="326"/>
      <c r="Q13" s="326"/>
      <c r="R13" s="326"/>
      <c r="S13" s="326"/>
    </row>
    <row r="14" spans="1:19" ht="15">
      <c r="A14" s="1140"/>
      <c r="B14" s="1141"/>
      <c r="C14" s="1142"/>
      <c r="D14" s="1142"/>
      <c r="E14" s="1142"/>
      <c r="F14" s="1142"/>
      <c r="G14" s="1142"/>
      <c r="H14" s="1144"/>
      <c r="I14" s="1147"/>
      <c r="J14" s="1150"/>
      <c r="K14" s="1153"/>
      <c r="L14" s="1156"/>
      <c r="M14" s="1158"/>
      <c r="N14" s="326"/>
      <c r="O14" s="326"/>
      <c r="P14" s="326"/>
      <c r="Q14" s="326"/>
      <c r="R14" s="326"/>
      <c r="S14" s="326"/>
    </row>
    <row r="15" spans="1:19" ht="15">
      <c r="A15" s="1140"/>
      <c r="B15" s="1141"/>
      <c r="C15" s="1142"/>
      <c r="D15" s="1142"/>
      <c r="E15" s="1142"/>
      <c r="F15" s="1142"/>
      <c r="G15" s="1142"/>
      <c r="H15" s="1144"/>
      <c r="I15" s="1147"/>
      <c r="J15" s="1150"/>
      <c r="K15" s="1153"/>
      <c r="L15" s="1156"/>
      <c r="M15" s="1158"/>
      <c r="N15" s="326"/>
      <c r="O15" s="326"/>
      <c r="P15" s="326"/>
      <c r="Q15" s="326"/>
      <c r="R15" s="326"/>
      <c r="S15" s="326"/>
    </row>
    <row r="16" spans="1:19" ht="15">
      <c r="A16" s="1140"/>
      <c r="B16" s="1141"/>
      <c r="C16" s="1142"/>
      <c r="D16" s="1142"/>
      <c r="E16" s="1142"/>
      <c r="F16" s="1142"/>
      <c r="G16" s="1142"/>
      <c r="H16" s="1145"/>
      <c r="I16" s="1148"/>
      <c r="J16" s="1151"/>
      <c r="K16" s="1154"/>
      <c r="L16" s="1157"/>
      <c r="M16" s="1158"/>
      <c r="N16" s="328"/>
      <c r="O16" s="327"/>
      <c r="P16" s="326"/>
      <c r="Q16" s="326"/>
      <c r="R16" s="326"/>
      <c r="S16" s="326"/>
    </row>
    <row r="17" spans="1:19" ht="15">
      <c r="A17" s="329"/>
      <c r="B17" s="1159" t="s">
        <v>300</v>
      </c>
      <c r="C17" s="1142" t="s">
        <v>56</v>
      </c>
      <c r="D17" s="1142" t="s">
        <v>56</v>
      </c>
      <c r="E17" s="1142" t="s">
        <v>56</v>
      </c>
      <c r="F17" s="1142" t="s">
        <v>297</v>
      </c>
      <c r="G17" s="1142" t="s">
        <v>301</v>
      </c>
      <c r="H17" s="1143"/>
      <c r="I17" s="1146" t="s">
        <v>299</v>
      </c>
      <c r="J17" s="1155">
        <f>36780+'[2]Detalle por actividad Jun 2011'!$P$14</f>
        <v>40688.57</v>
      </c>
      <c r="K17" s="1152">
        <f>18753.07+'[2]Detalle por actividad Jun 2011'!$V$14+'[2]Detalle por actividad Jun 2011'!$V$15+'[2]Detalle por actividad Jun 2011'!$V$16</f>
        <v>19212.4</v>
      </c>
      <c r="L17" s="1155">
        <f>+K17</f>
        <v>19212.4</v>
      </c>
      <c r="M17" s="1158">
        <f>+K17/J17</f>
        <v>0.47218174538943003</v>
      </c>
      <c r="N17" s="326"/>
      <c r="O17" s="326"/>
      <c r="P17" s="326"/>
      <c r="Q17" s="326"/>
      <c r="R17" s="326"/>
      <c r="S17" s="326"/>
    </row>
    <row r="18" spans="1:19" ht="15">
      <c r="A18" s="329"/>
      <c r="B18" s="1159"/>
      <c r="C18" s="1142"/>
      <c r="D18" s="1142"/>
      <c r="E18" s="1142"/>
      <c r="F18" s="1142"/>
      <c r="G18" s="1142"/>
      <c r="H18" s="1144"/>
      <c r="I18" s="1147"/>
      <c r="J18" s="1156"/>
      <c r="K18" s="1153"/>
      <c r="L18" s="1156"/>
      <c r="M18" s="1158"/>
      <c r="N18" s="326"/>
      <c r="O18" s="326"/>
      <c r="P18" s="326"/>
      <c r="Q18" s="326"/>
      <c r="R18" s="326"/>
      <c r="S18" s="326"/>
    </row>
    <row r="19" spans="1:19" ht="15">
      <c r="A19" s="329"/>
      <c r="B19" s="1159"/>
      <c r="C19" s="1142"/>
      <c r="D19" s="1142"/>
      <c r="E19" s="1142"/>
      <c r="F19" s="1142"/>
      <c r="G19" s="1142"/>
      <c r="H19" s="1144"/>
      <c r="I19" s="1147"/>
      <c r="J19" s="1156"/>
      <c r="K19" s="1153"/>
      <c r="L19" s="1156"/>
      <c r="M19" s="1158"/>
      <c r="N19" s="326"/>
      <c r="O19" s="326"/>
      <c r="P19" s="326"/>
      <c r="Q19" s="326"/>
      <c r="R19" s="326"/>
      <c r="S19" s="326"/>
    </row>
    <row r="20" spans="1:19" ht="15">
      <c r="A20" s="329"/>
      <c r="B20" s="1159"/>
      <c r="C20" s="1142"/>
      <c r="D20" s="1142"/>
      <c r="E20" s="1142"/>
      <c r="F20" s="1142"/>
      <c r="G20" s="1142"/>
      <c r="H20" s="1144"/>
      <c r="I20" s="1147"/>
      <c r="J20" s="1156"/>
      <c r="K20" s="1153"/>
      <c r="L20" s="1156"/>
      <c r="M20" s="1158"/>
      <c r="N20" s="326"/>
      <c r="O20" s="326"/>
      <c r="P20" s="326"/>
      <c r="Q20" s="326"/>
      <c r="R20" s="326"/>
      <c r="S20" s="326"/>
    </row>
    <row r="21" spans="1:19" ht="15">
      <c r="A21" s="329"/>
      <c r="B21" s="1159"/>
      <c r="C21" s="1142"/>
      <c r="D21" s="1142"/>
      <c r="E21" s="1142"/>
      <c r="F21" s="1142"/>
      <c r="G21" s="1142"/>
      <c r="H21" s="1144"/>
      <c r="I21" s="1147"/>
      <c r="J21" s="1156"/>
      <c r="K21" s="1153"/>
      <c r="L21" s="1156"/>
      <c r="M21" s="1158"/>
      <c r="N21" s="326"/>
      <c r="O21" s="326"/>
      <c r="P21" s="326"/>
      <c r="Q21" s="326"/>
      <c r="R21" s="326"/>
      <c r="S21" s="326"/>
    </row>
    <row r="22" spans="1:19" ht="15">
      <c r="A22" s="329"/>
      <c r="B22" s="1159"/>
      <c r="C22" s="1142"/>
      <c r="D22" s="1142"/>
      <c r="E22" s="1142"/>
      <c r="F22" s="1142"/>
      <c r="G22" s="1142"/>
      <c r="H22" s="1144"/>
      <c r="I22" s="1147"/>
      <c r="J22" s="1156"/>
      <c r="K22" s="1153"/>
      <c r="L22" s="1156"/>
      <c r="M22" s="1158"/>
      <c r="N22" s="326"/>
      <c r="O22" s="326"/>
      <c r="P22" s="326"/>
      <c r="Q22" s="326"/>
      <c r="R22" s="326"/>
      <c r="S22" s="326"/>
    </row>
    <row r="23" spans="1:19" ht="15">
      <c r="A23" s="329"/>
      <c r="B23" s="1159"/>
      <c r="C23" s="1142"/>
      <c r="D23" s="1142"/>
      <c r="E23" s="1142"/>
      <c r="F23" s="1142"/>
      <c r="G23" s="1142"/>
      <c r="H23" s="1144"/>
      <c r="I23" s="1147"/>
      <c r="J23" s="1156"/>
      <c r="K23" s="1153"/>
      <c r="L23" s="1156"/>
      <c r="M23" s="1158"/>
      <c r="N23" s="326"/>
      <c r="O23" s="326"/>
      <c r="P23" s="326"/>
      <c r="Q23" s="326"/>
      <c r="R23" s="326"/>
      <c r="S23" s="326"/>
    </row>
    <row r="24" spans="1:19" ht="15">
      <c r="A24" s="329"/>
      <c r="B24" s="1159"/>
      <c r="C24" s="1142"/>
      <c r="D24" s="1142"/>
      <c r="E24" s="1142"/>
      <c r="F24" s="1142"/>
      <c r="G24" s="1142"/>
      <c r="H24" s="1145"/>
      <c r="I24" s="1148"/>
      <c r="J24" s="1157"/>
      <c r="K24" s="1154"/>
      <c r="L24" s="1157"/>
      <c r="M24" s="1158"/>
      <c r="N24" s="328"/>
      <c r="O24" s="327"/>
      <c r="P24" s="326"/>
      <c r="Q24" s="326"/>
      <c r="R24" s="326"/>
      <c r="S24" s="326"/>
    </row>
    <row r="25" spans="1:19" ht="15">
      <c r="A25" s="329"/>
      <c r="B25" s="1159" t="s">
        <v>302</v>
      </c>
      <c r="C25" s="1142" t="s">
        <v>56</v>
      </c>
      <c r="D25" s="1142" t="s">
        <v>56</v>
      </c>
      <c r="E25" s="1142" t="s">
        <v>56</v>
      </c>
      <c r="F25" s="1160" t="s">
        <v>297</v>
      </c>
      <c r="G25" s="1142" t="s">
        <v>303</v>
      </c>
      <c r="H25" s="1143"/>
      <c r="I25" s="1146" t="s">
        <v>299</v>
      </c>
      <c r="J25" s="1155">
        <v>41860</v>
      </c>
      <c r="K25" s="1152">
        <f>21853.07+'[2]Detalle por actividad Jun 2011'!$V$17+'[2]Detalle por actividad Jun 2011'!$V$18+'[2]Detalle por actividad Jun 2011'!$V$19+'[2]Detalle por actividad Jun 2011'!$V$20</f>
        <v>36982.4</v>
      </c>
      <c r="L25" s="1155">
        <f>+K25</f>
        <v>36982.4</v>
      </c>
      <c r="M25" s="1158">
        <f>+K25/J25</f>
        <v>0.8834782608695653</v>
      </c>
      <c r="N25" s="326"/>
      <c r="O25" s="326"/>
      <c r="P25" s="326"/>
      <c r="Q25" s="326"/>
      <c r="R25" s="326"/>
      <c r="S25" s="326"/>
    </row>
    <row r="26" spans="1:19" ht="15">
      <c r="A26" s="329"/>
      <c r="B26" s="1159"/>
      <c r="C26" s="1142"/>
      <c r="D26" s="1142"/>
      <c r="E26" s="1142"/>
      <c r="F26" s="1160"/>
      <c r="G26" s="1142"/>
      <c r="H26" s="1144"/>
      <c r="I26" s="1147"/>
      <c r="J26" s="1156"/>
      <c r="K26" s="1153"/>
      <c r="L26" s="1156"/>
      <c r="M26" s="1158"/>
      <c r="N26" s="326"/>
      <c r="O26" s="326"/>
      <c r="P26" s="326"/>
      <c r="Q26" s="326"/>
      <c r="R26" s="326"/>
      <c r="S26" s="326"/>
    </row>
    <row r="27" spans="1:19" ht="15">
      <c r="A27" s="329"/>
      <c r="B27" s="1159"/>
      <c r="C27" s="1142"/>
      <c r="D27" s="1142"/>
      <c r="E27" s="1142"/>
      <c r="F27" s="1160"/>
      <c r="G27" s="1142"/>
      <c r="H27" s="1144"/>
      <c r="I27" s="1147"/>
      <c r="J27" s="1156"/>
      <c r="K27" s="1153"/>
      <c r="L27" s="1156"/>
      <c r="M27" s="1158"/>
      <c r="N27" s="327"/>
      <c r="O27" s="326"/>
      <c r="P27" s="326"/>
      <c r="Q27" s="326"/>
      <c r="R27" s="326"/>
      <c r="S27" s="326"/>
    </row>
    <row r="28" spans="1:19" ht="15">
      <c r="A28" s="329"/>
      <c r="B28" s="1159"/>
      <c r="C28" s="1142"/>
      <c r="D28" s="1142"/>
      <c r="E28" s="1142"/>
      <c r="F28" s="1160"/>
      <c r="G28" s="1142"/>
      <c r="H28" s="1144"/>
      <c r="I28" s="1147"/>
      <c r="J28" s="1156"/>
      <c r="K28" s="1153"/>
      <c r="L28" s="1156"/>
      <c r="M28" s="1158"/>
      <c r="N28" s="326"/>
      <c r="O28" s="326"/>
      <c r="P28" s="326"/>
      <c r="Q28" s="326"/>
      <c r="R28" s="326"/>
      <c r="S28" s="326"/>
    </row>
    <row r="29" spans="1:19" ht="15">
      <c r="A29" s="329"/>
      <c r="B29" s="1159"/>
      <c r="C29" s="1142"/>
      <c r="D29" s="1142"/>
      <c r="E29" s="1142"/>
      <c r="F29" s="1160"/>
      <c r="G29" s="1142"/>
      <c r="H29" s="1144"/>
      <c r="I29" s="1147"/>
      <c r="J29" s="1156"/>
      <c r="K29" s="1153"/>
      <c r="L29" s="1156"/>
      <c r="M29" s="1158"/>
      <c r="N29" s="326"/>
      <c r="O29" s="326"/>
      <c r="P29" s="326"/>
      <c r="Q29" s="326"/>
      <c r="R29" s="326"/>
      <c r="S29" s="326"/>
    </row>
    <row r="30" spans="1:19" ht="15">
      <c r="A30" s="329"/>
      <c r="B30" s="1159"/>
      <c r="C30" s="1142"/>
      <c r="D30" s="1142"/>
      <c r="E30" s="1142"/>
      <c r="F30" s="1160"/>
      <c r="G30" s="1142"/>
      <c r="H30" s="1144"/>
      <c r="I30" s="1147"/>
      <c r="J30" s="1156"/>
      <c r="K30" s="1153"/>
      <c r="L30" s="1156"/>
      <c r="M30" s="1158"/>
      <c r="N30" s="326"/>
      <c r="O30" s="326"/>
      <c r="P30" s="326"/>
      <c r="Q30" s="326"/>
      <c r="R30" s="326"/>
      <c r="S30" s="326"/>
    </row>
    <row r="31" spans="1:19" ht="15">
      <c r="A31" s="329"/>
      <c r="B31" s="1159"/>
      <c r="C31" s="1142"/>
      <c r="D31" s="1142"/>
      <c r="E31" s="1142"/>
      <c r="F31" s="1160"/>
      <c r="G31" s="1142"/>
      <c r="H31" s="1144"/>
      <c r="I31" s="1147"/>
      <c r="J31" s="1156"/>
      <c r="K31" s="1153"/>
      <c r="L31" s="1156"/>
      <c r="M31" s="1158"/>
      <c r="N31" s="326"/>
      <c r="O31" s="326"/>
      <c r="P31" s="326"/>
      <c r="Q31" s="326"/>
      <c r="R31" s="326"/>
      <c r="S31" s="326"/>
    </row>
    <row r="32" spans="1:19" ht="15">
      <c r="A32" s="329"/>
      <c r="B32" s="1159"/>
      <c r="C32" s="1142"/>
      <c r="D32" s="1142"/>
      <c r="E32" s="1142"/>
      <c r="F32" s="1160"/>
      <c r="G32" s="1142"/>
      <c r="H32" s="1145"/>
      <c r="I32" s="1148"/>
      <c r="J32" s="1157"/>
      <c r="K32" s="1154"/>
      <c r="L32" s="1157"/>
      <c r="M32" s="1158"/>
      <c r="N32" s="328"/>
      <c r="O32" s="327"/>
      <c r="P32" s="326"/>
      <c r="Q32" s="326"/>
      <c r="R32" s="326"/>
      <c r="S32" s="326"/>
    </row>
    <row r="33" spans="1:19" ht="15">
      <c r="A33" s="329"/>
      <c r="B33" s="1159" t="s">
        <v>304</v>
      </c>
      <c r="C33" s="1142" t="s">
        <v>56</v>
      </c>
      <c r="D33" s="1142" t="s">
        <v>56</v>
      </c>
      <c r="E33" s="1142" t="s">
        <v>56</v>
      </c>
      <c r="F33" s="1160" t="s">
        <v>297</v>
      </c>
      <c r="G33" s="1142" t="s">
        <v>77</v>
      </c>
      <c r="H33" s="1143"/>
      <c r="I33" s="1146" t="s">
        <v>299</v>
      </c>
      <c r="J33" s="1149">
        <v>65074</v>
      </c>
      <c r="K33" s="1152">
        <f>60992.5+'[2]Detalle por actividad Jun 2011'!$V$21+'[2]Detalle por actividad Jun 2011'!$V$22+'[2]Detalle por actividad Jun 2011'!$V$23+'[2]Detalle por actividad Jun 2011'!$V$24</f>
        <v>62839.33</v>
      </c>
      <c r="L33" s="1155">
        <f>+K33</f>
        <v>62839.33</v>
      </c>
      <c r="M33" s="1158">
        <f>+K33/J33</f>
        <v>0.9656595568122446</v>
      </c>
      <c r="N33" s="326"/>
      <c r="O33" s="326"/>
      <c r="P33" s="326"/>
      <c r="Q33" s="326"/>
      <c r="R33" s="326"/>
      <c r="S33" s="326"/>
    </row>
    <row r="34" spans="1:19" ht="15">
      <c r="A34" s="329"/>
      <c r="B34" s="1159"/>
      <c r="C34" s="1142"/>
      <c r="D34" s="1142"/>
      <c r="E34" s="1142"/>
      <c r="F34" s="1160"/>
      <c r="G34" s="1142"/>
      <c r="H34" s="1144"/>
      <c r="I34" s="1147"/>
      <c r="J34" s="1150"/>
      <c r="K34" s="1153"/>
      <c r="L34" s="1156"/>
      <c r="M34" s="1158"/>
      <c r="N34" s="326"/>
      <c r="O34" s="326"/>
      <c r="P34" s="326"/>
      <c r="Q34" s="326"/>
      <c r="R34" s="326"/>
      <c r="S34" s="326"/>
    </row>
    <row r="35" spans="1:19" ht="15">
      <c r="A35" s="329"/>
      <c r="B35" s="1159"/>
      <c r="C35" s="1142"/>
      <c r="D35" s="1142"/>
      <c r="E35" s="1142"/>
      <c r="F35" s="1160"/>
      <c r="G35" s="1142"/>
      <c r="H35" s="1144"/>
      <c r="I35" s="1147"/>
      <c r="J35" s="1150"/>
      <c r="K35" s="1153"/>
      <c r="L35" s="1156"/>
      <c r="M35" s="1158"/>
      <c r="N35" s="326"/>
      <c r="O35" s="326"/>
      <c r="P35" s="326"/>
      <c r="Q35" s="326"/>
      <c r="R35" s="326"/>
      <c r="S35" s="326"/>
    </row>
    <row r="36" spans="1:19" ht="15">
      <c r="A36" s="329"/>
      <c r="B36" s="1159"/>
      <c r="C36" s="1142"/>
      <c r="D36" s="1142"/>
      <c r="E36" s="1142"/>
      <c r="F36" s="1160"/>
      <c r="G36" s="1142"/>
      <c r="H36" s="1144"/>
      <c r="I36" s="1147"/>
      <c r="J36" s="1150"/>
      <c r="K36" s="1153"/>
      <c r="L36" s="1156"/>
      <c r="M36" s="1158"/>
      <c r="N36" s="326"/>
      <c r="O36" s="326"/>
      <c r="P36" s="326"/>
      <c r="Q36" s="326"/>
      <c r="R36" s="326"/>
      <c r="S36" s="326"/>
    </row>
    <row r="37" spans="1:19" ht="15">
      <c r="A37" s="329"/>
      <c r="B37" s="1159"/>
      <c r="C37" s="1142"/>
      <c r="D37" s="1142"/>
      <c r="E37" s="1142"/>
      <c r="F37" s="1160"/>
      <c r="G37" s="1142"/>
      <c r="H37" s="1144"/>
      <c r="I37" s="1147"/>
      <c r="J37" s="1150"/>
      <c r="K37" s="1153"/>
      <c r="L37" s="1156"/>
      <c r="M37" s="1158"/>
      <c r="N37" s="326"/>
      <c r="O37" s="326"/>
      <c r="P37" s="326"/>
      <c r="Q37" s="326"/>
      <c r="R37" s="326"/>
      <c r="S37" s="326"/>
    </row>
    <row r="38" spans="1:19" ht="15">
      <c r="A38" s="329"/>
      <c r="B38" s="1159"/>
      <c r="C38" s="1142"/>
      <c r="D38" s="1142"/>
      <c r="E38" s="1142"/>
      <c r="F38" s="1160"/>
      <c r="G38" s="1142"/>
      <c r="H38" s="1144"/>
      <c r="I38" s="1147"/>
      <c r="J38" s="1150"/>
      <c r="K38" s="1153"/>
      <c r="L38" s="1156"/>
      <c r="M38" s="1158"/>
      <c r="N38" s="327"/>
      <c r="O38" s="326"/>
      <c r="P38" s="326"/>
      <c r="Q38" s="326"/>
      <c r="R38" s="326"/>
      <c r="S38" s="326"/>
    </row>
    <row r="39" spans="1:19" ht="15">
      <c r="A39" s="329"/>
      <c r="B39" s="1159"/>
      <c r="C39" s="1142"/>
      <c r="D39" s="1142"/>
      <c r="E39" s="1142"/>
      <c r="F39" s="1160"/>
      <c r="G39" s="1142"/>
      <c r="H39" s="1144"/>
      <c r="I39" s="1147"/>
      <c r="J39" s="1150"/>
      <c r="K39" s="1153"/>
      <c r="L39" s="1156"/>
      <c r="M39" s="1158"/>
      <c r="N39" s="326"/>
      <c r="O39" s="326"/>
      <c r="P39" s="326"/>
      <c r="Q39" s="326"/>
      <c r="R39" s="326"/>
      <c r="S39" s="326"/>
    </row>
    <row r="40" spans="1:19" ht="15">
      <c r="A40" s="329"/>
      <c r="B40" s="1159"/>
      <c r="C40" s="1142"/>
      <c r="D40" s="1142"/>
      <c r="E40" s="1142"/>
      <c r="F40" s="1160"/>
      <c r="G40" s="1142"/>
      <c r="H40" s="1145"/>
      <c r="I40" s="1148"/>
      <c r="J40" s="1151"/>
      <c r="K40" s="1154"/>
      <c r="L40" s="1157"/>
      <c r="M40" s="1158"/>
      <c r="N40" s="328"/>
      <c r="O40" s="327"/>
      <c r="P40" s="326"/>
      <c r="Q40" s="326"/>
      <c r="R40" s="326"/>
      <c r="S40" s="326"/>
    </row>
    <row r="41" spans="1:19" ht="15">
      <c r="A41" s="329"/>
      <c r="B41" s="1161" t="s">
        <v>305</v>
      </c>
      <c r="C41" s="1142" t="s">
        <v>56</v>
      </c>
      <c r="D41" s="1142" t="s">
        <v>56</v>
      </c>
      <c r="E41" s="1142" t="s">
        <v>56</v>
      </c>
      <c r="F41" s="1160" t="s">
        <v>297</v>
      </c>
      <c r="G41" s="1142" t="s">
        <v>65</v>
      </c>
      <c r="H41" s="1143"/>
      <c r="I41" s="1146" t="s">
        <v>299</v>
      </c>
      <c r="J41" s="331">
        <f>39107+('[2]Detalle por actividad Jun 2011'!$P$25+'[2]Detalle por actividad Jun 2011'!$P$27+'[2]Detalle por actividad Jun 2011'!$P$30)</f>
        <v>19718.7</v>
      </c>
      <c r="K41" s="332">
        <f>17885.02+'[2]Gastos detallados Jun 2011'!$E$70+'[2]Gastos detallados Jun 2011'!$E$107+'[2]Detalle por actividad Jun 2011'!$V$26+'[2]Detalle por actividad Jun 2011'!$V$27</f>
        <v>15211</v>
      </c>
      <c r="L41" s="1155">
        <f>+K41</f>
        <v>15211</v>
      </c>
      <c r="M41" s="1158">
        <f>+K41/J41</f>
        <v>0.7713997373051976</v>
      </c>
      <c r="N41" s="328" t="s">
        <v>306</v>
      </c>
      <c r="O41" s="326"/>
      <c r="P41" s="326"/>
      <c r="Q41" s="326"/>
      <c r="R41" s="326"/>
      <c r="S41" s="326"/>
    </row>
    <row r="42" spans="1:19" ht="15">
      <c r="A42" s="329"/>
      <c r="B42" s="1161"/>
      <c r="C42" s="1142"/>
      <c r="D42" s="1142"/>
      <c r="E42" s="1142"/>
      <c r="F42" s="1160"/>
      <c r="G42" s="1142"/>
      <c r="H42" s="1144"/>
      <c r="I42" s="1147"/>
      <c r="J42" s="333"/>
      <c r="K42" s="334"/>
      <c r="L42" s="1156"/>
      <c r="M42" s="1158"/>
      <c r="N42" s="326"/>
      <c r="O42" s="326"/>
      <c r="P42" s="326"/>
      <c r="Q42" s="326"/>
      <c r="R42" s="326"/>
      <c r="S42" s="326"/>
    </row>
    <row r="43" spans="1:19" ht="15">
      <c r="A43" s="329"/>
      <c r="B43" s="1161"/>
      <c r="C43" s="1142"/>
      <c r="D43" s="1142"/>
      <c r="E43" s="1142"/>
      <c r="F43" s="1160"/>
      <c r="G43" s="1142"/>
      <c r="H43" s="1144"/>
      <c r="I43" s="1147"/>
      <c r="J43" s="333"/>
      <c r="K43" s="334"/>
      <c r="L43" s="1156"/>
      <c r="M43" s="1158"/>
      <c r="N43" s="326"/>
      <c r="O43" s="326"/>
      <c r="P43" s="326"/>
      <c r="Q43" s="326"/>
      <c r="R43" s="326"/>
      <c r="S43" s="326"/>
    </row>
    <row r="44" spans="1:19" ht="15">
      <c r="A44" s="329"/>
      <c r="B44" s="1161"/>
      <c r="C44" s="1142"/>
      <c r="D44" s="1142"/>
      <c r="E44" s="1142"/>
      <c r="F44" s="1160"/>
      <c r="G44" s="1142"/>
      <c r="H44" s="1144"/>
      <c r="I44" s="1147"/>
      <c r="J44" s="333"/>
      <c r="K44" s="334"/>
      <c r="L44" s="1156"/>
      <c r="M44" s="1158"/>
      <c r="N44" s="326"/>
      <c r="O44" s="326"/>
      <c r="P44" s="326"/>
      <c r="Q44" s="326"/>
      <c r="R44" s="326"/>
      <c r="S44" s="326"/>
    </row>
    <row r="45" spans="1:19" ht="15">
      <c r="A45" s="329"/>
      <c r="B45" s="1161"/>
      <c r="C45" s="1142"/>
      <c r="D45" s="1142"/>
      <c r="E45" s="1142"/>
      <c r="F45" s="1160"/>
      <c r="G45" s="1142"/>
      <c r="H45" s="1144"/>
      <c r="I45" s="1147"/>
      <c r="J45" s="333"/>
      <c r="K45" s="334"/>
      <c r="L45" s="1156"/>
      <c r="M45" s="1158"/>
      <c r="N45" s="326"/>
      <c r="O45" s="326"/>
      <c r="P45" s="326"/>
      <c r="Q45" s="326"/>
      <c r="R45" s="326"/>
      <c r="S45" s="326"/>
    </row>
    <row r="46" spans="1:19" ht="15">
      <c r="A46" s="329"/>
      <c r="B46" s="1161"/>
      <c r="C46" s="1142"/>
      <c r="D46" s="1142"/>
      <c r="E46" s="1142"/>
      <c r="F46" s="1160"/>
      <c r="G46" s="1142"/>
      <c r="H46" s="1144"/>
      <c r="I46" s="1147"/>
      <c r="J46" s="333"/>
      <c r="K46" s="334"/>
      <c r="L46" s="1156"/>
      <c r="M46" s="1158"/>
      <c r="N46" s="326"/>
      <c r="O46" s="326"/>
      <c r="P46" s="326"/>
      <c r="Q46" s="326"/>
      <c r="R46" s="326"/>
      <c r="S46" s="326"/>
    </row>
    <row r="47" spans="1:19" ht="15">
      <c r="A47" s="329"/>
      <c r="B47" s="1161"/>
      <c r="C47" s="1142"/>
      <c r="D47" s="1142"/>
      <c r="E47" s="1142"/>
      <c r="F47" s="1160"/>
      <c r="G47" s="1142"/>
      <c r="H47" s="1144"/>
      <c r="I47" s="1147"/>
      <c r="J47" s="333"/>
      <c r="K47" s="334"/>
      <c r="L47" s="1156"/>
      <c r="M47" s="1158"/>
      <c r="N47" s="326"/>
      <c r="O47" s="326"/>
      <c r="P47" s="326"/>
      <c r="Q47" s="326"/>
      <c r="R47" s="326"/>
      <c r="S47" s="326"/>
    </row>
    <row r="48" spans="1:19" ht="15">
      <c r="A48" s="329"/>
      <c r="B48" s="1161"/>
      <c r="C48" s="1142"/>
      <c r="D48" s="1142"/>
      <c r="E48" s="1142"/>
      <c r="F48" s="1160"/>
      <c r="G48" s="1142"/>
      <c r="H48" s="1145"/>
      <c r="I48" s="1148"/>
      <c r="J48" s="335"/>
      <c r="K48" s="336"/>
      <c r="L48" s="1157"/>
      <c r="M48" s="1158"/>
      <c r="N48" s="326"/>
      <c r="O48" s="327"/>
      <c r="P48" s="326"/>
      <c r="Q48" s="326"/>
      <c r="R48" s="326"/>
      <c r="S48" s="326"/>
    </row>
    <row r="49" spans="1:19" ht="15">
      <c r="A49" s="329"/>
      <c r="B49" s="1159" t="s">
        <v>307</v>
      </c>
      <c r="C49" s="1142" t="s">
        <v>56</v>
      </c>
      <c r="D49" s="1142" t="s">
        <v>56</v>
      </c>
      <c r="E49" s="1142" t="s">
        <v>56</v>
      </c>
      <c r="F49" s="1160" t="s">
        <v>297</v>
      </c>
      <c r="G49" s="1142" t="s">
        <v>308</v>
      </c>
      <c r="H49" s="1143"/>
      <c r="I49" s="1146" t="s">
        <v>299</v>
      </c>
      <c r="J49" s="331">
        <v>64764</v>
      </c>
      <c r="K49" s="337">
        <f>51174.02+'[2]Detalle por actividad Jun 2011'!$V$32+'[2]Detalle por actividad Jun 2011'!$V$33+'[2]Detalle por actividad Jun 2011'!$V$34+'[2]Detalle por actividad Jun 2011'!$V$35+'[2]Detalle por actividad Jun 2011'!$V$36+'[2]Detalle por actividad Jun 2011'!$V$37+'[2]Detalle por actividad Jun 2011'!$V$38</f>
        <v>53241.7</v>
      </c>
      <c r="L49" s="1155">
        <f>+K49</f>
        <v>53241.7</v>
      </c>
      <c r="M49" s="1158">
        <f>+K49/J49</f>
        <v>0.8220878883330245</v>
      </c>
      <c r="N49" s="328"/>
      <c r="O49" s="326"/>
      <c r="P49" s="326"/>
      <c r="Q49" s="326"/>
      <c r="R49" s="326"/>
      <c r="S49" s="326"/>
    </row>
    <row r="50" spans="1:19" ht="15">
      <c r="A50" s="329"/>
      <c r="B50" s="1159"/>
      <c r="C50" s="1142"/>
      <c r="D50" s="1142"/>
      <c r="E50" s="1142"/>
      <c r="F50" s="1160"/>
      <c r="G50" s="1142"/>
      <c r="H50" s="1144"/>
      <c r="I50" s="1147"/>
      <c r="J50" s="333"/>
      <c r="K50" s="334"/>
      <c r="L50" s="1156"/>
      <c r="M50" s="1158"/>
      <c r="N50" s="326"/>
      <c r="O50" s="326"/>
      <c r="P50" s="326"/>
      <c r="Q50" s="326"/>
      <c r="R50" s="326"/>
      <c r="S50" s="326"/>
    </row>
    <row r="51" spans="1:19" ht="15">
      <c r="A51" s="329"/>
      <c r="B51" s="1159"/>
      <c r="C51" s="1142"/>
      <c r="D51" s="1142"/>
      <c r="E51" s="1142"/>
      <c r="F51" s="1160"/>
      <c r="G51" s="1142"/>
      <c r="H51" s="1144"/>
      <c r="I51" s="1147"/>
      <c r="J51" s="333"/>
      <c r="K51" s="334"/>
      <c r="L51" s="1156"/>
      <c r="M51" s="1158"/>
      <c r="N51" s="326"/>
      <c r="O51" s="326"/>
      <c r="P51" s="326"/>
      <c r="Q51" s="326"/>
      <c r="R51" s="326"/>
      <c r="S51" s="326"/>
    </row>
    <row r="52" spans="1:19" ht="15">
      <c r="A52" s="329"/>
      <c r="B52" s="1159"/>
      <c r="C52" s="1142"/>
      <c r="D52" s="1142"/>
      <c r="E52" s="1142"/>
      <c r="F52" s="1160"/>
      <c r="G52" s="1142"/>
      <c r="H52" s="1144"/>
      <c r="I52" s="1147"/>
      <c r="J52" s="333"/>
      <c r="K52" s="334"/>
      <c r="L52" s="1156"/>
      <c r="M52" s="1158"/>
      <c r="N52" s="326"/>
      <c r="O52" s="326"/>
      <c r="P52" s="326"/>
      <c r="Q52" s="326"/>
      <c r="R52" s="326"/>
      <c r="S52" s="326"/>
    </row>
    <row r="53" spans="1:19" ht="15">
      <c r="A53" s="329"/>
      <c r="B53" s="1159"/>
      <c r="C53" s="1142"/>
      <c r="D53" s="1142"/>
      <c r="E53" s="1142"/>
      <c r="F53" s="1160"/>
      <c r="G53" s="1142"/>
      <c r="H53" s="1144"/>
      <c r="I53" s="1147"/>
      <c r="J53" s="333"/>
      <c r="K53" s="334"/>
      <c r="L53" s="1156"/>
      <c r="M53" s="1158"/>
      <c r="N53" s="326"/>
      <c r="O53" s="326"/>
      <c r="P53" s="326"/>
      <c r="Q53" s="326"/>
      <c r="R53" s="326"/>
      <c r="S53" s="326"/>
    </row>
    <row r="54" spans="1:19" ht="15">
      <c r="A54" s="329"/>
      <c r="B54" s="1159"/>
      <c r="C54" s="1142"/>
      <c r="D54" s="1142"/>
      <c r="E54" s="1142"/>
      <c r="F54" s="1160"/>
      <c r="G54" s="1142"/>
      <c r="H54" s="1144"/>
      <c r="I54" s="1147"/>
      <c r="J54" s="333"/>
      <c r="K54" s="334"/>
      <c r="L54" s="1156"/>
      <c r="M54" s="1158"/>
      <c r="N54" s="327"/>
      <c r="O54" s="326"/>
      <c r="P54" s="326"/>
      <c r="Q54" s="326"/>
      <c r="R54" s="326"/>
      <c r="S54" s="326"/>
    </row>
    <row r="55" spans="1:19" ht="15">
      <c r="A55" s="329"/>
      <c r="B55" s="1159"/>
      <c r="C55" s="1142"/>
      <c r="D55" s="1142"/>
      <c r="E55" s="1142"/>
      <c r="F55" s="1160"/>
      <c r="G55" s="1142"/>
      <c r="H55" s="1144"/>
      <c r="I55" s="1147"/>
      <c r="J55" s="333"/>
      <c r="K55" s="334"/>
      <c r="L55" s="1156"/>
      <c r="M55" s="1158"/>
      <c r="N55" s="326"/>
      <c r="O55" s="326"/>
      <c r="P55" s="326"/>
      <c r="Q55" s="326"/>
      <c r="R55" s="326"/>
      <c r="S55" s="326"/>
    </row>
    <row r="56" spans="1:19" ht="15">
      <c r="A56" s="329"/>
      <c r="B56" s="1159"/>
      <c r="C56" s="1142"/>
      <c r="D56" s="1142"/>
      <c r="E56" s="1142"/>
      <c r="F56" s="1160"/>
      <c r="G56" s="1142"/>
      <c r="H56" s="1145"/>
      <c r="I56" s="1148"/>
      <c r="J56" s="335"/>
      <c r="K56" s="336"/>
      <c r="L56" s="1157"/>
      <c r="M56" s="1158"/>
      <c r="N56" s="326"/>
      <c r="O56" s="327"/>
      <c r="P56" s="326"/>
      <c r="Q56" s="326"/>
      <c r="R56" s="326"/>
      <c r="S56" s="326"/>
    </row>
    <row r="57" spans="1:19" ht="15">
      <c r="A57" s="329"/>
      <c r="B57" s="1159" t="s">
        <v>309</v>
      </c>
      <c r="C57" s="1142" t="s">
        <v>56</v>
      </c>
      <c r="D57" s="1142" t="s">
        <v>56</v>
      </c>
      <c r="E57" s="1142" t="s">
        <v>56</v>
      </c>
      <c r="F57" s="1160" t="s">
        <v>297</v>
      </c>
      <c r="G57" s="1142" t="s">
        <v>310</v>
      </c>
      <c r="H57" s="1143"/>
      <c r="I57" s="1146" t="s">
        <v>299</v>
      </c>
      <c r="J57" s="331">
        <f>26698</f>
        <v>26698</v>
      </c>
      <c r="K57" s="337">
        <f>24380.3+'[2]Detalle por actividad Jun 2011'!$V$39+'[2]Detalle por actividad Jun 2011'!$V$40+'[2]Detalle por actividad Jun 2011'!$V$41+'[2]Detalle por actividad Jun 2011'!$V$42+'[2]Detalle por actividad Jun 2011'!$V$43+'[2]Detalle por actividad Jun 2011'!$V$44+'[2]Detalle por actividad Jun 2011'!$V$45</f>
        <v>26227.13</v>
      </c>
      <c r="L57" s="1155">
        <f>+K57</f>
        <v>26227.13</v>
      </c>
      <c r="M57" s="1158">
        <f>+K57/J57</f>
        <v>0.9823630983594277</v>
      </c>
      <c r="N57" s="328"/>
      <c r="O57" s="326"/>
      <c r="P57" s="326"/>
      <c r="Q57" s="326"/>
      <c r="R57" s="326"/>
      <c r="S57" s="326"/>
    </row>
    <row r="58" spans="1:19" ht="15">
      <c r="A58" s="329"/>
      <c r="B58" s="1159"/>
      <c r="C58" s="1142"/>
      <c r="D58" s="1142"/>
      <c r="E58" s="1142"/>
      <c r="F58" s="1160"/>
      <c r="G58" s="1142"/>
      <c r="H58" s="1144"/>
      <c r="I58" s="1147"/>
      <c r="J58" s="333"/>
      <c r="K58" s="334"/>
      <c r="L58" s="1156"/>
      <c r="M58" s="1158"/>
      <c r="N58" s="326"/>
      <c r="O58" s="326"/>
      <c r="P58" s="326"/>
      <c r="Q58" s="326"/>
      <c r="R58" s="326"/>
      <c r="S58" s="326"/>
    </row>
    <row r="59" spans="1:19" ht="15">
      <c r="A59" s="329"/>
      <c r="B59" s="1159"/>
      <c r="C59" s="1142"/>
      <c r="D59" s="1142"/>
      <c r="E59" s="1142"/>
      <c r="F59" s="1160"/>
      <c r="G59" s="1142"/>
      <c r="H59" s="1144"/>
      <c r="I59" s="1147"/>
      <c r="J59" s="333"/>
      <c r="K59" s="334"/>
      <c r="L59" s="1156"/>
      <c r="M59" s="1158"/>
      <c r="N59" s="326"/>
      <c r="O59" s="326"/>
      <c r="P59" s="326"/>
      <c r="Q59" s="326"/>
      <c r="R59" s="326"/>
      <c r="S59" s="326"/>
    </row>
    <row r="60" spans="1:19" ht="15">
      <c r="A60" s="329"/>
      <c r="B60" s="1159"/>
      <c r="C60" s="1142"/>
      <c r="D60" s="1142"/>
      <c r="E60" s="1142"/>
      <c r="F60" s="1160"/>
      <c r="G60" s="1142"/>
      <c r="H60" s="1144"/>
      <c r="I60" s="1147"/>
      <c r="J60" s="333"/>
      <c r="K60" s="334"/>
      <c r="L60" s="1156"/>
      <c r="M60" s="1158"/>
      <c r="N60" s="326"/>
      <c r="O60" s="326"/>
      <c r="P60" s="326"/>
      <c r="Q60" s="326"/>
      <c r="R60" s="326"/>
      <c r="S60" s="326"/>
    </row>
    <row r="61" spans="1:19" ht="15">
      <c r="A61" s="329"/>
      <c r="B61" s="1159"/>
      <c r="C61" s="1142"/>
      <c r="D61" s="1142"/>
      <c r="E61" s="1142"/>
      <c r="F61" s="1160"/>
      <c r="G61" s="1142"/>
      <c r="H61" s="1144"/>
      <c r="I61" s="1147"/>
      <c r="J61" s="333"/>
      <c r="K61" s="334"/>
      <c r="L61" s="1156"/>
      <c r="M61" s="1158"/>
      <c r="N61" s="326"/>
      <c r="O61" s="326"/>
      <c r="P61" s="326"/>
      <c r="Q61" s="326"/>
      <c r="R61" s="326"/>
      <c r="S61" s="326"/>
    </row>
    <row r="62" spans="1:19" ht="15">
      <c r="A62" s="329"/>
      <c r="B62" s="1159"/>
      <c r="C62" s="1142"/>
      <c r="D62" s="1142"/>
      <c r="E62" s="1142"/>
      <c r="F62" s="1160"/>
      <c r="G62" s="1142"/>
      <c r="H62" s="1144"/>
      <c r="I62" s="1147"/>
      <c r="J62" s="333"/>
      <c r="K62" s="334"/>
      <c r="L62" s="1156"/>
      <c r="M62" s="1158"/>
      <c r="N62" s="326"/>
      <c r="O62" s="326"/>
      <c r="P62" s="326"/>
      <c r="Q62" s="326"/>
      <c r="R62" s="326"/>
      <c r="S62" s="326"/>
    </row>
    <row r="63" spans="1:19" ht="15">
      <c r="A63" s="329"/>
      <c r="B63" s="1159"/>
      <c r="C63" s="1142"/>
      <c r="D63" s="1142"/>
      <c r="E63" s="1142"/>
      <c r="F63" s="1160"/>
      <c r="G63" s="1142"/>
      <c r="H63" s="1144"/>
      <c r="I63" s="1147"/>
      <c r="J63" s="333"/>
      <c r="K63" s="334"/>
      <c r="L63" s="1156"/>
      <c r="M63" s="1158"/>
      <c r="N63" s="326"/>
      <c r="O63" s="326"/>
      <c r="P63" s="326"/>
      <c r="Q63" s="326"/>
      <c r="R63" s="326"/>
      <c r="S63" s="326"/>
    </row>
    <row r="64" spans="1:19" ht="15">
      <c r="A64" s="329"/>
      <c r="B64" s="1159"/>
      <c r="C64" s="1142"/>
      <c r="D64" s="1142"/>
      <c r="E64" s="1142"/>
      <c r="F64" s="1160"/>
      <c r="G64" s="1142"/>
      <c r="H64" s="1145"/>
      <c r="I64" s="1148"/>
      <c r="J64" s="335"/>
      <c r="K64" s="336"/>
      <c r="L64" s="1157"/>
      <c r="M64" s="1158"/>
      <c r="N64" s="326"/>
      <c r="O64" s="327"/>
      <c r="P64" s="326"/>
      <c r="Q64" s="326"/>
      <c r="R64" s="326"/>
      <c r="S64" s="326"/>
    </row>
    <row r="65" spans="1:19" ht="15">
      <c r="A65" s="329"/>
      <c r="B65" s="1159" t="s">
        <v>311</v>
      </c>
      <c r="C65" s="1142" t="s">
        <v>56</v>
      </c>
      <c r="D65" s="1142" t="s">
        <v>56</v>
      </c>
      <c r="E65" s="1142" t="s">
        <v>56</v>
      </c>
      <c r="F65" s="1160" t="s">
        <v>297</v>
      </c>
      <c r="G65" s="1142" t="s">
        <v>312</v>
      </c>
      <c r="H65" s="1143"/>
      <c r="I65" s="1146" t="s">
        <v>299</v>
      </c>
      <c r="J65" s="337">
        <v>59760</v>
      </c>
      <c r="K65" s="337">
        <v>54496.32</v>
      </c>
      <c r="L65" s="1155">
        <f>+K65</f>
        <v>54496.32</v>
      </c>
      <c r="M65" s="1158">
        <f>+K65/J65</f>
        <v>0.9119196787148595</v>
      </c>
      <c r="N65" s="328"/>
      <c r="O65" s="326"/>
      <c r="P65" s="326"/>
      <c r="Q65" s="326"/>
      <c r="R65" s="326"/>
      <c r="S65" s="326"/>
    </row>
    <row r="66" spans="1:19" ht="15">
      <c r="A66" s="329"/>
      <c r="B66" s="1159"/>
      <c r="C66" s="1142"/>
      <c r="D66" s="1142"/>
      <c r="E66" s="1142"/>
      <c r="F66" s="1160"/>
      <c r="G66" s="1142"/>
      <c r="H66" s="1144"/>
      <c r="I66" s="1147"/>
      <c r="J66" s="333"/>
      <c r="K66" s="334"/>
      <c r="L66" s="1156"/>
      <c r="M66" s="1158"/>
      <c r="N66" s="326"/>
      <c r="O66" s="326"/>
      <c r="P66" s="326"/>
      <c r="Q66" s="326"/>
      <c r="R66" s="326"/>
      <c r="S66" s="326"/>
    </row>
    <row r="67" spans="1:19" ht="15">
      <c r="A67" s="329"/>
      <c r="B67" s="1159"/>
      <c r="C67" s="1142"/>
      <c r="D67" s="1142"/>
      <c r="E67" s="1142"/>
      <c r="F67" s="1160"/>
      <c r="G67" s="1142"/>
      <c r="H67" s="1144"/>
      <c r="I67" s="1147"/>
      <c r="J67" s="333"/>
      <c r="K67" s="334"/>
      <c r="L67" s="1156"/>
      <c r="M67" s="1158"/>
      <c r="N67" s="326"/>
      <c r="O67" s="327"/>
      <c r="P67" s="326"/>
      <c r="Q67" s="326"/>
      <c r="R67" s="326"/>
      <c r="S67" s="326"/>
    </row>
    <row r="68" spans="1:19" ht="15">
      <c r="A68" s="329"/>
      <c r="B68" s="1159"/>
      <c r="C68" s="1142"/>
      <c r="D68" s="1142"/>
      <c r="E68" s="1142"/>
      <c r="F68" s="1160"/>
      <c r="G68" s="1142"/>
      <c r="H68" s="1144"/>
      <c r="I68" s="1147"/>
      <c r="J68" s="333"/>
      <c r="K68" s="334"/>
      <c r="L68" s="1156"/>
      <c r="M68" s="1158"/>
      <c r="N68" s="326"/>
      <c r="O68" s="326"/>
      <c r="P68" s="326"/>
      <c r="Q68" s="326"/>
      <c r="R68" s="326"/>
      <c r="S68" s="326"/>
    </row>
    <row r="69" spans="1:19" ht="15">
      <c r="A69" s="329"/>
      <c r="B69" s="1159"/>
      <c r="C69" s="1142"/>
      <c r="D69" s="1142"/>
      <c r="E69" s="1142"/>
      <c r="F69" s="1160"/>
      <c r="G69" s="1142"/>
      <c r="H69" s="1144"/>
      <c r="I69" s="1147"/>
      <c r="J69" s="333"/>
      <c r="K69" s="334"/>
      <c r="L69" s="1156"/>
      <c r="M69" s="1158"/>
      <c r="N69" s="326"/>
      <c r="O69" s="326"/>
      <c r="P69" s="326"/>
      <c r="Q69" s="326"/>
      <c r="R69" s="326"/>
      <c r="S69" s="326"/>
    </row>
    <row r="70" spans="1:19" ht="15">
      <c r="A70" s="329"/>
      <c r="B70" s="1159"/>
      <c r="C70" s="1142"/>
      <c r="D70" s="1142"/>
      <c r="E70" s="1142"/>
      <c r="F70" s="1160"/>
      <c r="G70" s="1142"/>
      <c r="H70" s="1144"/>
      <c r="I70" s="1147"/>
      <c r="J70" s="333"/>
      <c r="K70" s="334"/>
      <c r="L70" s="1156"/>
      <c r="M70" s="1158"/>
      <c r="N70" s="326"/>
      <c r="O70" s="326"/>
      <c r="P70" s="326"/>
      <c r="Q70" s="326"/>
      <c r="R70" s="326"/>
      <c r="S70" s="326"/>
    </row>
    <row r="71" spans="1:19" ht="15">
      <c r="A71" s="329"/>
      <c r="B71" s="1159"/>
      <c r="C71" s="1142"/>
      <c r="D71" s="1142"/>
      <c r="E71" s="1142"/>
      <c r="F71" s="1160"/>
      <c r="G71" s="1142"/>
      <c r="H71" s="1144"/>
      <c r="I71" s="1147"/>
      <c r="J71" s="333"/>
      <c r="K71" s="334"/>
      <c r="L71" s="1156"/>
      <c r="M71" s="1158"/>
      <c r="N71" s="326"/>
      <c r="O71" s="326"/>
      <c r="P71" s="326"/>
      <c r="Q71" s="326"/>
      <c r="R71" s="326"/>
      <c r="S71" s="326"/>
    </row>
    <row r="72" spans="1:19" ht="15">
      <c r="A72" s="329"/>
      <c r="B72" s="1159"/>
      <c r="C72" s="1142"/>
      <c r="D72" s="1142"/>
      <c r="E72" s="1142"/>
      <c r="F72" s="1160"/>
      <c r="G72" s="1142"/>
      <c r="H72" s="1145"/>
      <c r="I72" s="1148"/>
      <c r="J72" s="335"/>
      <c r="K72" s="336"/>
      <c r="L72" s="1157"/>
      <c r="M72" s="1158"/>
      <c r="N72" s="326"/>
      <c r="O72" s="327"/>
      <c r="P72" s="326"/>
      <c r="Q72" s="326"/>
      <c r="R72" s="326"/>
      <c r="S72" s="326"/>
    </row>
    <row r="73" spans="1:19" ht="15">
      <c r="A73" s="338"/>
      <c r="B73" s="339"/>
      <c r="C73" s="330"/>
      <c r="D73" s="330"/>
      <c r="E73" s="330"/>
      <c r="F73" s="330"/>
      <c r="G73" s="330"/>
      <c r="H73" s="339"/>
      <c r="I73" s="340" t="s">
        <v>313</v>
      </c>
      <c r="J73" s="341">
        <f>+J65+J57+J49+J41+J33+J25+J17+J9</f>
        <v>391683.27</v>
      </c>
      <c r="K73" s="342">
        <f>+K65+K57+K49+K41+K33+K25+K17+K9</f>
        <v>298563.14999999997</v>
      </c>
      <c r="L73" s="342">
        <f>+L65+L57+L49+L41+L33+L25+L17+L9</f>
        <v>268210.27999999997</v>
      </c>
      <c r="M73" s="343">
        <v>0.6476225630971799</v>
      </c>
      <c r="N73" s="326"/>
      <c r="O73" s="326"/>
      <c r="P73" s="326"/>
      <c r="Q73" s="326"/>
      <c r="R73" s="326"/>
      <c r="S73" s="326"/>
    </row>
    <row r="74" spans="1:19" ht="15">
      <c r="A74" s="344"/>
      <c r="B74" s="344" t="s">
        <v>306</v>
      </c>
      <c r="C74" s="1162"/>
      <c r="D74" s="1162"/>
      <c r="E74" s="344"/>
      <c r="F74" s="1162"/>
      <c r="G74" s="1162"/>
      <c r="H74" s="344"/>
      <c r="I74" s="344"/>
      <c r="J74" s="345"/>
      <c r="K74" s="324"/>
      <c r="L74" s="346"/>
      <c r="M74" s="345"/>
      <c r="N74" s="326"/>
      <c r="O74" s="326"/>
      <c r="P74" s="326"/>
      <c r="Q74" s="326"/>
      <c r="R74" s="326"/>
      <c r="S74" s="326"/>
    </row>
    <row r="75" spans="1:19" ht="15">
      <c r="A75" s="344"/>
      <c r="B75" s="344"/>
      <c r="C75" s="1162"/>
      <c r="D75" s="1162"/>
      <c r="E75" s="344"/>
      <c r="F75" s="1162"/>
      <c r="G75" s="1162"/>
      <c r="H75" s="344"/>
      <c r="I75" s="344"/>
      <c r="J75" s="345"/>
      <c r="K75" s="347"/>
      <c r="L75" s="345"/>
      <c r="M75" s="345"/>
      <c r="N75" s="326"/>
      <c r="O75" s="326"/>
      <c r="P75" s="326"/>
      <c r="Q75" s="326"/>
      <c r="R75" s="326"/>
      <c r="S75" s="326"/>
    </row>
    <row r="76" spans="1:19" ht="15">
      <c r="A76" s="1163" t="s">
        <v>314</v>
      </c>
      <c r="B76" s="1161" t="s">
        <v>315</v>
      </c>
      <c r="C76" s="1142" t="s">
        <v>56</v>
      </c>
      <c r="D76" s="1142" t="s">
        <v>56</v>
      </c>
      <c r="E76" s="1142" t="s">
        <v>56</v>
      </c>
      <c r="F76" s="1142" t="s">
        <v>297</v>
      </c>
      <c r="G76" s="1142" t="s">
        <v>316</v>
      </c>
      <c r="H76" s="1143"/>
      <c r="I76" s="1146" t="s">
        <v>299</v>
      </c>
      <c r="J76" s="348">
        <v>32649</v>
      </c>
      <c r="K76" s="337">
        <f>7351.12+'[2]Detalle por actividad Jun 2011'!$V$48+'[2]Detalle por actividad Jun 2011'!$V$49+'[2]Detalle por actividad Jun 2011'!$V$50+'[2]Detalle por actividad Jun 2011'!$V$51+'[2]Detalle por actividad Jun 2011'!$V$52</f>
        <v>11257.279999999999</v>
      </c>
      <c r="L76" s="331">
        <f>+K76</f>
        <v>11257.279999999999</v>
      </c>
      <c r="M76" s="1158">
        <f>+K76/J76</f>
        <v>0.34479708413733956</v>
      </c>
      <c r="N76" s="328"/>
      <c r="O76" s="326"/>
      <c r="P76" s="326"/>
      <c r="Q76" s="326"/>
      <c r="R76" s="326"/>
      <c r="S76" s="326"/>
    </row>
    <row r="77" spans="1:19" ht="15">
      <c r="A77" s="1164"/>
      <c r="B77" s="1161"/>
      <c r="C77" s="1142"/>
      <c r="D77" s="1142"/>
      <c r="E77" s="1142"/>
      <c r="F77" s="1142"/>
      <c r="G77" s="1142"/>
      <c r="H77" s="1144"/>
      <c r="I77" s="1147"/>
      <c r="J77" s="333" t="s">
        <v>306</v>
      </c>
      <c r="K77" s="334"/>
      <c r="L77" s="333"/>
      <c r="M77" s="1158"/>
      <c r="N77" s="326"/>
      <c r="O77" s="326"/>
      <c r="P77" s="326"/>
      <c r="Q77" s="326"/>
      <c r="R77" s="326"/>
      <c r="S77" s="326"/>
    </row>
    <row r="78" spans="1:19" ht="15">
      <c r="A78" s="1164"/>
      <c r="B78" s="1161"/>
      <c r="C78" s="1142"/>
      <c r="D78" s="1142"/>
      <c r="E78" s="1142"/>
      <c r="F78" s="1142"/>
      <c r="G78" s="1142"/>
      <c r="H78" s="1144"/>
      <c r="I78" s="1147"/>
      <c r="J78" s="333"/>
      <c r="K78" s="334"/>
      <c r="L78" s="333"/>
      <c r="M78" s="1158"/>
      <c r="N78" s="326"/>
      <c r="O78" s="326"/>
      <c r="P78" s="326"/>
      <c r="Q78" s="326"/>
      <c r="R78" s="326"/>
      <c r="S78" s="326"/>
    </row>
    <row r="79" spans="1:19" ht="15">
      <c r="A79" s="1164"/>
      <c r="B79" s="1161"/>
      <c r="C79" s="1142"/>
      <c r="D79" s="1142"/>
      <c r="E79" s="1142"/>
      <c r="F79" s="1142"/>
      <c r="G79" s="1142"/>
      <c r="H79" s="1144"/>
      <c r="I79" s="1147"/>
      <c r="J79" s="333"/>
      <c r="K79" s="334"/>
      <c r="L79" s="333"/>
      <c r="M79" s="1158"/>
      <c r="N79" s="326"/>
      <c r="O79" s="326"/>
      <c r="P79" s="326"/>
      <c r="Q79" s="326"/>
      <c r="R79" s="326"/>
      <c r="S79" s="326"/>
    </row>
    <row r="80" spans="1:19" ht="15">
      <c r="A80" s="1164"/>
      <c r="B80" s="1161"/>
      <c r="C80" s="1142"/>
      <c r="D80" s="1142"/>
      <c r="E80" s="1142"/>
      <c r="F80" s="1142"/>
      <c r="G80" s="1142"/>
      <c r="H80" s="1144"/>
      <c r="I80" s="1147"/>
      <c r="J80" s="333"/>
      <c r="K80" s="334"/>
      <c r="L80" s="333"/>
      <c r="M80" s="1158"/>
      <c r="N80" s="326"/>
      <c r="O80" s="326"/>
      <c r="P80" s="326"/>
      <c r="Q80" s="326"/>
      <c r="R80" s="326"/>
      <c r="S80" s="326"/>
    </row>
    <row r="81" spans="1:19" ht="15">
      <c r="A81" s="1164"/>
      <c r="B81" s="1161"/>
      <c r="C81" s="1142"/>
      <c r="D81" s="1142"/>
      <c r="E81" s="1142"/>
      <c r="F81" s="1142"/>
      <c r="G81" s="1142"/>
      <c r="H81" s="1144"/>
      <c r="I81" s="1147"/>
      <c r="J81" s="333"/>
      <c r="K81" s="334"/>
      <c r="L81" s="333"/>
      <c r="M81" s="1158"/>
      <c r="N81" s="326"/>
      <c r="O81" s="326"/>
      <c r="P81" s="326"/>
      <c r="Q81" s="326"/>
      <c r="R81" s="326"/>
      <c r="S81" s="326"/>
    </row>
    <row r="82" spans="1:19" ht="15">
      <c r="A82" s="1164"/>
      <c r="B82" s="1161"/>
      <c r="C82" s="1142"/>
      <c r="D82" s="1142"/>
      <c r="E82" s="1142"/>
      <c r="F82" s="1142"/>
      <c r="G82" s="1142"/>
      <c r="H82" s="1144"/>
      <c r="I82" s="1147"/>
      <c r="J82" s="333"/>
      <c r="K82" s="334"/>
      <c r="L82" s="333"/>
      <c r="M82" s="1158"/>
      <c r="N82" s="326"/>
      <c r="O82" s="326"/>
      <c r="P82" s="326"/>
      <c r="Q82" s="326"/>
      <c r="R82" s="326"/>
      <c r="S82" s="326"/>
    </row>
    <row r="83" spans="1:19" ht="15">
      <c r="A83" s="1164"/>
      <c r="B83" s="1161"/>
      <c r="C83" s="1142"/>
      <c r="D83" s="1142"/>
      <c r="E83" s="1142"/>
      <c r="F83" s="1142"/>
      <c r="G83" s="1142"/>
      <c r="H83" s="1145"/>
      <c r="I83" s="1148"/>
      <c r="J83" s="335"/>
      <c r="K83" s="336"/>
      <c r="L83" s="335"/>
      <c r="M83" s="1158"/>
      <c r="N83" s="326"/>
      <c r="O83" s="327"/>
      <c r="P83" s="326"/>
      <c r="Q83" s="326"/>
      <c r="R83" s="326"/>
      <c r="S83" s="326"/>
    </row>
    <row r="84" spans="1:19" ht="15">
      <c r="A84" s="329"/>
      <c r="B84" s="1159" t="s">
        <v>317</v>
      </c>
      <c r="C84" s="1142" t="s">
        <v>56</v>
      </c>
      <c r="D84" s="1142" t="s">
        <v>56</v>
      </c>
      <c r="E84" s="1142" t="s">
        <v>56</v>
      </c>
      <c r="F84" s="1160" t="s">
        <v>297</v>
      </c>
      <c r="G84" s="1142" t="s">
        <v>316</v>
      </c>
      <c r="H84" s="1143"/>
      <c r="I84" s="1146" t="s">
        <v>299</v>
      </c>
      <c r="J84" s="349">
        <v>35500</v>
      </c>
      <c r="K84" s="332">
        <v>14788.13</v>
      </c>
      <c r="L84" s="331">
        <f>+K84</f>
        <v>14788.13</v>
      </c>
      <c r="M84" s="1158">
        <f>+K84/J84</f>
        <v>0.4165670422535211</v>
      </c>
      <c r="N84" s="328"/>
      <c r="O84" s="326"/>
      <c r="P84" s="326"/>
      <c r="Q84" s="326"/>
      <c r="R84" s="326"/>
      <c r="S84" s="326"/>
    </row>
    <row r="85" spans="1:19" ht="15">
      <c r="A85" s="329"/>
      <c r="B85" s="1159"/>
      <c r="C85" s="1142"/>
      <c r="D85" s="1142"/>
      <c r="E85" s="1142"/>
      <c r="F85" s="1160"/>
      <c r="G85" s="1142"/>
      <c r="H85" s="1144"/>
      <c r="I85" s="1147"/>
      <c r="J85" s="333"/>
      <c r="K85" s="334"/>
      <c r="L85" s="333"/>
      <c r="M85" s="1158"/>
      <c r="N85" s="326"/>
      <c r="O85" s="326"/>
      <c r="P85" s="326"/>
      <c r="Q85" s="326"/>
      <c r="R85" s="326"/>
      <c r="S85" s="326"/>
    </row>
    <row r="86" spans="1:19" ht="15">
      <c r="A86" s="329"/>
      <c r="B86" s="1159"/>
      <c r="C86" s="1142"/>
      <c r="D86" s="1142"/>
      <c r="E86" s="1142"/>
      <c r="F86" s="1160"/>
      <c r="G86" s="1142"/>
      <c r="H86" s="1144"/>
      <c r="I86" s="1147"/>
      <c r="J86" s="333"/>
      <c r="K86" s="334"/>
      <c r="L86" s="333"/>
      <c r="M86" s="1158"/>
      <c r="N86" s="326"/>
      <c r="O86" s="326"/>
      <c r="P86" s="326"/>
      <c r="Q86" s="326"/>
      <c r="R86" s="326"/>
      <c r="S86" s="326"/>
    </row>
    <row r="87" spans="1:19" ht="15">
      <c r="A87" s="329"/>
      <c r="B87" s="1159"/>
      <c r="C87" s="1142"/>
      <c r="D87" s="1142"/>
      <c r="E87" s="1142"/>
      <c r="F87" s="1160"/>
      <c r="G87" s="1142"/>
      <c r="H87" s="1144"/>
      <c r="I87" s="1147"/>
      <c r="J87" s="333"/>
      <c r="K87" s="334"/>
      <c r="L87" s="333"/>
      <c r="M87" s="1158"/>
      <c r="N87" s="326"/>
      <c r="O87" s="326"/>
      <c r="P87" s="326"/>
      <c r="Q87" s="326"/>
      <c r="R87" s="326"/>
      <c r="S87" s="326"/>
    </row>
    <row r="88" spans="1:19" ht="15">
      <c r="A88" s="329"/>
      <c r="B88" s="1159"/>
      <c r="C88" s="1142"/>
      <c r="D88" s="1142"/>
      <c r="E88" s="1142"/>
      <c r="F88" s="1160"/>
      <c r="G88" s="1142"/>
      <c r="H88" s="1144"/>
      <c r="I88" s="1147"/>
      <c r="J88" s="333"/>
      <c r="K88" s="334"/>
      <c r="L88" s="333"/>
      <c r="M88" s="1158"/>
      <c r="N88" s="326"/>
      <c r="O88" s="326"/>
      <c r="P88" s="326"/>
      <c r="Q88" s="326"/>
      <c r="R88" s="326"/>
      <c r="S88" s="326"/>
    </row>
    <row r="89" spans="1:19" ht="15">
      <c r="A89" s="329"/>
      <c r="B89" s="1159"/>
      <c r="C89" s="1142"/>
      <c r="D89" s="1142"/>
      <c r="E89" s="1142"/>
      <c r="F89" s="1160"/>
      <c r="G89" s="1142"/>
      <c r="H89" s="1144"/>
      <c r="I89" s="1147"/>
      <c r="J89" s="333"/>
      <c r="K89" s="334"/>
      <c r="L89" s="333"/>
      <c r="M89" s="1158"/>
      <c r="N89" s="326"/>
      <c r="O89" s="326"/>
      <c r="P89" s="326"/>
      <c r="Q89" s="326"/>
      <c r="R89" s="326"/>
      <c r="S89" s="326"/>
    </row>
    <row r="90" spans="1:19" ht="15">
      <c r="A90" s="329"/>
      <c r="B90" s="1159"/>
      <c r="C90" s="1142"/>
      <c r="D90" s="1142"/>
      <c r="E90" s="1142"/>
      <c r="F90" s="1160"/>
      <c r="G90" s="1142"/>
      <c r="H90" s="1144"/>
      <c r="I90" s="1147"/>
      <c r="J90" s="333"/>
      <c r="K90" s="334"/>
      <c r="L90" s="333"/>
      <c r="M90" s="1158"/>
      <c r="N90" s="326"/>
      <c r="O90" s="326"/>
      <c r="P90" s="326"/>
      <c r="Q90" s="326"/>
      <c r="R90" s="326"/>
      <c r="S90" s="326"/>
    </row>
    <row r="91" spans="1:19" ht="15">
      <c r="A91" s="329"/>
      <c r="B91" s="1159"/>
      <c r="C91" s="1142"/>
      <c r="D91" s="1142"/>
      <c r="E91" s="1142"/>
      <c r="F91" s="1160"/>
      <c r="G91" s="1142"/>
      <c r="H91" s="1145"/>
      <c r="I91" s="1148"/>
      <c r="J91" s="335"/>
      <c r="K91" s="336"/>
      <c r="L91" s="335"/>
      <c r="M91" s="1158"/>
      <c r="N91" s="326"/>
      <c r="O91" s="327"/>
      <c r="P91" s="326"/>
      <c r="Q91" s="326"/>
      <c r="R91" s="326"/>
      <c r="S91" s="326"/>
    </row>
    <row r="92" spans="1:19" ht="15">
      <c r="A92" s="329"/>
      <c r="B92" s="1159" t="s">
        <v>318</v>
      </c>
      <c r="C92" s="1142" t="s">
        <v>56</v>
      </c>
      <c r="D92" s="1142" t="s">
        <v>56</v>
      </c>
      <c r="E92" s="1142" t="s">
        <v>56</v>
      </c>
      <c r="F92" s="1160" t="s">
        <v>297</v>
      </c>
      <c r="G92" s="1142" t="s">
        <v>316</v>
      </c>
      <c r="H92" s="1143"/>
      <c r="I92" s="1146" t="s">
        <v>299</v>
      </c>
      <c r="J92" s="331">
        <v>32200</v>
      </c>
      <c r="K92" s="337">
        <f>12636.3+'[2]Detalle por actividad Jun 2011'!$V$63+'[2]Detalle por actividad Jun 2011'!$V$64+'[2]Detalle por actividad Jun 2011'!$V$65+'[2]Detalle por actividad Jun 2011'!$V$66</f>
        <v>13095.619999999999</v>
      </c>
      <c r="L92" s="331">
        <f>+K92</f>
        <v>13095.619999999999</v>
      </c>
      <c r="M92" s="1158">
        <f>+K92/J92</f>
        <v>0.4066962732919254</v>
      </c>
      <c r="N92" s="328"/>
      <c r="O92" s="326"/>
      <c r="P92" s="326"/>
      <c r="Q92" s="326"/>
      <c r="R92" s="326"/>
      <c r="S92" s="326"/>
    </row>
    <row r="93" spans="1:19" ht="15">
      <c r="A93" s="329"/>
      <c r="B93" s="1159"/>
      <c r="C93" s="1142"/>
      <c r="D93" s="1142"/>
      <c r="E93" s="1142"/>
      <c r="F93" s="1160"/>
      <c r="G93" s="1142"/>
      <c r="H93" s="1144"/>
      <c r="I93" s="1147"/>
      <c r="J93" s="333"/>
      <c r="K93" s="334"/>
      <c r="L93" s="333"/>
      <c r="M93" s="1158"/>
      <c r="N93" s="326"/>
      <c r="O93" s="326"/>
      <c r="P93" s="326"/>
      <c r="Q93" s="326"/>
      <c r="R93" s="326"/>
      <c r="S93" s="326"/>
    </row>
    <row r="94" spans="1:19" ht="15">
      <c r="A94" s="329"/>
      <c r="B94" s="1159"/>
      <c r="C94" s="1142"/>
      <c r="D94" s="1142"/>
      <c r="E94" s="1142"/>
      <c r="F94" s="1160"/>
      <c r="G94" s="1142"/>
      <c r="H94" s="1144"/>
      <c r="I94" s="1147"/>
      <c r="J94" s="333"/>
      <c r="K94" s="334"/>
      <c r="L94" s="333"/>
      <c r="M94" s="1158"/>
      <c r="N94" s="326"/>
      <c r="O94" s="326"/>
      <c r="P94" s="326"/>
      <c r="Q94" s="326"/>
      <c r="R94" s="326"/>
      <c r="S94" s="326"/>
    </row>
    <row r="95" spans="1:19" ht="15">
      <c r="A95" s="329"/>
      <c r="B95" s="1159"/>
      <c r="C95" s="1142"/>
      <c r="D95" s="1142"/>
      <c r="E95" s="1142"/>
      <c r="F95" s="1160"/>
      <c r="G95" s="1142"/>
      <c r="H95" s="1144"/>
      <c r="I95" s="1147"/>
      <c r="J95" s="333"/>
      <c r="K95" s="334"/>
      <c r="L95" s="333"/>
      <c r="M95" s="1158"/>
      <c r="N95" s="326"/>
      <c r="O95" s="326"/>
      <c r="P95" s="326"/>
      <c r="Q95" s="326"/>
      <c r="R95" s="326"/>
      <c r="S95" s="326"/>
    </row>
    <row r="96" spans="1:19" ht="15">
      <c r="A96" s="329"/>
      <c r="B96" s="1159"/>
      <c r="C96" s="1142"/>
      <c r="D96" s="1142"/>
      <c r="E96" s="1142"/>
      <c r="F96" s="1160"/>
      <c r="G96" s="1142"/>
      <c r="H96" s="1144"/>
      <c r="I96" s="1147"/>
      <c r="J96" s="333"/>
      <c r="K96" s="334"/>
      <c r="L96" s="333"/>
      <c r="M96" s="1158"/>
      <c r="N96" s="326"/>
      <c r="O96" s="326"/>
      <c r="P96" s="326"/>
      <c r="Q96" s="326"/>
      <c r="R96" s="326"/>
      <c r="S96" s="326"/>
    </row>
    <row r="97" spans="1:19" ht="15">
      <c r="A97" s="329"/>
      <c r="B97" s="1159"/>
      <c r="C97" s="1142"/>
      <c r="D97" s="1142"/>
      <c r="E97" s="1142"/>
      <c r="F97" s="1160"/>
      <c r="G97" s="1142"/>
      <c r="H97" s="1144"/>
      <c r="I97" s="1147"/>
      <c r="J97" s="333"/>
      <c r="K97" s="334"/>
      <c r="L97" s="333"/>
      <c r="M97" s="1158"/>
      <c r="N97" s="326"/>
      <c r="O97" s="326"/>
      <c r="P97" s="326"/>
      <c r="Q97" s="326"/>
      <c r="R97" s="326"/>
      <c r="S97" s="326"/>
    </row>
    <row r="98" spans="1:19" ht="15">
      <c r="A98" s="329"/>
      <c r="B98" s="1159"/>
      <c r="C98" s="1142"/>
      <c r="D98" s="1142"/>
      <c r="E98" s="1142"/>
      <c r="F98" s="1160"/>
      <c r="G98" s="1142"/>
      <c r="H98" s="1144"/>
      <c r="I98" s="1147"/>
      <c r="J98" s="333"/>
      <c r="K98" s="334"/>
      <c r="L98" s="333"/>
      <c r="M98" s="1158"/>
      <c r="N98" s="326"/>
      <c r="O98" s="326"/>
      <c r="P98" s="326"/>
      <c r="Q98" s="326"/>
      <c r="R98" s="326"/>
      <c r="S98" s="326"/>
    </row>
    <row r="99" spans="1:19" ht="15">
      <c r="A99" s="329"/>
      <c r="B99" s="1159"/>
      <c r="C99" s="1142"/>
      <c r="D99" s="1142"/>
      <c r="E99" s="1142"/>
      <c r="F99" s="1160"/>
      <c r="G99" s="1142"/>
      <c r="H99" s="1145"/>
      <c r="I99" s="1148"/>
      <c r="J99" s="335"/>
      <c r="K99" s="336"/>
      <c r="L99" s="335"/>
      <c r="M99" s="1158"/>
      <c r="N99" s="326"/>
      <c r="O99" s="327"/>
      <c r="P99" s="326"/>
      <c r="Q99" s="326"/>
      <c r="R99" s="326"/>
      <c r="S99" s="326"/>
    </row>
    <row r="100" spans="1:19" ht="15">
      <c r="A100" s="350"/>
      <c r="B100" s="339"/>
      <c r="C100" s="330"/>
      <c r="D100" s="330"/>
      <c r="E100" s="330"/>
      <c r="F100" s="330"/>
      <c r="G100" s="330"/>
      <c r="H100" s="339"/>
      <c r="I100" s="351" t="s">
        <v>319</v>
      </c>
      <c r="J100" s="352">
        <f>+J76+J84+J92</f>
        <v>100349</v>
      </c>
      <c r="K100" s="353">
        <f>+K76+K84+K92</f>
        <v>39141.03</v>
      </c>
      <c r="L100" s="353">
        <f>+L76+L84+L92</f>
        <v>39141.03</v>
      </c>
      <c r="M100" s="343">
        <v>0.4127312033633203</v>
      </c>
      <c r="N100" s="354"/>
      <c r="O100" s="326"/>
      <c r="P100" s="326"/>
      <c r="Q100" s="326"/>
      <c r="R100" s="326"/>
      <c r="S100" s="326"/>
    </row>
    <row r="101" spans="1:19" ht="15">
      <c r="A101" s="344"/>
      <c r="B101" s="344"/>
      <c r="C101" s="355"/>
      <c r="D101" s="355"/>
      <c r="E101" s="355"/>
      <c r="F101" s="355"/>
      <c r="G101" s="355"/>
      <c r="H101" s="344"/>
      <c r="I101" s="356" t="s">
        <v>320</v>
      </c>
      <c r="J101" s="357">
        <f>+J100+J73</f>
        <v>492032.27</v>
      </c>
      <c r="K101" s="358">
        <f>+K100+K73</f>
        <v>337704.17999999993</v>
      </c>
      <c r="L101" s="357">
        <f>+L100+L73</f>
        <v>307351.30999999994</v>
      </c>
      <c r="M101" s="343">
        <f>+L101/J101</f>
        <v>0.6246568136679327</v>
      </c>
      <c r="N101" s="327" t="e">
        <f>+'PNUMA Setiembre'!$E$21</f>
        <v>#REF!</v>
      </c>
      <c r="O101" s="327" t="e">
        <f>+N101-L101</f>
        <v>#REF!</v>
      </c>
      <c r="P101" s="326"/>
      <c r="Q101" s="326"/>
      <c r="R101" s="326"/>
      <c r="S101" s="326"/>
    </row>
    <row r="102" spans="1:19" ht="15">
      <c r="A102" s="344"/>
      <c r="B102" s="344"/>
      <c r="C102" s="1162"/>
      <c r="D102" s="1162"/>
      <c r="E102" s="344"/>
      <c r="F102" s="1162"/>
      <c r="G102" s="1162"/>
      <c r="H102" s="344"/>
      <c r="I102" s="344"/>
      <c r="J102" s="345"/>
      <c r="K102" s="324"/>
      <c r="L102" s="345"/>
      <c r="M102" s="345"/>
      <c r="N102" s="326"/>
      <c r="O102" s="326"/>
      <c r="P102" s="326"/>
      <c r="Q102" s="326"/>
      <c r="R102" s="326"/>
      <c r="S102" s="326"/>
    </row>
    <row r="103" spans="1:19" ht="15">
      <c r="A103" s="1142" t="s">
        <v>179</v>
      </c>
      <c r="B103" s="1142"/>
      <c r="C103" s="1161"/>
      <c r="D103" s="1161"/>
      <c r="E103" s="1161"/>
      <c r="F103" s="250" t="s">
        <v>5</v>
      </c>
      <c r="G103" s="1161"/>
      <c r="H103" s="1143"/>
      <c r="I103" s="1146" t="s">
        <v>180</v>
      </c>
      <c r="J103" s="251">
        <v>18760</v>
      </c>
      <c r="K103" s="252">
        <v>14798</v>
      </c>
      <c r="L103" s="251">
        <v>7455</v>
      </c>
      <c r="M103" s="1166">
        <v>0.4147771264240681</v>
      </c>
      <c r="N103" s="326"/>
      <c r="O103" s="326"/>
      <c r="P103" s="326"/>
      <c r="Q103" s="326"/>
      <c r="R103" s="326"/>
      <c r="S103" s="326"/>
    </row>
    <row r="104" spans="1:19" ht="15">
      <c r="A104" s="1142"/>
      <c r="B104" s="1142"/>
      <c r="C104" s="1161"/>
      <c r="D104" s="1161"/>
      <c r="E104" s="1161"/>
      <c r="F104" s="250" t="s">
        <v>14</v>
      </c>
      <c r="G104" s="1161"/>
      <c r="H104" s="1144"/>
      <c r="I104" s="1147"/>
      <c r="J104" s="251">
        <v>17125</v>
      </c>
      <c r="K104" s="252">
        <v>7693</v>
      </c>
      <c r="L104" s="251">
        <v>7693</v>
      </c>
      <c r="M104" s="1167"/>
      <c r="N104" s="326"/>
      <c r="O104" s="326"/>
      <c r="P104" s="326"/>
      <c r="Q104" s="326"/>
      <c r="R104" s="326"/>
      <c r="S104" s="326"/>
    </row>
    <row r="105" spans="1:19" ht="15">
      <c r="A105" s="1142"/>
      <c r="B105" s="1142"/>
      <c r="C105" s="1161"/>
      <c r="D105" s="1161"/>
      <c r="E105" s="1161"/>
      <c r="F105" s="250" t="s">
        <v>18</v>
      </c>
      <c r="G105" s="1161"/>
      <c r="H105" s="1144"/>
      <c r="I105" s="1147"/>
      <c r="J105" s="251">
        <v>9413</v>
      </c>
      <c r="K105" s="252">
        <v>3690</v>
      </c>
      <c r="L105" s="251">
        <v>3690</v>
      </c>
      <c r="M105" s="1167"/>
      <c r="N105" s="326"/>
      <c r="O105" s="326"/>
      <c r="P105" s="326"/>
      <c r="Q105" s="326"/>
      <c r="R105" s="326"/>
      <c r="S105" s="326"/>
    </row>
    <row r="106" spans="1:19" ht="15">
      <c r="A106" s="1142"/>
      <c r="B106" s="1142"/>
      <c r="C106" s="1161"/>
      <c r="D106" s="1161"/>
      <c r="E106" s="1161"/>
      <c r="F106" s="250" t="s">
        <v>22</v>
      </c>
      <c r="G106" s="1161"/>
      <c r="H106" s="1145"/>
      <c r="I106" s="1148"/>
      <c r="J106" s="251">
        <v>8948</v>
      </c>
      <c r="K106" s="252">
        <v>3662</v>
      </c>
      <c r="L106" s="251">
        <v>3662</v>
      </c>
      <c r="M106" s="1167"/>
      <c r="N106" s="326"/>
      <c r="O106" s="326"/>
      <c r="P106" s="326"/>
      <c r="Q106" s="326"/>
      <c r="R106" s="326"/>
      <c r="S106" s="326"/>
    </row>
    <row r="107" spans="1:19" ht="15">
      <c r="A107" s="1142"/>
      <c r="B107" s="1142"/>
      <c r="C107" s="250"/>
      <c r="D107" s="250"/>
      <c r="E107" s="250"/>
      <c r="F107" s="250"/>
      <c r="G107" s="250"/>
      <c r="H107" s="250"/>
      <c r="I107" s="250" t="s">
        <v>181</v>
      </c>
      <c r="J107" s="253">
        <v>54246</v>
      </c>
      <c r="K107" s="254">
        <v>29843</v>
      </c>
      <c r="L107" s="253">
        <v>22500</v>
      </c>
      <c r="M107" s="1168"/>
      <c r="N107" s="326"/>
      <c r="O107" s="326"/>
      <c r="P107" s="326"/>
      <c r="Q107" s="326"/>
      <c r="R107" s="326"/>
      <c r="S107" s="326"/>
    </row>
    <row r="108" spans="1:19" ht="15">
      <c r="A108" s="359"/>
      <c r="B108" s="359"/>
      <c r="C108" s="360"/>
      <c r="D108" s="360"/>
      <c r="E108" s="360"/>
      <c r="F108" s="360"/>
      <c r="G108" s="360"/>
      <c r="H108" s="360"/>
      <c r="I108" s="360"/>
      <c r="J108" s="361"/>
      <c r="K108" s="362"/>
      <c r="L108" s="346"/>
      <c r="M108" s="346"/>
      <c r="N108" s="326"/>
      <c r="O108" s="326"/>
      <c r="P108" s="326"/>
      <c r="Q108" s="326"/>
      <c r="R108" s="326"/>
      <c r="S108" s="326"/>
    </row>
    <row r="109" spans="1:19" ht="15">
      <c r="A109" s="1169" t="s">
        <v>321</v>
      </c>
      <c r="B109" s="1169"/>
      <c r="C109" s="1169"/>
      <c r="D109" s="1169"/>
      <c r="E109" s="344"/>
      <c r="F109" s="344"/>
      <c r="G109" s="344"/>
      <c r="H109" s="344"/>
      <c r="I109" s="344"/>
      <c r="J109" s="345"/>
      <c r="K109" s="347"/>
      <c r="L109" s="345"/>
      <c r="M109" s="345"/>
      <c r="N109" s="326"/>
      <c r="O109" s="326"/>
      <c r="P109" s="326"/>
      <c r="Q109" s="326"/>
      <c r="R109" s="326"/>
      <c r="S109" s="326"/>
    </row>
    <row r="110" spans="1:19" ht="15">
      <c r="A110" s="1169" t="s">
        <v>322</v>
      </c>
      <c r="B110" s="1169"/>
      <c r="C110" s="1169"/>
      <c r="D110" s="1169"/>
      <c r="E110" s="344"/>
      <c r="F110" s="344"/>
      <c r="G110" s="344"/>
      <c r="H110" s="344"/>
      <c r="I110" s="344"/>
      <c r="J110" s="345"/>
      <c r="K110" s="347"/>
      <c r="L110" s="345"/>
      <c r="M110" s="345"/>
      <c r="N110" s="326"/>
      <c r="O110" s="326"/>
      <c r="P110" s="326"/>
      <c r="Q110" s="326"/>
      <c r="R110" s="326"/>
      <c r="S110" s="326"/>
    </row>
    <row r="111" spans="1:19" ht="15">
      <c r="A111" s="1169" t="s">
        <v>323</v>
      </c>
      <c r="B111" s="1169"/>
      <c r="C111" s="1169"/>
      <c r="D111" s="1169"/>
      <c r="E111" s="344"/>
      <c r="F111" s="344"/>
      <c r="G111" s="344"/>
      <c r="H111" s="344"/>
      <c r="I111" s="344"/>
      <c r="J111" s="345"/>
      <c r="K111" s="347"/>
      <c r="L111" s="345"/>
      <c r="M111" s="345"/>
      <c r="N111" s="326"/>
      <c r="O111" s="326"/>
      <c r="P111" s="326"/>
      <c r="Q111" s="326"/>
      <c r="R111" s="326"/>
      <c r="S111" s="326"/>
    </row>
    <row r="112" spans="1:19" ht="15">
      <c r="A112" s="1169" t="s">
        <v>324</v>
      </c>
      <c r="B112" s="1169"/>
      <c r="C112" s="1169"/>
      <c r="D112" s="1169"/>
      <c r="E112" s="1169"/>
      <c r="F112" s="1169"/>
      <c r="G112" s="1169"/>
      <c r="H112" s="360"/>
      <c r="I112" s="360"/>
      <c r="J112" s="346"/>
      <c r="K112" s="324"/>
      <c r="L112" s="346"/>
      <c r="M112" s="346"/>
      <c r="N112" s="326"/>
      <c r="O112" s="326"/>
      <c r="P112" s="326"/>
      <c r="Q112" s="326"/>
      <c r="R112" s="326"/>
      <c r="S112" s="326"/>
    </row>
    <row r="113" spans="1:19" ht="15">
      <c r="A113" s="1170" t="s">
        <v>325</v>
      </c>
      <c r="B113" s="1170"/>
      <c r="C113" s="1170"/>
      <c r="D113" s="1170"/>
      <c r="E113" s="1170"/>
      <c r="F113" s="1170"/>
      <c r="G113" s="1170"/>
      <c r="H113" s="360"/>
      <c r="I113" s="360"/>
      <c r="J113" s="346"/>
      <c r="K113" s="324"/>
      <c r="L113" s="346"/>
      <c r="M113" s="346"/>
      <c r="N113" s="326"/>
      <c r="O113" s="326"/>
      <c r="P113" s="326"/>
      <c r="Q113" s="326"/>
      <c r="R113" s="326"/>
      <c r="S113" s="326"/>
    </row>
    <row r="114" spans="1:19" ht="15">
      <c r="A114" s="1165" t="s">
        <v>293</v>
      </c>
      <c r="B114" s="1165"/>
      <c r="C114" s="1165"/>
      <c r="D114" s="1165"/>
      <c r="E114" s="1165"/>
      <c r="F114" s="1165"/>
      <c r="G114" s="1165"/>
      <c r="H114" s="360"/>
      <c r="I114" s="360"/>
      <c r="J114" s="346"/>
      <c r="K114" s="324"/>
      <c r="L114" s="346"/>
      <c r="M114" s="346"/>
      <c r="N114" s="326"/>
      <c r="O114" s="326"/>
      <c r="P114" s="326"/>
      <c r="Q114" s="326"/>
      <c r="R114" s="326"/>
      <c r="S114" s="326"/>
    </row>
    <row r="115" spans="1:19" ht="15">
      <c r="A115" s="363" t="s">
        <v>326</v>
      </c>
      <c r="B115" s="363"/>
      <c r="C115" s="363"/>
      <c r="D115" s="363"/>
      <c r="E115" s="363"/>
      <c r="F115" s="363"/>
      <c r="G115" s="363"/>
      <c r="H115" s="363"/>
      <c r="I115" s="344"/>
      <c r="J115" s="345"/>
      <c r="K115" s="347"/>
      <c r="L115" s="345"/>
      <c r="M115" s="345"/>
      <c r="N115" s="326"/>
      <c r="O115" s="326"/>
      <c r="P115" s="326"/>
      <c r="Q115" s="326"/>
      <c r="R115" s="326"/>
      <c r="S115" s="326"/>
    </row>
    <row r="116" spans="1:19" ht="15">
      <c r="A116" s="344"/>
      <c r="B116" s="344"/>
      <c r="C116" s="344"/>
      <c r="D116" s="344"/>
      <c r="E116" s="344"/>
      <c r="F116" s="344"/>
      <c r="G116" s="344"/>
      <c r="H116" s="344"/>
      <c r="I116" s="344"/>
      <c r="J116" s="345"/>
      <c r="K116" s="347"/>
      <c r="L116" s="345"/>
      <c r="M116" s="345"/>
      <c r="N116" s="326"/>
      <c r="O116" s="326"/>
      <c r="P116" s="326"/>
      <c r="Q116" s="326"/>
      <c r="R116" s="326"/>
      <c r="S116" s="326"/>
    </row>
    <row r="117" spans="1:19" ht="15">
      <c r="A117" s="364"/>
      <c r="B117" s="364"/>
      <c r="C117" s="364"/>
      <c r="D117" s="364"/>
      <c r="E117" s="364"/>
      <c r="F117" s="364"/>
      <c r="G117" s="364"/>
      <c r="H117" s="364"/>
      <c r="I117" s="364"/>
      <c r="J117" s="364"/>
      <c r="K117" s="365"/>
      <c r="L117" s="364"/>
      <c r="M117" s="364"/>
      <c r="N117" s="326"/>
      <c r="O117" s="326"/>
      <c r="P117" s="326"/>
      <c r="Q117" s="326"/>
      <c r="R117" s="326"/>
      <c r="S117" s="326"/>
    </row>
    <row r="118" spans="1:19" ht="15">
      <c r="A118" s="364"/>
      <c r="B118" s="364"/>
      <c r="C118" s="364"/>
      <c r="D118" s="364"/>
      <c r="E118" s="364"/>
      <c r="F118" s="364"/>
      <c r="G118" s="364"/>
      <c r="H118" s="364"/>
      <c r="I118" s="364"/>
      <c r="J118" s="366">
        <v>492114</v>
      </c>
      <c r="K118" s="367">
        <v>295126.43999999994</v>
      </c>
      <c r="L118" s="368"/>
      <c r="M118" s="364"/>
      <c r="N118" s="326"/>
      <c r="O118" s="326"/>
      <c r="P118" s="326"/>
      <c r="Q118" s="326"/>
      <c r="R118" s="326"/>
      <c r="S118" s="326"/>
    </row>
    <row r="119" spans="1:19" ht="15">
      <c r="A119" s="364"/>
      <c r="B119" s="364"/>
      <c r="C119" s="364"/>
      <c r="D119" s="364"/>
      <c r="E119" s="364"/>
      <c r="F119" s="364"/>
      <c r="G119" s="364"/>
      <c r="H119" s="364"/>
      <c r="I119" s="369"/>
      <c r="J119" s="364"/>
      <c r="K119" s="370">
        <v>0</v>
      </c>
      <c r="L119" s="369"/>
      <c r="M119" s="368"/>
      <c r="N119" s="326"/>
      <c r="O119" s="326"/>
      <c r="P119" s="326"/>
      <c r="Q119" s="326"/>
      <c r="R119" s="326"/>
      <c r="S119" s="326"/>
    </row>
    <row r="120" spans="1:19" ht="15">
      <c r="A120" s="364"/>
      <c r="B120" s="364"/>
      <c r="C120" s="364"/>
      <c r="D120" s="364"/>
      <c r="E120" s="364"/>
      <c r="F120" s="364"/>
      <c r="G120" s="364"/>
      <c r="H120" s="364"/>
      <c r="I120" s="369"/>
      <c r="J120" s="371"/>
      <c r="K120" s="365"/>
      <c r="L120" s="369"/>
      <c r="M120" s="364"/>
      <c r="N120" s="326"/>
      <c r="O120" s="326"/>
      <c r="P120" s="326"/>
      <c r="Q120" s="326"/>
      <c r="R120" s="326"/>
      <c r="S120" s="326"/>
    </row>
    <row r="121" spans="1:19" ht="15">
      <c r="A121" s="364"/>
      <c r="B121" s="364"/>
      <c r="C121" s="364"/>
      <c r="D121" s="364"/>
      <c r="E121" s="364"/>
      <c r="F121" s="364"/>
      <c r="G121" s="364"/>
      <c r="H121" s="364"/>
      <c r="I121" s="364"/>
      <c r="J121" s="369"/>
      <c r="K121" s="370"/>
      <c r="L121" s="364"/>
      <c r="M121" s="364"/>
      <c r="N121" s="326"/>
      <c r="O121" s="326"/>
      <c r="P121" s="326"/>
      <c r="Q121" s="326"/>
      <c r="R121" s="326"/>
      <c r="S121" s="326"/>
    </row>
    <row r="122" spans="7:14" ht="15">
      <c r="G122" s="372"/>
      <c r="H122" s="372"/>
      <c r="I122" s="372"/>
      <c r="J122" s="373">
        <v>492031</v>
      </c>
      <c r="K122" s="374"/>
      <c r="L122" s="375"/>
      <c r="N122" s="327"/>
    </row>
    <row r="123" spans="7:12" ht="15">
      <c r="G123" s="372"/>
      <c r="H123" s="372"/>
      <c r="I123" s="372"/>
      <c r="J123" s="376">
        <v>-83</v>
      </c>
      <c r="K123" s="374" t="s">
        <v>327</v>
      </c>
      <c r="L123" s="372"/>
    </row>
    <row r="124" spans="7:12" ht="15">
      <c r="G124" s="372"/>
      <c r="H124" s="372"/>
      <c r="I124" s="372"/>
      <c r="J124" s="372"/>
      <c r="K124" s="166"/>
      <c r="L124" s="375"/>
    </row>
    <row r="125" spans="7:12" ht="15">
      <c r="G125" s="372"/>
      <c r="H125" s="372"/>
      <c r="I125" s="372"/>
      <c r="J125" s="372"/>
      <c r="K125" s="166"/>
      <c r="L125" s="372"/>
    </row>
    <row r="126" spans="7:12" ht="15">
      <c r="G126" s="372"/>
      <c r="H126" s="372"/>
      <c r="I126" s="372"/>
      <c r="J126" s="372"/>
      <c r="K126" s="166"/>
      <c r="L126" s="372"/>
    </row>
    <row r="127" spans="7:12" ht="15">
      <c r="G127" s="372"/>
      <c r="H127" s="372"/>
      <c r="I127" s="372"/>
      <c r="J127" s="377"/>
      <c r="K127" s="166"/>
      <c r="L127" s="372"/>
    </row>
  </sheetData>
  <sheetProtection/>
  <mergeCells count="145">
    <mergeCell ref="A114:G114"/>
    <mergeCell ref="M103:M107"/>
    <mergeCell ref="A109:D109"/>
    <mergeCell ref="A110:D110"/>
    <mergeCell ref="A111:D111"/>
    <mergeCell ref="A112:G112"/>
    <mergeCell ref="A113:G113"/>
    <mergeCell ref="M92:M99"/>
    <mergeCell ref="C102:D102"/>
    <mergeCell ref="F102:G102"/>
    <mergeCell ref="A103:B107"/>
    <mergeCell ref="C103:C106"/>
    <mergeCell ref="D103:D106"/>
    <mergeCell ref="E103:E106"/>
    <mergeCell ref="G103:G106"/>
    <mergeCell ref="H103:H106"/>
    <mergeCell ref="I103:I106"/>
    <mergeCell ref="I84:I91"/>
    <mergeCell ref="M84:M91"/>
    <mergeCell ref="B92:B99"/>
    <mergeCell ref="C92:C99"/>
    <mergeCell ref="D92:D99"/>
    <mergeCell ref="E92:E99"/>
    <mergeCell ref="F92:F99"/>
    <mergeCell ref="G92:G99"/>
    <mergeCell ref="H92:H99"/>
    <mergeCell ref="I92:I99"/>
    <mergeCell ref="H76:H83"/>
    <mergeCell ref="I76:I83"/>
    <mergeCell ref="M76:M83"/>
    <mergeCell ref="B84:B91"/>
    <mergeCell ref="C84:C91"/>
    <mergeCell ref="D84:D91"/>
    <mergeCell ref="E84:E91"/>
    <mergeCell ref="F84:F91"/>
    <mergeCell ref="G84:G91"/>
    <mergeCell ref="H84:H91"/>
    <mergeCell ref="C75:D75"/>
    <mergeCell ref="F75:G75"/>
    <mergeCell ref="A76:A83"/>
    <mergeCell ref="B76:B83"/>
    <mergeCell ref="C76:C83"/>
    <mergeCell ref="D76:D83"/>
    <mergeCell ref="E76:E83"/>
    <mergeCell ref="F76:F83"/>
    <mergeCell ref="G76:G83"/>
    <mergeCell ref="H65:H72"/>
    <mergeCell ref="I65:I72"/>
    <mergeCell ref="L65:L72"/>
    <mergeCell ref="M65:M72"/>
    <mergeCell ref="C74:D74"/>
    <mergeCell ref="F74:G74"/>
    <mergeCell ref="H57:H64"/>
    <mergeCell ref="I57:I64"/>
    <mergeCell ref="L57:L64"/>
    <mergeCell ref="M57:M64"/>
    <mergeCell ref="B65:B72"/>
    <mergeCell ref="C65:C72"/>
    <mergeCell ref="D65:D72"/>
    <mergeCell ref="E65:E72"/>
    <mergeCell ref="F65:F72"/>
    <mergeCell ref="G65:G72"/>
    <mergeCell ref="H49:H56"/>
    <mergeCell ref="I49:I56"/>
    <mergeCell ref="L49:L56"/>
    <mergeCell ref="M49:M56"/>
    <mergeCell ref="B57:B64"/>
    <mergeCell ref="C57:C64"/>
    <mergeCell ref="D57:D64"/>
    <mergeCell ref="E57:E64"/>
    <mergeCell ref="F57:F64"/>
    <mergeCell ref="G57:G64"/>
    <mergeCell ref="H41:H48"/>
    <mergeCell ref="I41:I48"/>
    <mergeCell ref="L41:L48"/>
    <mergeCell ref="M41:M48"/>
    <mergeCell ref="B49:B56"/>
    <mergeCell ref="C49:C56"/>
    <mergeCell ref="D49:D56"/>
    <mergeCell ref="E49:E56"/>
    <mergeCell ref="F49:F56"/>
    <mergeCell ref="G49:G56"/>
    <mergeCell ref="B41:B48"/>
    <mergeCell ref="C41:C48"/>
    <mergeCell ref="D41:D48"/>
    <mergeCell ref="E41:E48"/>
    <mergeCell ref="F41:F48"/>
    <mergeCell ref="G41:G48"/>
    <mergeCell ref="H33:H40"/>
    <mergeCell ref="I33:I40"/>
    <mergeCell ref="J33:J40"/>
    <mergeCell ref="K33:K40"/>
    <mergeCell ref="L33:L40"/>
    <mergeCell ref="M33:M40"/>
    <mergeCell ref="B33:B40"/>
    <mergeCell ref="C33:C40"/>
    <mergeCell ref="D33:D40"/>
    <mergeCell ref="E33:E40"/>
    <mergeCell ref="F33:F40"/>
    <mergeCell ref="G33:G40"/>
    <mergeCell ref="H25:H32"/>
    <mergeCell ref="I25:I32"/>
    <mergeCell ref="J25:J32"/>
    <mergeCell ref="K25:K32"/>
    <mergeCell ref="L25:L32"/>
    <mergeCell ref="M25:M32"/>
    <mergeCell ref="B25:B32"/>
    <mergeCell ref="C25:C32"/>
    <mergeCell ref="D25:D32"/>
    <mergeCell ref="E25:E32"/>
    <mergeCell ref="F25:F32"/>
    <mergeCell ref="G25:G32"/>
    <mergeCell ref="H17:H24"/>
    <mergeCell ref="I17:I24"/>
    <mergeCell ref="J17:J24"/>
    <mergeCell ref="K17:K24"/>
    <mergeCell ref="L17:L24"/>
    <mergeCell ref="M17:M24"/>
    <mergeCell ref="B17:B24"/>
    <mergeCell ref="C17:C24"/>
    <mergeCell ref="D17:D24"/>
    <mergeCell ref="E17:E24"/>
    <mergeCell ref="F17:F24"/>
    <mergeCell ref="G17:G24"/>
    <mergeCell ref="H9:H16"/>
    <mergeCell ref="I9:I16"/>
    <mergeCell ref="J9:J16"/>
    <mergeCell ref="K9:K16"/>
    <mergeCell ref="L9:L16"/>
    <mergeCell ref="M9:M16"/>
    <mergeCell ref="F8:G8"/>
    <mergeCell ref="A9:A16"/>
    <mergeCell ref="B9:B16"/>
    <mergeCell ref="C9:C16"/>
    <mergeCell ref="D9:D16"/>
    <mergeCell ref="E9:E16"/>
    <mergeCell ref="F9:F16"/>
    <mergeCell ref="G9:G16"/>
    <mergeCell ref="A5:M5"/>
    <mergeCell ref="A6:A7"/>
    <mergeCell ref="B6:B7"/>
    <mergeCell ref="C6:E6"/>
    <mergeCell ref="F6:F7"/>
    <mergeCell ref="G6:G7"/>
    <mergeCell ref="H6:M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E29"/>
  <sheetViews>
    <sheetView zoomScalePageLayoutView="0" workbookViewId="0" topLeftCell="A1">
      <selection activeCell="A2" sqref="A2:F30"/>
    </sheetView>
  </sheetViews>
  <sheetFormatPr defaultColWidth="9.140625" defaultRowHeight="15"/>
  <cols>
    <col min="1" max="1" width="28.7109375" style="0" customWidth="1"/>
    <col min="2" max="2" width="20.140625" style="0" customWidth="1"/>
    <col min="3" max="3" width="13.8515625" style="0" customWidth="1"/>
    <col min="4" max="4" width="15.00390625" style="0" customWidth="1"/>
    <col min="5" max="5" width="13.8515625" style="0" customWidth="1"/>
    <col min="6" max="16384" width="11.421875" style="0" customWidth="1"/>
  </cols>
  <sheetData>
    <row r="2" spans="1:5" ht="15">
      <c r="A2" s="136" t="s">
        <v>133</v>
      </c>
      <c r="B2" s="137"/>
      <c r="C2" s="137"/>
      <c r="D2" s="137"/>
      <c r="E2" s="137"/>
    </row>
    <row r="3" spans="1:5" ht="15">
      <c r="A3" s="136" t="s">
        <v>134</v>
      </c>
      <c r="B3" s="137"/>
      <c r="C3" s="137"/>
      <c r="D3" s="137"/>
      <c r="E3" s="137"/>
    </row>
    <row r="4" spans="1:5" ht="15">
      <c r="A4" s="137" t="s">
        <v>135</v>
      </c>
      <c r="B4" s="137"/>
      <c r="C4" s="137"/>
      <c r="D4" s="137"/>
      <c r="E4" s="137"/>
    </row>
    <row r="5" spans="1:5" ht="15">
      <c r="A5" s="137"/>
      <c r="B5" s="138"/>
      <c r="C5" s="138"/>
      <c r="D5" s="138"/>
      <c r="E5" s="138"/>
    </row>
    <row r="6" spans="1:5" ht="34.5" customHeight="1">
      <c r="A6" s="139" t="s">
        <v>136</v>
      </c>
      <c r="B6" s="137" t="s">
        <v>22</v>
      </c>
      <c r="C6" s="137"/>
      <c r="D6" s="137"/>
      <c r="E6" s="137"/>
    </row>
    <row r="7" spans="1:5" ht="15">
      <c r="A7" s="137" t="s">
        <v>137</v>
      </c>
      <c r="B7" s="1171" t="s">
        <v>138</v>
      </c>
      <c r="C7" s="1171"/>
      <c r="D7" s="1171"/>
      <c r="E7" s="1171"/>
    </row>
    <row r="8" spans="1:5" ht="15">
      <c r="A8" s="137" t="s">
        <v>139</v>
      </c>
      <c r="B8" s="137" t="s">
        <v>140</v>
      </c>
      <c r="C8" s="137"/>
      <c r="D8" s="137"/>
      <c r="E8" s="137"/>
    </row>
    <row r="9" spans="1:5" ht="15">
      <c r="A9" s="137"/>
      <c r="B9" s="137"/>
      <c r="C9" s="137"/>
      <c r="D9" s="137"/>
      <c r="E9" s="137"/>
    </row>
    <row r="10" spans="1:5" ht="28.5">
      <c r="A10" s="137"/>
      <c r="B10" s="140" t="s">
        <v>141</v>
      </c>
      <c r="C10" s="140" t="s">
        <v>142</v>
      </c>
      <c r="D10" s="140" t="s">
        <v>143</v>
      </c>
      <c r="E10" s="141" t="s">
        <v>144</v>
      </c>
    </row>
    <row r="11" spans="1:5" ht="15">
      <c r="A11" s="136" t="s">
        <v>145</v>
      </c>
      <c r="B11" s="142"/>
      <c r="C11" s="142"/>
      <c r="D11" s="142"/>
      <c r="E11" s="137"/>
    </row>
    <row r="12" spans="1:5" ht="15">
      <c r="A12" s="137" t="s">
        <v>146</v>
      </c>
      <c r="B12" s="143">
        <f>37500+12500+6873</f>
        <v>56873</v>
      </c>
      <c r="C12" s="144">
        <f>+'[1].xls].xls].xls].xls].xls].xls].xls].xls].xls].xls].xls].xls].xls].xls].xls].xls].xls].xls].xls].xls].xls].xls].xls].xls].xls].xls].xls].xls].xls].xls].xls].xls].xls].xls].xls].xls].xls].xls].xls].xls].xls].xls].xls].xls]'!BE390</f>
        <v>47563</v>
      </c>
      <c r="D12" s="144" t="e">
        <f>+'[1].xls].xls].xls].xls].xls].xls].xls].xls].xls].xls].xls].xls].xls].xls].xls].xls].xls].xls].xls].xls].xls].xls].xls].xls].xls].xls].xls].xls].xls].xls].xls].xls].xls].xls].xls].xls].xls].xls].xls].xls].xls].xls].xls].xls]'!BF390+'[1].xls].xls].xls].xls].xls].xls].xls].xls].xls].xls].xls].xls].xls].xls].xls].xls].xls].xls].xls].xls].xls].xls].xls].xls].xls].xls].xls].xls].xls].xls].xls].xls].xls].xls].xls].xls].xls].xls].xls].xls].xls].xls].xls].xls]'!BG390</f>
        <v>#REF!</v>
      </c>
      <c r="E12" s="144" t="e">
        <f aca="true" t="shared" si="0" ref="E12:E18">+C12+D12</f>
        <v>#REF!</v>
      </c>
    </row>
    <row r="13" spans="1:5" ht="15">
      <c r="A13" s="137" t="s">
        <v>58</v>
      </c>
      <c r="B13" s="143">
        <f>75300+137800+36620</f>
        <v>249720</v>
      </c>
      <c r="C13" s="144">
        <f>+'[1].xls].xls].xls].xls].xls].xls].xls].xls].xls].xls].xls].xls].xls].xls].xls].xls].xls].xls].xls].xls].xls].xls].xls].xls].xls].xls].xls].xls].xls].xls].xls].xls].xls].xls].xls].xls].xls].xls].xls].xls].xls].xls].xls].xls]'!BE391</f>
        <v>189144.02000000002</v>
      </c>
      <c r="D13" s="144" t="e">
        <f>+'[1].xls].xls].xls].xls].xls].xls].xls].xls].xls].xls].xls].xls].xls].xls].xls].xls].xls].xls].xls].xls].xls].xls].xls].xls].xls].xls].xls].xls].xls].xls].xls].xls].xls].xls].xls].xls].xls].xls].xls].xls].xls].xls].xls].xls]'!BF391+'[1].xls].xls].xls].xls].xls].xls].xls].xls].xls].xls].xls].xls].xls].xls].xls].xls].xls].xls].xls].xls].xls].xls].xls].xls].xls].xls].xls].xls].xls].xls].xls].xls].xls].xls].xls].xls].xls].xls].xls].xls].xls].xls].xls].xls]'!BG391</f>
        <v>#REF!</v>
      </c>
      <c r="E13" s="144" t="e">
        <f t="shared" si="0"/>
        <v>#REF!</v>
      </c>
    </row>
    <row r="14" spans="1:5" ht="15">
      <c r="A14" s="137" t="s">
        <v>147</v>
      </c>
      <c r="B14" s="143">
        <f>18000+11000+33820</f>
        <v>62820</v>
      </c>
      <c r="C14" s="144">
        <f>+'[1].xls].xls].xls].xls].xls].xls].xls].xls].xls].xls].xls].xls].xls].xls].xls].xls].xls].xls].xls].xls].xls].xls].xls].xls].xls].xls].xls].xls].xls].xls].xls].xls].xls].xls].xls].xls].xls].xls].xls].xls].xls].xls].xls].xls]'!BE392</f>
        <v>37194.4</v>
      </c>
      <c r="D14" s="144" t="e">
        <f>+'[1].xls].xls].xls].xls].xls].xls].xls].xls].xls].xls].xls].xls].xls].xls].xls].xls].xls].xls].xls].xls].xls].xls].xls].xls].xls].xls].xls].xls].xls].xls].xls].xls].xls].xls].xls].xls].xls].xls].xls].xls].xls].xls].xls].xls]'!BF392+'[1].xls].xls].xls].xls].xls].xls].xls].xls].xls].xls].xls].xls].xls].xls].xls].xls].xls].xls].xls].xls].xls].xls].xls].xls].xls].xls].xls].xls].xls].xls].xls].xls].xls].xls].xls].xls].xls].xls].xls].xls].xls].xls].xls].xls]'!BG392</f>
        <v>#REF!</v>
      </c>
      <c r="E14" s="144" t="e">
        <f t="shared" si="0"/>
        <v>#REF!</v>
      </c>
    </row>
    <row r="15" spans="1:5" ht="15">
      <c r="A15" s="137" t="s">
        <v>148</v>
      </c>
      <c r="B15" s="143">
        <f>2000+1000+8500</f>
        <v>11500</v>
      </c>
      <c r="C15" s="144">
        <f>+'[1].xls].xls].xls].xls].xls].xls].xls].xls].xls].xls].xls].xls].xls].xls].xls].xls].xls].xls].xls].xls].xls].xls].xls].xls].xls].xls].xls].xls].xls].xls].xls].xls].xls].xls].xls].xls].xls].xls].xls].xls].xls].xls].xls].xls]'!BE393</f>
        <v>0</v>
      </c>
      <c r="D15" s="144" t="e">
        <f>+'[1].xls].xls].xls].xls].xls].xls].xls].xls].xls].xls].xls].xls].xls].xls].xls].xls].xls].xls].xls].xls].xls].xls].xls].xls].xls].xls].xls].xls].xls].xls].xls].xls].xls].xls].xls].xls].xls].xls].xls].xls].xls].xls].xls].xls]'!BF393+'[1].xls].xls].xls].xls].xls].xls].xls].xls].xls].xls].xls].xls].xls].xls].xls].xls].xls].xls].xls].xls].xls].xls].xls].xls].xls].xls].xls].xls].xls].xls].xls].xls].xls].xls].xls].xls].xls].xls].xls].xls].xls].xls].xls].xls]'!BG393</f>
        <v>#REF!</v>
      </c>
      <c r="E15" s="144" t="e">
        <f t="shared" si="0"/>
        <v>#REF!</v>
      </c>
    </row>
    <row r="16" spans="1:5" ht="15">
      <c r="A16" s="137" t="s">
        <v>149</v>
      </c>
      <c r="B16" s="143">
        <v>17000</v>
      </c>
      <c r="C16" s="144">
        <f>+'[1].xls].xls].xls].xls].xls].xls].xls].xls].xls].xls].xls].xls].xls].xls].xls].xls].xls].xls].xls].xls].xls].xls].xls].xls].xls].xls].xls].xls].xls].xls].xls].xls].xls].xls].xls].xls].xls].xls].xls].xls].xls].xls].xls].xls]'!BE394</f>
        <v>17000</v>
      </c>
      <c r="D16" s="144" t="e">
        <f>+'[1].xls].xls].xls].xls].xls].xls].xls].xls].xls].xls].xls].xls].xls].xls].xls].xls].xls].xls].xls].xls].xls].xls].xls].xls].xls].xls].xls].xls].xls].xls].xls].xls].xls].xls].xls].xls].xls].xls].xls].xls].xls].xls].xls].xls]'!BF394+'[1].xls].xls].xls].xls].xls].xls].xls].xls].xls].xls].xls].xls].xls].xls].xls].xls].xls].xls].xls].xls].xls].xls].xls].xls].xls].xls].xls].xls].xls].xls].xls].xls].xls].xls].xls].xls].xls].xls].xls].xls].xls].xls].xls].xls]'!BG394</f>
        <v>#REF!</v>
      </c>
      <c r="E16" s="144" t="e">
        <f t="shared" si="0"/>
        <v>#REF!</v>
      </c>
    </row>
    <row r="17" spans="1:5" ht="15">
      <c r="A17" s="137" t="s">
        <v>150</v>
      </c>
      <c r="B17" s="143">
        <f>15200+32700+28008</f>
        <v>75908</v>
      </c>
      <c r="C17" s="144">
        <f>+'[1].xls].xls].xls].xls].xls].xls].xls].xls].xls].xls].xls].xls].xls].xls].xls].xls].xls].xls].xls].xls].xls].xls].xls].xls].xls].xls].xls].xls].xls].xls].xls].xls].xls].xls].xls].xls].xls].xls].xls].xls].xls].xls].xls].xls]'!BE395</f>
        <v>33952.58</v>
      </c>
      <c r="D17" s="144" t="e">
        <f>+'[1].xls].xls].xls].xls].xls].xls].xls].xls].xls].xls].xls].xls].xls].xls].xls].xls].xls].xls].xls].xls].xls].xls].xls].xls].xls].xls].xls].xls].xls].xls].xls].xls].xls].xls].xls].xls].xls].xls].xls].xls].xls].xls].xls].xls]'!BF395+'[1].xls].xls].xls].xls].xls].xls].xls].xls].xls].xls].xls].xls].xls].xls].xls].xls].xls].xls].xls].xls].xls].xls].xls].xls].xls].xls].xls].xls].xls].xls].xls].xls].xls].xls].xls].xls].xls].xls].xls].xls].xls].xls].xls].xls]'!BG395</f>
        <v>#REF!</v>
      </c>
      <c r="E17" s="144" t="e">
        <f t="shared" si="0"/>
        <v>#REF!</v>
      </c>
    </row>
    <row r="18" spans="1:5" ht="15">
      <c r="A18" s="137" t="s">
        <v>151</v>
      </c>
      <c r="B18" s="143">
        <f>6000+11710+500</f>
        <v>18210</v>
      </c>
      <c r="C18" s="144">
        <f>+'[1].xls].xls].xls].xls].xls].xls].xls].xls].xls].xls].xls].xls].xls].xls].xls].xls].xls].xls].xls].xls].xls].xls].xls].xls].xls].xls].xls].xls].xls].xls].xls].xls].xls].xls].xls].xls].xls].xls].xls].xls].xls].xls].xls].xls]'!BE396</f>
        <v>12356.99</v>
      </c>
      <c r="D18" s="144" t="e">
        <f>+'[1].xls].xls].xls].xls].xls].xls].xls].xls].xls].xls].xls].xls].xls].xls].xls].xls].xls].xls].xls].xls].xls].xls].xls].xls].xls].xls].xls].xls].xls].xls].xls].xls].xls].xls].xls].xls].xls].xls].xls].xls].xls].xls].xls].xls]'!BF396+'[1].xls].xls].xls].xls].xls].xls].xls].xls].xls].xls].xls].xls].xls].xls].xls].xls].xls].xls].xls].xls].xls].xls].xls].xls].xls].xls].xls].xls].xls].xls].xls].xls].xls].xls].xls].xls].xls].xls].xls].xls].xls].xls].xls].xls]'!BG396</f>
        <v>#REF!</v>
      </c>
      <c r="E18" s="144" t="e">
        <f t="shared" si="0"/>
        <v>#REF!</v>
      </c>
    </row>
    <row r="19" spans="1:5" ht="15">
      <c r="A19" s="136" t="s">
        <v>152</v>
      </c>
      <c r="B19" s="145">
        <f>SUM(B12:B18)</f>
        <v>492031</v>
      </c>
      <c r="C19" s="146">
        <f>SUM(C12:C18)</f>
        <v>337210.99000000005</v>
      </c>
      <c r="D19" s="146" t="e">
        <f>+SUM(D12:D18)</f>
        <v>#REF!</v>
      </c>
      <c r="E19" s="146" t="e">
        <f>+SUM(E12:E18)</f>
        <v>#REF!</v>
      </c>
    </row>
    <row r="20" spans="1:5" ht="15">
      <c r="A20" s="136" t="s">
        <v>153</v>
      </c>
      <c r="B20" s="145">
        <f>SUM(B19*7%)-0.17</f>
        <v>34442.00000000001</v>
      </c>
      <c r="C20" s="146">
        <f>SUM(C19*7%)</f>
        <v>23604.769300000007</v>
      </c>
      <c r="D20" s="146" t="e">
        <f>+D19*0.07</f>
        <v>#REF!</v>
      </c>
      <c r="E20" s="146" t="e">
        <f>+E19*0.07</f>
        <v>#REF!</v>
      </c>
    </row>
    <row r="21" spans="1:5" ht="15">
      <c r="A21" s="136" t="s">
        <v>154</v>
      </c>
      <c r="B21" s="145">
        <f>SUM(B19:B20)</f>
        <v>526473</v>
      </c>
      <c r="C21" s="146">
        <f>SUM(C19:C20)</f>
        <v>360815.75930000003</v>
      </c>
      <c r="D21" s="146" t="e">
        <f>+SUM(D19:D20)</f>
        <v>#REF!</v>
      </c>
      <c r="E21" s="146" t="e">
        <f>+SUM(E19:E20)</f>
        <v>#REF!</v>
      </c>
    </row>
    <row r="22" spans="1:5" ht="15">
      <c r="A22" s="137"/>
      <c r="B22" s="137"/>
      <c r="C22" s="137"/>
      <c r="D22" s="137"/>
      <c r="E22" s="137"/>
    </row>
    <row r="23" spans="1:5" ht="15">
      <c r="A23" s="138"/>
      <c r="B23" s="138"/>
      <c r="C23" s="138"/>
      <c r="D23" s="138"/>
      <c r="E23" s="147" t="e">
        <f>+E19/B19</f>
        <v>#REF!</v>
      </c>
    </row>
    <row r="24" spans="1:5" ht="15">
      <c r="A24" s="138"/>
      <c r="B24" s="138"/>
      <c r="C24" s="138"/>
      <c r="D24" s="137"/>
      <c r="E24" s="137"/>
    </row>
    <row r="25" spans="1:5" ht="15">
      <c r="A25" s="138"/>
      <c r="B25" s="138"/>
      <c r="C25" s="138"/>
      <c r="D25" s="138"/>
      <c r="E25" s="138"/>
    </row>
    <row r="26" spans="1:5" ht="15">
      <c r="A26" s="138"/>
      <c r="B26" s="138"/>
      <c r="C26" s="138"/>
      <c r="D26" s="138"/>
      <c r="E26" s="138"/>
    </row>
    <row r="27" spans="1:5" ht="15">
      <c r="A27" s="138"/>
      <c r="B27" s="138"/>
      <c r="C27" s="138"/>
      <c r="D27" s="138"/>
      <c r="E27" s="138"/>
    </row>
    <row r="28" spans="1:5" ht="15">
      <c r="A28" s="137" t="s">
        <v>155</v>
      </c>
      <c r="B28" s="137" t="s">
        <v>156</v>
      </c>
      <c r="C28" s="138"/>
      <c r="D28" s="138"/>
      <c r="E28" s="138"/>
    </row>
    <row r="29" spans="1:5" ht="15">
      <c r="A29" s="137" t="s">
        <v>157</v>
      </c>
      <c r="B29" s="148">
        <v>40847</v>
      </c>
      <c r="C29" s="137"/>
      <c r="D29" s="138"/>
      <c r="E29" s="138"/>
    </row>
  </sheetData>
  <sheetProtection/>
  <mergeCells count="1">
    <mergeCell ref="B7:E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94"/>
  <sheetViews>
    <sheetView zoomScalePageLayoutView="0" workbookViewId="0" topLeftCell="A171">
      <selection activeCell="N9" sqref="N9"/>
    </sheetView>
  </sheetViews>
  <sheetFormatPr defaultColWidth="9.140625" defaultRowHeight="15"/>
  <cols>
    <col min="1" max="1" width="11.421875" style="0" customWidth="1"/>
    <col min="2" max="2" width="18.00390625" style="0" customWidth="1"/>
    <col min="3" max="16384" width="11.421875" style="0" customWidth="1"/>
  </cols>
  <sheetData>
    <row r="1" ht="15">
      <c r="A1" s="195" t="s">
        <v>158</v>
      </c>
    </row>
    <row r="2" ht="15">
      <c r="A2" s="196"/>
    </row>
    <row r="3" ht="15.75" thickBot="1"/>
    <row r="4" spans="1:13" ht="15">
      <c r="A4" s="197"/>
      <c r="B4" s="198"/>
      <c r="C4" s="198"/>
      <c r="D4" s="198"/>
      <c r="E4" s="198"/>
      <c r="F4" s="198"/>
      <c r="G4" s="198"/>
      <c r="H4" s="198"/>
      <c r="I4" s="198"/>
      <c r="J4" s="198"/>
      <c r="K4" s="198"/>
      <c r="L4" s="198"/>
      <c r="M4" s="199"/>
    </row>
    <row r="5" spans="1:13" ht="15.75" thickBot="1">
      <c r="A5" s="1124"/>
      <c r="B5" s="1125"/>
      <c r="C5" s="1125"/>
      <c r="D5" s="1125"/>
      <c r="E5" s="1125"/>
      <c r="F5" s="1126"/>
      <c r="G5" s="1125"/>
      <c r="H5" s="1125"/>
      <c r="I5" s="1125"/>
      <c r="J5" s="1125"/>
      <c r="K5" s="1125"/>
      <c r="L5" s="1125"/>
      <c r="M5" s="1127"/>
    </row>
    <row r="6" spans="1:13" ht="15.75" thickBot="1">
      <c r="A6" s="1128" t="s">
        <v>159</v>
      </c>
      <c r="B6" s="1128" t="s">
        <v>160</v>
      </c>
      <c r="C6" s="1130" t="s">
        <v>161</v>
      </c>
      <c r="D6" s="1131"/>
      <c r="E6" s="1131"/>
      <c r="F6" s="1221" t="s">
        <v>162</v>
      </c>
      <c r="G6" s="1133" t="s">
        <v>163</v>
      </c>
      <c r="H6" s="1135" t="s">
        <v>164</v>
      </c>
      <c r="I6" s="1136"/>
      <c r="J6" s="1136"/>
      <c r="K6" s="1136"/>
      <c r="L6" s="1136"/>
      <c r="M6" s="1137"/>
    </row>
    <row r="7" spans="1:13" ht="68.25" thickBot="1">
      <c r="A7" s="1129"/>
      <c r="B7" s="1220"/>
      <c r="C7" s="201" t="s">
        <v>165</v>
      </c>
      <c r="D7" s="201" t="s">
        <v>166</v>
      </c>
      <c r="E7" s="201" t="s">
        <v>167</v>
      </c>
      <c r="F7" s="1222"/>
      <c r="G7" s="1223"/>
      <c r="H7" s="203" t="s">
        <v>168</v>
      </c>
      <c r="I7" s="203" t="s">
        <v>169</v>
      </c>
      <c r="J7" s="203" t="s">
        <v>170</v>
      </c>
      <c r="K7" s="200" t="s">
        <v>171</v>
      </c>
      <c r="L7" s="202" t="s">
        <v>172</v>
      </c>
      <c r="M7" s="202" t="s">
        <v>173</v>
      </c>
    </row>
    <row r="8" spans="1:13" ht="15">
      <c r="A8" s="1224" t="s">
        <v>227</v>
      </c>
      <c r="B8" s="1216" t="s">
        <v>228</v>
      </c>
      <c r="C8" s="1217" t="s">
        <v>56</v>
      </c>
      <c r="D8" s="1217" t="s">
        <v>229</v>
      </c>
      <c r="E8" s="1219"/>
      <c r="F8" s="1217" t="s">
        <v>5</v>
      </c>
      <c r="G8" s="1217" t="s">
        <v>59</v>
      </c>
      <c r="H8" s="1217"/>
      <c r="I8" s="205" t="s">
        <v>174</v>
      </c>
      <c r="J8" s="206">
        <v>7000</v>
      </c>
      <c r="K8" s="206"/>
      <c r="L8" s="206">
        <v>7000</v>
      </c>
      <c r="M8" s="1218">
        <v>1</v>
      </c>
    </row>
    <row r="9" spans="1:13" ht="15">
      <c r="A9" s="1224"/>
      <c r="B9" s="1178"/>
      <c r="C9" s="1176"/>
      <c r="D9" s="1176"/>
      <c r="E9" s="1177"/>
      <c r="F9" s="1176"/>
      <c r="G9" s="1176"/>
      <c r="H9" s="1176"/>
      <c r="I9" s="207" t="s">
        <v>175</v>
      </c>
      <c r="J9" s="208">
        <v>20000</v>
      </c>
      <c r="K9" s="208"/>
      <c r="L9" s="208">
        <v>20000</v>
      </c>
      <c r="M9" s="1211"/>
    </row>
    <row r="10" spans="1:13" ht="15">
      <c r="A10" s="1224"/>
      <c r="B10" s="1178"/>
      <c r="C10" s="1176"/>
      <c r="D10" s="1176"/>
      <c r="E10" s="1177"/>
      <c r="F10" s="1176"/>
      <c r="G10" s="1176"/>
      <c r="H10" s="1176"/>
      <c r="I10" s="207" t="s">
        <v>230</v>
      </c>
      <c r="J10" s="208">
        <v>3000</v>
      </c>
      <c r="K10" s="208"/>
      <c r="L10" s="208">
        <v>3000</v>
      </c>
      <c r="M10" s="1211"/>
    </row>
    <row r="11" spans="1:13" ht="15">
      <c r="A11" s="1224"/>
      <c r="B11" s="1178"/>
      <c r="C11" s="1176"/>
      <c r="D11" s="1176"/>
      <c r="E11" s="1177"/>
      <c r="F11" s="1176"/>
      <c r="G11" s="1176"/>
      <c r="H11" s="1176"/>
      <c r="I11" s="207" t="s">
        <v>176</v>
      </c>
      <c r="J11" s="208">
        <v>1000</v>
      </c>
      <c r="K11" s="208"/>
      <c r="L11" s="208">
        <v>1000</v>
      </c>
      <c r="M11" s="1211"/>
    </row>
    <row r="12" spans="1:13" ht="15">
      <c r="A12" s="1224"/>
      <c r="B12" s="1178"/>
      <c r="C12" s="1176"/>
      <c r="D12" s="1176"/>
      <c r="E12" s="1177"/>
      <c r="F12" s="1176"/>
      <c r="G12" s="1176"/>
      <c r="H12" s="1176"/>
      <c r="I12" s="207" t="s">
        <v>178</v>
      </c>
      <c r="J12" s="208">
        <v>1000</v>
      </c>
      <c r="K12" s="208"/>
      <c r="L12" s="208">
        <v>1000</v>
      </c>
      <c r="M12" s="1211"/>
    </row>
    <row r="13" spans="1:13" ht="15">
      <c r="A13" s="1224"/>
      <c r="B13" s="1178"/>
      <c r="C13" s="1176"/>
      <c r="D13" s="1176"/>
      <c r="E13" s="1177"/>
      <c r="F13" s="1176"/>
      <c r="G13" s="1176"/>
      <c r="H13" s="1176"/>
      <c r="I13" s="207" t="s">
        <v>177</v>
      </c>
      <c r="J13" s="208">
        <v>3000</v>
      </c>
      <c r="K13" s="208"/>
      <c r="L13" s="208">
        <v>3000</v>
      </c>
      <c r="M13" s="1211"/>
    </row>
    <row r="14" spans="1:13" ht="15">
      <c r="A14" s="1224"/>
      <c r="B14" s="1178"/>
      <c r="C14" s="1176"/>
      <c r="D14" s="1176"/>
      <c r="E14" s="1177"/>
      <c r="F14" s="1176"/>
      <c r="G14" s="1176"/>
      <c r="H14" s="1176"/>
      <c r="I14" s="209" t="s">
        <v>144</v>
      </c>
      <c r="J14" s="210">
        <f>+SUM(J8:J13)</f>
        <v>35000</v>
      </c>
      <c r="K14" s="211"/>
      <c r="L14" s="210">
        <f>SUM(L8:L13)</f>
        <v>35000</v>
      </c>
      <c r="M14" s="1211"/>
    </row>
    <row r="15" spans="1:13" ht="15">
      <c r="A15" s="1224"/>
      <c r="B15" s="1178" t="s">
        <v>231</v>
      </c>
      <c r="C15" s="1176" t="s">
        <v>56</v>
      </c>
      <c r="D15" s="1176" t="s">
        <v>56</v>
      </c>
      <c r="E15" s="1176"/>
      <c r="F15" s="1176" t="s">
        <v>5</v>
      </c>
      <c r="G15" s="1176" t="s">
        <v>60</v>
      </c>
      <c r="H15" s="1176"/>
      <c r="I15" s="207" t="s">
        <v>174</v>
      </c>
      <c r="J15" s="208">
        <v>10000</v>
      </c>
      <c r="K15" s="208"/>
      <c r="L15" s="208">
        <v>10000</v>
      </c>
      <c r="M15" s="1211">
        <f>+L22/J22</f>
        <v>0.7575757575757576</v>
      </c>
    </row>
    <row r="16" spans="1:13" ht="15">
      <c r="A16" s="1224"/>
      <c r="B16" s="1178"/>
      <c r="C16" s="1176"/>
      <c r="D16" s="1176"/>
      <c r="E16" s="1176"/>
      <c r="F16" s="1176"/>
      <c r="G16" s="1176"/>
      <c r="H16" s="1176"/>
      <c r="I16" s="207" t="s">
        <v>175</v>
      </c>
      <c r="J16" s="208">
        <v>81000</v>
      </c>
      <c r="K16" s="208">
        <v>32000</v>
      </c>
      <c r="L16" s="208">
        <f>+J16-K16</f>
        <v>49000</v>
      </c>
      <c r="M16" s="1211"/>
    </row>
    <row r="17" spans="1:13" ht="15">
      <c r="A17" s="1224"/>
      <c r="B17" s="1178"/>
      <c r="C17" s="1176"/>
      <c r="D17" s="1176"/>
      <c r="E17" s="1176"/>
      <c r="F17" s="1176"/>
      <c r="G17" s="1176"/>
      <c r="H17" s="1176"/>
      <c r="I17" s="207" t="s">
        <v>230</v>
      </c>
      <c r="J17" s="208">
        <v>6500</v>
      </c>
      <c r="K17" s="208"/>
      <c r="L17" s="208">
        <v>6500</v>
      </c>
      <c r="M17" s="1211"/>
    </row>
    <row r="18" spans="1:13" ht="15">
      <c r="A18" s="1224"/>
      <c r="B18" s="1178"/>
      <c r="C18" s="1176"/>
      <c r="D18" s="1176"/>
      <c r="E18" s="1176"/>
      <c r="F18" s="1176"/>
      <c r="G18" s="1176"/>
      <c r="H18" s="1176"/>
      <c r="I18" s="207" t="s">
        <v>176</v>
      </c>
      <c r="J18" s="208">
        <v>5000</v>
      </c>
      <c r="K18" s="208"/>
      <c r="L18" s="208">
        <v>5000</v>
      </c>
      <c r="M18" s="1211"/>
    </row>
    <row r="19" spans="1:13" ht="15">
      <c r="A19" s="1224"/>
      <c r="B19" s="1178"/>
      <c r="C19" s="1176"/>
      <c r="D19" s="1176"/>
      <c r="E19" s="1176"/>
      <c r="F19" s="1176"/>
      <c r="G19" s="1176"/>
      <c r="H19" s="1176"/>
      <c r="I19" s="207" t="s">
        <v>232</v>
      </c>
      <c r="J19" s="208">
        <v>2000</v>
      </c>
      <c r="K19" s="208"/>
      <c r="L19" s="208">
        <v>2000</v>
      </c>
      <c r="M19" s="1211"/>
    </row>
    <row r="20" spans="1:13" ht="15">
      <c r="A20" s="1224"/>
      <c r="B20" s="1178"/>
      <c r="C20" s="1176"/>
      <c r="D20" s="1176"/>
      <c r="E20" s="1176"/>
      <c r="F20" s="1176"/>
      <c r="G20" s="1176"/>
      <c r="H20" s="1176"/>
      <c r="I20" s="207" t="s">
        <v>177</v>
      </c>
      <c r="J20" s="208">
        <v>18000</v>
      </c>
      <c r="K20" s="208"/>
      <c r="L20" s="208">
        <v>18000</v>
      </c>
      <c r="M20" s="1211"/>
    </row>
    <row r="21" spans="1:13" ht="15">
      <c r="A21" s="1224"/>
      <c r="B21" s="1178"/>
      <c r="C21" s="1176"/>
      <c r="D21" s="1176"/>
      <c r="E21" s="1176"/>
      <c r="F21" s="1176"/>
      <c r="G21" s="1176"/>
      <c r="H21" s="1176"/>
      <c r="I21" s="207" t="s">
        <v>178</v>
      </c>
      <c r="J21" s="208">
        <v>9500</v>
      </c>
      <c r="K21" s="208"/>
      <c r="L21" s="208">
        <v>9500</v>
      </c>
      <c r="M21" s="1211"/>
    </row>
    <row r="22" spans="1:13" ht="15">
      <c r="A22" s="1224"/>
      <c r="B22" s="1178"/>
      <c r="C22" s="1176"/>
      <c r="D22" s="1176"/>
      <c r="E22" s="1176"/>
      <c r="F22" s="1176"/>
      <c r="G22" s="1176"/>
      <c r="H22" s="1176"/>
      <c r="I22" s="209" t="s">
        <v>144</v>
      </c>
      <c r="J22" s="210">
        <f>+SUM(J15:J21)</f>
        <v>132000</v>
      </c>
      <c r="K22" s="211">
        <f>SUM(K15:K21)</f>
        <v>32000</v>
      </c>
      <c r="L22" s="210">
        <f>SUM(L15:L21)</f>
        <v>100000</v>
      </c>
      <c r="M22" s="1211"/>
    </row>
    <row r="23" spans="1:13" ht="15">
      <c r="A23" s="1224"/>
      <c r="B23" s="1180" t="s">
        <v>233</v>
      </c>
      <c r="C23" s="1176" t="s">
        <v>56</v>
      </c>
      <c r="D23" s="1176" t="s">
        <v>56</v>
      </c>
      <c r="E23" s="1176"/>
      <c r="F23" s="1177" t="s">
        <v>5</v>
      </c>
      <c r="G23" s="1176" t="s">
        <v>60</v>
      </c>
      <c r="H23" s="1176"/>
      <c r="I23" s="207" t="s">
        <v>174</v>
      </c>
      <c r="J23" s="208">
        <v>15000</v>
      </c>
      <c r="K23" s="208"/>
      <c r="L23" s="208">
        <v>15000</v>
      </c>
      <c r="M23" s="1211">
        <f>+L30/J30</f>
        <v>1</v>
      </c>
    </row>
    <row r="24" spans="1:13" ht="15">
      <c r="A24" s="1224"/>
      <c r="B24" s="1181"/>
      <c r="C24" s="1176"/>
      <c r="D24" s="1176"/>
      <c r="E24" s="1176"/>
      <c r="F24" s="1177"/>
      <c r="G24" s="1176"/>
      <c r="H24" s="1176"/>
      <c r="I24" s="207" t="s">
        <v>175</v>
      </c>
      <c r="J24" s="208">
        <v>0</v>
      </c>
      <c r="K24" s="208"/>
      <c r="L24" s="208">
        <v>0</v>
      </c>
      <c r="M24" s="1211"/>
    </row>
    <row r="25" spans="1:13" ht="15">
      <c r="A25" s="1224"/>
      <c r="B25" s="1181"/>
      <c r="C25" s="1176"/>
      <c r="D25" s="1176"/>
      <c r="E25" s="1176"/>
      <c r="F25" s="1177"/>
      <c r="G25" s="1176"/>
      <c r="H25" s="1176"/>
      <c r="I25" s="207" t="s">
        <v>230</v>
      </c>
      <c r="J25" s="208">
        <v>6000</v>
      </c>
      <c r="K25" s="208"/>
      <c r="L25" s="208">
        <v>6000</v>
      </c>
      <c r="M25" s="1211"/>
    </row>
    <row r="26" spans="1:13" ht="15">
      <c r="A26" s="1224"/>
      <c r="B26" s="1181"/>
      <c r="C26" s="1176"/>
      <c r="D26" s="1176"/>
      <c r="E26" s="1176"/>
      <c r="F26" s="1177"/>
      <c r="G26" s="1176"/>
      <c r="H26" s="1176"/>
      <c r="I26" s="207" t="s">
        <v>176</v>
      </c>
      <c r="J26" s="208">
        <v>3000</v>
      </c>
      <c r="K26" s="208"/>
      <c r="L26" s="208">
        <v>3000</v>
      </c>
      <c r="M26" s="1211"/>
    </row>
    <row r="27" spans="1:13" ht="15">
      <c r="A27" s="1224"/>
      <c r="B27" s="1181"/>
      <c r="C27" s="1176"/>
      <c r="D27" s="1176"/>
      <c r="E27" s="1176"/>
      <c r="F27" s="1177"/>
      <c r="G27" s="1176"/>
      <c r="H27" s="1176"/>
      <c r="I27" s="207" t="s">
        <v>234</v>
      </c>
      <c r="J27" s="208">
        <v>0</v>
      </c>
      <c r="K27" s="208"/>
      <c r="L27" s="208">
        <v>0</v>
      </c>
      <c r="M27" s="1211"/>
    </row>
    <row r="28" spans="1:13" ht="15">
      <c r="A28" s="1224"/>
      <c r="B28" s="1181"/>
      <c r="C28" s="1176"/>
      <c r="D28" s="1176"/>
      <c r="E28" s="1176"/>
      <c r="F28" s="1177"/>
      <c r="G28" s="1176"/>
      <c r="H28" s="1176"/>
      <c r="I28" s="207" t="s">
        <v>177</v>
      </c>
      <c r="J28" s="208">
        <v>5000</v>
      </c>
      <c r="K28" s="208"/>
      <c r="L28" s="208">
        <v>5000</v>
      </c>
      <c r="M28" s="1211"/>
    </row>
    <row r="29" spans="1:13" ht="15">
      <c r="A29" s="1224"/>
      <c r="B29" s="1181"/>
      <c r="C29" s="1176"/>
      <c r="D29" s="1176"/>
      <c r="E29" s="1176"/>
      <c r="F29" s="1177"/>
      <c r="G29" s="1176"/>
      <c r="H29" s="1176"/>
      <c r="I29" s="207" t="s">
        <v>178</v>
      </c>
      <c r="J29" s="208">
        <v>1000</v>
      </c>
      <c r="K29" s="208"/>
      <c r="L29" s="208">
        <v>1000</v>
      </c>
      <c r="M29" s="1211"/>
    </row>
    <row r="30" spans="1:13" ht="15">
      <c r="A30" s="1224"/>
      <c r="B30" s="1216"/>
      <c r="C30" s="1176"/>
      <c r="D30" s="1176"/>
      <c r="E30" s="1176"/>
      <c r="F30" s="1177"/>
      <c r="G30" s="1176"/>
      <c r="H30" s="1176"/>
      <c r="I30" s="209" t="s">
        <v>144</v>
      </c>
      <c r="J30" s="211">
        <f>+SUM(J23:J29)</f>
        <v>30000</v>
      </c>
      <c r="K30" s="211"/>
      <c r="L30" s="211">
        <f>SUM(L23:L29)</f>
        <v>30000</v>
      </c>
      <c r="M30" s="1211"/>
    </row>
    <row r="31" spans="1:13" ht="15">
      <c r="A31" s="1224"/>
      <c r="B31" s="1180" t="s">
        <v>235</v>
      </c>
      <c r="C31" s="1176" t="s">
        <v>56</v>
      </c>
      <c r="D31" s="1176" t="s">
        <v>56</v>
      </c>
      <c r="E31" s="1176" t="s">
        <v>229</v>
      </c>
      <c r="F31" s="1177" t="s">
        <v>5</v>
      </c>
      <c r="G31" s="1176" t="s">
        <v>236</v>
      </c>
      <c r="H31" s="1176"/>
      <c r="I31" s="207" t="s">
        <v>174</v>
      </c>
      <c r="J31" s="208">
        <v>38000</v>
      </c>
      <c r="K31" s="208"/>
      <c r="L31" s="208">
        <v>7200</v>
      </c>
      <c r="M31" s="1211">
        <f>+L38/J38</f>
        <v>0.16589861751152074</v>
      </c>
    </row>
    <row r="32" spans="1:13" ht="15">
      <c r="A32" s="1224"/>
      <c r="B32" s="1181"/>
      <c r="C32" s="1176"/>
      <c r="D32" s="1176"/>
      <c r="E32" s="1176"/>
      <c r="F32" s="1177"/>
      <c r="G32" s="1176"/>
      <c r="H32" s="1176"/>
      <c r="I32" s="207" t="s">
        <v>175</v>
      </c>
      <c r="J32" s="208">
        <v>0</v>
      </c>
      <c r="K32" s="208"/>
      <c r="L32" s="208">
        <v>0</v>
      </c>
      <c r="M32" s="1211"/>
    </row>
    <row r="33" spans="1:13" ht="15">
      <c r="A33" s="1224"/>
      <c r="B33" s="1181"/>
      <c r="C33" s="1176"/>
      <c r="D33" s="1176"/>
      <c r="E33" s="1176"/>
      <c r="F33" s="1177"/>
      <c r="G33" s="1176"/>
      <c r="H33" s="1176"/>
      <c r="I33" s="207" t="s">
        <v>230</v>
      </c>
      <c r="J33" s="208">
        <v>2000</v>
      </c>
      <c r="K33" s="208"/>
      <c r="L33" s="208">
        <v>0</v>
      </c>
      <c r="M33" s="1211"/>
    </row>
    <row r="34" spans="1:13" ht="15">
      <c r="A34" s="1224"/>
      <c r="B34" s="1181"/>
      <c r="C34" s="1176"/>
      <c r="D34" s="1176"/>
      <c r="E34" s="1176"/>
      <c r="F34" s="1177"/>
      <c r="G34" s="1176"/>
      <c r="H34" s="1176"/>
      <c r="I34" s="207" t="s">
        <v>176</v>
      </c>
      <c r="J34" s="208">
        <v>400</v>
      </c>
      <c r="K34" s="208"/>
      <c r="L34" s="208">
        <v>0</v>
      </c>
      <c r="M34" s="1211"/>
    </row>
    <row r="35" spans="1:13" ht="15">
      <c r="A35" s="1224"/>
      <c r="B35" s="1181"/>
      <c r="C35" s="1176"/>
      <c r="D35" s="1176"/>
      <c r="E35" s="1176"/>
      <c r="F35" s="1177"/>
      <c r="G35" s="1176"/>
      <c r="H35" s="1176"/>
      <c r="I35" s="207" t="s">
        <v>237</v>
      </c>
      <c r="J35" s="208">
        <v>0</v>
      </c>
      <c r="K35" s="208"/>
      <c r="L35" s="208">
        <v>0</v>
      </c>
      <c r="M35" s="1211"/>
    </row>
    <row r="36" spans="1:13" ht="15">
      <c r="A36" s="1224"/>
      <c r="B36" s="1181"/>
      <c r="C36" s="1176"/>
      <c r="D36" s="1176"/>
      <c r="E36" s="1176"/>
      <c r="F36" s="1177"/>
      <c r="G36" s="1176"/>
      <c r="H36" s="1176"/>
      <c r="I36" s="207" t="s">
        <v>177</v>
      </c>
      <c r="J36" s="208">
        <v>3000</v>
      </c>
      <c r="K36" s="208"/>
      <c r="L36" s="208">
        <v>0</v>
      </c>
      <c r="M36" s="1211"/>
    </row>
    <row r="37" spans="1:13" ht="15">
      <c r="A37" s="1224"/>
      <c r="B37" s="1181"/>
      <c r="C37" s="1176"/>
      <c r="D37" s="1176"/>
      <c r="E37" s="1176"/>
      <c r="F37" s="1177"/>
      <c r="G37" s="1176"/>
      <c r="H37" s="1176"/>
      <c r="I37" s="207" t="s">
        <v>178</v>
      </c>
      <c r="J37" s="208">
        <v>0</v>
      </c>
      <c r="K37" s="208"/>
      <c r="L37" s="208">
        <v>0</v>
      </c>
      <c r="M37" s="1211"/>
    </row>
    <row r="38" spans="1:13" ht="15">
      <c r="A38" s="1224"/>
      <c r="B38" s="1216"/>
      <c r="C38" s="1176"/>
      <c r="D38" s="1176"/>
      <c r="E38" s="1176"/>
      <c r="F38" s="1177"/>
      <c r="G38" s="1176"/>
      <c r="H38" s="1176"/>
      <c r="I38" s="209" t="s">
        <v>144</v>
      </c>
      <c r="J38" s="210">
        <f>SUM(J31:J37)</f>
        <v>43400</v>
      </c>
      <c r="K38" s="211">
        <f>SUM(K31:K37)</f>
        <v>0</v>
      </c>
      <c r="L38" s="210">
        <f>SUM(L31:L37)</f>
        <v>7200</v>
      </c>
      <c r="M38" s="1211"/>
    </row>
    <row r="39" spans="1:13" ht="15">
      <c r="A39" s="1224"/>
      <c r="B39" s="1178" t="s">
        <v>238</v>
      </c>
      <c r="C39" s="1176"/>
      <c r="D39" s="1176" t="s">
        <v>56</v>
      </c>
      <c r="E39" s="1176" t="s">
        <v>229</v>
      </c>
      <c r="F39" s="1177" t="s">
        <v>5</v>
      </c>
      <c r="G39" s="1176" t="s">
        <v>60</v>
      </c>
      <c r="H39" s="1176"/>
      <c r="I39" s="207" t="s">
        <v>174</v>
      </c>
      <c r="J39" s="208">
        <v>0</v>
      </c>
      <c r="K39" s="208">
        <v>0</v>
      </c>
      <c r="L39" s="208">
        <v>0</v>
      </c>
      <c r="M39" s="1211">
        <f>+L46/J46</f>
        <v>0.7368421052631579</v>
      </c>
    </row>
    <row r="40" spans="1:13" ht="15">
      <c r="A40" s="1224"/>
      <c r="B40" s="1178"/>
      <c r="C40" s="1176"/>
      <c r="D40" s="1176"/>
      <c r="E40" s="1176"/>
      <c r="F40" s="1177"/>
      <c r="G40" s="1176"/>
      <c r="H40" s="1176"/>
      <c r="I40" s="207" t="s">
        <v>175</v>
      </c>
      <c r="J40" s="208">
        <v>0</v>
      </c>
      <c r="K40" s="208">
        <v>0</v>
      </c>
      <c r="L40" s="208">
        <v>0</v>
      </c>
      <c r="M40" s="1211"/>
    </row>
    <row r="41" spans="1:13" ht="15">
      <c r="A41" s="1224"/>
      <c r="B41" s="1178"/>
      <c r="C41" s="1176"/>
      <c r="D41" s="1176"/>
      <c r="E41" s="1176"/>
      <c r="F41" s="1177"/>
      <c r="G41" s="1176"/>
      <c r="H41" s="1176"/>
      <c r="I41" s="207" t="s">
        <v>230</v>
      </c>
      <c r="J41" s="208">
        <v>0</v>
      </c>
      <c r="K41" s="208">
        <v>0</v>
      </c>
      <c r="L41" s="208">
        <v>0</v>
      </c>
      <c r="M41" s="1211"/>
    </row>
    <row r="42" spans="1:13" ht="15">
      <c r="A42" s="1224"/>
      <c r="B42" s="1178"/>
      <c r="C42" s="1176"/>
      <c r="D42" s="1176"/>
      <c r="E42" s="1176"/>
      <c r="F42" s="1177"/>
      <c r="G42" s="1176"/>
      <c r="H42" s="1176"/>
      <c r="I42" s="207" t="s">
        <v>176</v>
      </c>
      <c r="J42" s="208">
        <v>7000</v>
      </c>
      <c r="K42" s="208">
        <v>2000</v>
      </c>
      <c r="L42" s="208">
        <v>5000</v>
      </c>
      <c r="M42" s="1211"/>
    </row>
    <row r="43" spans="1:13" ht="15">
      <c r="A43" s="1224"/>
      <c r="B43" s="1178"/>
      <c r="C43" s="1176"/>
      <c r="D43" s="1176"/>
      <c r="E43" s="1176"/>
      <c r="F43" s="1177"/>
      <c r="G43" s="1176"/>
      <c r="H43" s="1176"/>
      <c r="I43" s="207" t="s">
        <v>237</v>
      </c>
      <c r="J43" s="208">
        <v>0</v>
      </c>
      <c r="K43" s="208">
        <v>0</v>
      </c>
      <c r="L43" s="208">
        <v>0</v>
      </c>
      <c r="M43" s="1211"/>
    </row>
    <row r="44" spans="1:13" ht="15">
      <c r="A44" s="1224"/>
      <c r="B44" s="1178"/>
      <c r="C44" s="1176"/>
      <c r="D44" s="1176"/>
      <c r="E44" s="1176"/>
      <c r="F44" s="1177"/>
      <c r="G44" s="1176"/>
      <c r="H44" s="1176"/>
      <c r="I44" s="207" t="s">
        <v>177</v>
      </c>
      <c r="J44" s="208">
        <v>28000</v>
      </c>
      <c r="K44" s="208">
        <v>7000</v>
      </c>
      <c r="L44" s="208">
        <v>21000</v>
      </c>
      <c r="M44" s="1211"/>
    </row>
    <row r="45" spans="1:13" ht="15">
      <c r="A45" s="1224"/>
      <c r="B45" s="1178"/>
      <c r="C45" s="1176"/>
      <c r="D45" s="1176"/>
      <c r="E45" s="1176"/>
      <c r="F45" s="1177"/>
      <c r="G45" s="1176"/>
      <c r="H45" s="1176"/>
      <c r="I45" s="207" t="s">
        <v>178</v>
      </c>
      <c r="J45" s="208">
        <v>3000</v>
      </c>
      <c r="K45" s="208">
        <v>1000</v>
      </c>
      <c r="L45" s="208">
        <v>2000</v>
      </c>
      <c r="M45" s="1211"/>
    </row>
    <row r="46" spans="1:13" ht="15">
      <c r="A46" s="1224"/>
      <c r="B46" s="1178"/>
      <c r="C46" s="1176"/>
      <c r="D46" s="1176"/>
      <c r="E46" s="1176"/>
      <c r="F46" s="1177"/>
      <c r="G46" s="1176"/>
      <c r="H46" s="1176"/>
      <c r="I46" s="212" t="s">
        <v>144</v>
      </c>
      <c r="J46" s="213">
        <f>SUM(J39:J45)</f>
        <v>38000</v>
      </c>
      <c r="K46" s="214">
        <f>SUM(K39:K45)</f>
        <v>10000</v>
      </c>
      <c r="L46" s="213">
        <f>+L39+L40+L41+L42+L43+L44+L45</f>
        <v>28000</v>
      </c>
      <c r="M46" s="1211"/>
    </row>
    <row r="47" spans="1:13" ht="15">
      <c r="A47" s="1224"/>
      <c r="B47" s="1178" t="s">
        <v>7</v>
      </c>
      <c r="C47" s="1176" t="s">
        <v>56</v>
      </c>
      <c r="D47" s="1176" t="s">
        <v>56</v>
      </c>
      <c r="E47" s="1176" t="s">
        <v>229</v>
      </c>
      <c r="F47" s="1177" t="s">
        <v>5</v>
      </c>
      <c r="G47" s="1176" t="s">
        <v>239</v>
      </c>
      <c r="H47" s="1176"/>
      <c r="I47" s="207" t="s">
        <v>174</v>
      </c>
      <c r="J47" s="208">
        <v>12000</v>
      </c>
      <c r="K47" s="208"/>
      <c r="L47" s="208">
        <v>12000</v>
      </c>
      <c r="M47" s="1211">
        <f>+L54/J54</f>
        <v>1</v>
      </c>
    </row>
    <row r="48" spans="1:13" ht="15">
      <c r="A48" s="1224"/>
      <c r="B48" s="1178"/>
      <c r="C48" s="1176"/>
      <c r="D48" s="1176"/>
      <c r="E48" s="1176"/>
      <c r="F48" s="1177"/>
      <c r="G48" s="1176"/>
      <c r="H48" s="1176"/>
      <c r="I48" s="207" t="s">
        <v>175</v>
      </c>
      <c r="J48" s="208">
        <v>0</v>
      </c>
      <c r="K48" s="208"/>
      <c r="L48" s="208">
        <v>0</v>
      </c>
      <c r="M48" s="1211"/>
    </row>
    <row r="49" spans="1:13" ht="15">
      <c r="A49" s="1224"/>
      <c r="B49" s="1178"/>
      <c r="C49" s="1176"/>
      <c r="D49" s="1176"/>
      <c r="E49" s="1176"/>
      <c r="F49" s="1177"/>
      <c r="G49" s="1176"/>
      <c r="H49" s="1176"/>
      <c r="I49" s="207" t="s">
        <v>230</v>
      </c>
      <c r="J49" s="208">
        <v>6000</v>
      </c>
      <c r="K49" s="208"/>
      <c r="L49" s="208">
        <v>6000</v>
      </c>
      <c r="M49" s="1211"/>
    </row>
    <row r="50" spans="1:13" ht="15">
      <c r="A50" s="1224"/>
      <c r="B50" s="1178"/>
      <c r="C50" s="1176"/>
      <c r="D50" s="1176"/>
      <c r="E50" s="1176"/>
      <c r="F50" s="1177"/>
      <c r="G50" s="1176"/>
      <c r="H50" s="1176"/>
      <c r="I50" s="207" t="s">
        <v>176</v>
      </c>
      <c r="J50" s="208">
        <v>6000</v>
      </c>
      <c r="K50" s="208"/>
      <c r="L50" s="208">
        <v>6000</v>
      </c>
      <c r="M50" s="1211"/>
    </row>
    <row r="51" spans="1:13" ht="15">
      <c r="A51" s="1224"/>
      <c r="B51" s="1178"/>
      <c r="C51" s="1176"/>
      <c r="D51" s="1176"/>
      <c r="E51" s="1176"/>
      <c r="F51" s="1177"/>
      <c r="G51" s="1176"/>
      <c r="H51" s="1176"/>
      <c r="I51" s="207" t="s">
        <v>237</v>
      </c>
      <c r="J51" s="208">
        <v>0</v>
      </c>
      <c r="K51" s="208"/>
      <c r="L51" s="208">
        <v>0</v>
      </c>
      <c r="M51" s="1211"/>
    </row>
    <row r="52" spans="1:13" ht="15">
      <c r="A52" s="1224"/>
      <c r="B52" s="1178"/>
      <c r="C52" s="1176"/>
      <c r="D52" s="1176"/>
      <c r="E52" s="1176"/>
      <c r="F52" s="1177"/>
      <c r="G52" s="1176"/>
      <c r="H52" s="1176"/>
      <c r="I52" s="207" t="s">
        <v>177</v>
      </c>
      <c r="J52" s="208">
        <v>6000</v>
      </c>
      <c r="K52" s="208"/>
      <c r="L52" s="208">
        <v>6000</v>
      </c>
      <c r="M52" s="1211"/>
    </row>
    <row r="53" spans="1:13" ht="15">
      <c r="A53" s="1224"/>
      <c r="B53" s="1178"/>
      <c r="C53" s="1176"/>
      <c r="D53" s="1176"/>
      <c r="E53" s="1176"/>
      <c r="F53" s="1177"/>
      <c r="G53" s="1176"/>
      <c r="H53" s="1176"/>
      <c r="I53" s="207" t="s">
        <v>178</v>
      </c>
      <c r="J53" s="208">
        <v>0</v>
      </c>
      <c r="K53" s="208"/>
      <c r="L53" s="208">
        <v>0</v>
      </c>
      <c r="M53" s="1211"/>
    </row>
    <row r="54" spans="1:13" ht="15">
      <c r="A54" s="1224"/>
      <c r="B54" s="1178"/>
      <c r="C54" s="1176"/>
      <c r="D54" s="1176"/>
      <c r="E54" s="1176"/>
      <c r="F54" s="1177"/>
      <c r="G54" s="1176"/>
      <c r="H54" s="1176"/>
      <c r="I54" s="209" t="s">
        <v>144</v>
      </c>
      <c r="J54" s="210">
        <f>+SUM(J47:J53)</f>
        <v>30000</v>
      </c>
      <c r="K54" s="211"/>
      <c r="L54" s="210">
        <f>SUM(L47:L53)</f>
        <v>30000</v>
      </c>
      <c r="M54" s="1211"/>
    </row>
    <row r="55" spans="1:13" ht="15">
      <c r="A55" s="1224"/>
      <c r="B55" s="1178" t="s">
        <v>240</v>
      </c>
      <c r="C55" s="1176"/>
      <c r="D55" s="1176" t="s">
        <v>56</v>
      </c>
      <c r="E55" s="1176" t="s">
        <v>241</v>
      </c>
      <c r="F55" s="1177" t="s">
        <v>5</v>
      </c>
      <c r="G55" s="1176" t="s">
        <v>60</v>
      </c>
      <c r="H55" s="1176"/>
      <c r="I55" s="207" t="s">
        <v>174</v>
      </c>
      <c r="J55" s="208">
        <v>66000</v>
      </c>
      <c r="K55" s="208"/>
      <c r="L55" s="208">
        <v>54200</v>
      </c>
      <c r="M55" s="1211">
        <f>+L62/J62</f>
        <v>0.8333333333333334</v>
      </c>
    </row>
    <row r="56" spans="1:13" ht="15">
      <c r="A56" s="1224"/>
      <c r="B56" s="1178"/>
      <c r="C56" s="1176"/>
      <c r="D56" s="1176"/>
      <c r="E56" s="1176"/>
      <c r="F56" s="1177"/>
      <c r="G56" s="1176"/>
      <c r="H56" s="1176"/>
      <c r="I56" s="207" t="s">
        <v>175</v>
      </c>
      <c r="J56" s="208">
        <v>8000</v>
      </c>
      <c r="K56" s="208"/>
      <c r="L56" s="208">
        <v>8000</v>
      </c>
      <c r="M56" s="1211"/>
    </row>
    <row r="57" spans="1:13" ht="15">
      <c r="A57" s="1224"/>
      <c r="B57" s="1178"/>
      <c r="C57" s="1176"/>
      <c r="D57" s="1176"/>
      <c r="E57" s="1176"/>
      <c r="F57" s="1177"/>
      <c r="G57" s="1176"/>
      <c r="H57" s="1176"/>
      <c r="I57" s="207" t="s">
        <v>230</v>
      </c>
      <c r="J57" s="208">
        <v>15000</v>
      </c>
      <c r="K57" s="208"/>
      <c r="L57" s="208">
        <v>13000</v>
      </c>
      <c r="M57" s="1211"/>
    </row>
    <row r="58" spans="1:13" ht="15">
      <c r="A58" s="1224"/>
      <c r="B58" s="1178"/>
      <c r="C58" s="1176"/>
      <c r="D58" s="1176"/>
      <c r="E58" s="1176"/>
      <c r="F58" s="1177"/>
      <c r="G58" s="1176"/>
      <c r="H58" s="1176"/>
      <c r="I58" s="207" t="s">
        <v>176</v>
      </c>
      <c r="J58" s="208">
        <v>9000</v>
      </c>
      <c r="K58" s="208"/>
      <c r="L58" s="208">
        <v>8000</v>
      </c>
      <c r="M58" s="1211"/>
    </row>
    <row r="59" spans="1:13" ht="15">
      <c r="A59" s="1224"/>
      <c r="B59" s="1178"/>
      <c r="C59" s="1176"/>
      <c r="D59" s="1176"/>
      <c r="E59" s="1176"/>
      <c r="F59" s="1177"/>
      <c r="G59" s="1176"/>
      <c r="H59" s="1176"/>
      <c r="I59" s="207" t="s">
        <v>237</v>
      </c>
      <c r="J59" s="208">
        <v>34000</v>
      </c>
      <c r="K59" s="208"/>
      <c r="L59" s="208">
        <v>28000</v>
      </c>
      <c r="M59" s="1211"/>
    </row>
    <row r="60" spans="1:13" ht="15">
      <c r="A60" s="1224"/>
      <c r="B60" s="1178"/>
      <c r="C60" s="1176"/>
      <c r="D60" s="1176"/>
      <c r="E60" s="1176"/>
      <c r="F60" s="1177"/>
      <c r="G60" s="1176"/>
      <c r="H60" s="1176"/>
      <c r="I60" s="207" t="s">
        <v>177</v>
      </c>
      <c r="J60" s="208">
        <v>12000</v>
      </c>
      <c r="K60" s="208"/>
      <c r="L60" s="208">
        <v>8800</v>
      </c>
      <c r="M60" s="1211"/>
    </row>
    <row r="61" spans="1:13" ht="15">
      <c r="A61" s="1224"/>
      <c r="B61" s="1178"/>
      <c r="C61" s="1176"/>
      <c r="D61" s="1176"/>
      <c r="E61" s="1176"/>
      <c r="F61" s="1177"/>
      <c r="G61" s="1176"/>
      <c r="H61" s="1176"/>
      <c r="I61" s="207" t="s">
        <v>178</v>
      </c>
      <c r="J61" s="208">
        <v>0</v>
      </c>
      <c r="K61" s="208"/>
      <c r="L61" s="208">
        <v>0</v>
      </c>
      <c r="M61" s="1211"/>
    </row>
    <row r="62" spans="1:13" ht="15">
      <c r="A62" s="1224"/>
      <c r="B62" s="1178"/>
      <c r="C62" s="1176"/>
      <c r="D62" s="1176"/>
      <c r="E62" s="1176"/>
      <c r="F62" s="1177"/>
      <c r="G62" s="1176"/>
      <c r="H62" s="1176"/>
      <c r="I62" s="209" t="s">
        <v>144</v>
      </c>
      <c r="J62" s="210">
        <f>SUM(J55:J61)</f>
        <v>144000</v>
      </c>
      <c r="K62" s="211">
        <v>0</v>
      </c>
      <c r="L62" s="210">
        <f>SUM(L55:L61)</f>
        <v>120000</v>
      </c>
      <c r="M62" s="1211"/>
    </row>
    <row r="63" spans="1:13" ht="15">
      <c r="A63" s="1224"/>
      <c r="B63" s="1180" t="s">
        <v>242</v>
      </c>
      <c r="C63" s="1212"/>
      <c r="D63" s="1212" t="s">
        <v>56</v>
      </c>
      <c r="E63" s="1212" t="s">
        <v>241</v>
      </c>
      <c r="F63" s="1214" t="s">
        <v>5</v>
      </c>
      <c r="G63" s="1212" t="s">
        <v>236</v>
      </c>
      <c r="H63" s="1212"/>
      <c r="I63" s="207" t="s">
        <v>174</v>
      </c>
      <c r="J63" s="208">
        <v>35000</v>
      </c>
      <c r="K63" s="208"/>
      <c r="L63" s="208">
        <v>3000</v>
      </c>
      <c r="M63" s="1174">
        <f>+L67/J67</f>
        <v>0.07317073170731707</v>
      </c>
    </row>
    <row r="64" spans="1:13" ht="15">
      <c r="A64" s="1224"/>
      <c r="B64" s="1181"/>
      <c r="C64" s="1213"/>
      <c r="D64" s="1213"/>
      <c r="E64" s="1213"/>
      <c r="F64" s="1215"/>
      <c r="G64" s="1213"/>
      <c r="H64" s="1213"/>
      <c r="I64" s="207" t="s">
        <v>176</v>
      </c>
      <c r="J64" s="208">
        <v>2000</v>
      </c>
      <c r="K64" s="208"/>
      <c r="L64" s="208">
        <v>0</v>
      </c>
      <c r="M64" s="1174"/>
    </row>
    <row r="65" spans="1:13" ht="15">
      <c r="A65" s="1224"/>
      <c r="B65" s="1181"/>
      <c r="C65" s="1213"/>
      <c r="D65" s="1213"/>
      <c r="E65" s="1213"/>
      <c r="F65" s="1215"/>
      <c r="G65" s="1213"/>
      <c r="H65" s="1213"/>
      <c r="I65" s="207" t="s">
        <v>177</v>
      </c>
      <c r="J65" s="208">
        <v>2000</v>
      </c>
      <c r="K65" s="208"/>
      <c r="L65" s="208">
        <v>0</v>
      </c>
      <c r="M65" s="1174"/>
    </row>
    <row r="66" spans="1:13" ht="15">
      <c r="A66" s="1224"/>
      <c r="B66" s="1181"/>
      <c r="C66" s="1213"/>
      <c r="D66" s="1213"/>
      <c r="E66" s="1213"/>
      <c r="F66" s="1215"/>
      <c r="G66" s="1213"/>
      <c r="H66" s="1213"/>
      <c r="I66" s="207" t="s">
        <v>178</v>
      </c>
      <c r="J66" s="208">
        <v>2000</v>
      </c>
      <c r="K66" s="208"/>
      <c r="L66" s="208">
        <v>0</v>
      </c>
      <c r="M66" s="1174"/>
    </row>
    <row r="67" spans="1:13" ht="15">
      <c r="A67" s="1224"/>
      <c r="B67" s="1181"/>
      <c r="C67" s="1213"/>
      <c r="D67" s="1213"/>
      <c r="E67" s="1213"/>
      <c r="F67" s="1215"/>
      <c r="G67" s="1213"/>
      <c r="H67" s="1213"/>
      <c r="I67" s="209" t="s">
        <v>144</v>
      </c>
      <c r="J67" s="211">
        <f>+SUM(J63:J66)</f>
        <v>41000</v>
      </c>
      <c r="K67" s="211"/>
      <c r="L67" s="211">
        <f>SUM(L63:L66)</f>
        <v>3000</v>
      </c>
      <c r="M67" s="1174"/>
    </row>
    <row r="68" spans="1:13" ht="15">
      <c r="A68" s="1224"/>
      <c r="B68" s="1178" t="s">
        <v>243</v>
      </c>
      <c r="C68" s="1176"/>
      <c r="D68" s="1176"/>
      <c r="E68" s="1173"/>
      <c r="F68" s="1177" t="s">
        <v>5</v>
      </c>
      <c r="G68" s="1177"/>
      <c r="H68" s="1173"/>
      <c r="I68" s="207" t="s">
        <v>174</v>
      </c>
      <c r="J68" s="215">
        <v>23000</v>
      </c>
      <c r="K68" s="215">
        <v>0</v>
      </c>
      <c r="L68" s="215">
        <v>8000</v>
      </c>
      <c r="M68" s="1174">
        <f>+L75/J75</f>
        <v>0.3333333333333333</v>
      </c>
    </row>
    <row r="69" spans="1:13" ht="15">
      <c r="A69" s="1224"/>
      <c r="B69" s="1178"/>
      <c r="C69" s="1176"/>
      <c r="D69" s="1176"/>
      <c r="E69" s="1173"/>
      <c r="F69" s="1177"/>
      <c r="G69" s="1177"/>
      <c r="H69" s="1173"/>
      <c r="I69" s="207" t="s">
        <v>175</v>
      </c>
      <c r="J69" s="215">
        <v>0</v>
      </c>
      <c r="K69" s="215"/>
      <c r="L69" s="215">
        <v>0</v>
      </c>
      <c r="M69" s="1174"/>
    </row>
    <row r="70" spans="1:13" ht="15">
      <c r="A70" s="1224"/>
      <c r="B70" s="1178"/>
      <c r="C70" s="1176"/>
      <c r="D70" s="1176"/>
      <c r="E70" s="1173"/>
      <c r="F70" s="1177"/>
      <c r="G70" s="1177"/>
      <c r="H70" s="1173"/>
      <c r="I70" s="207" t="s">
        <v>230</v>
      </c>
      <c r="J70" s="215">
        <v>3000</v>
      </c>
      <c r="K70" s="215">
        <v>0</v>
      </c>
      <c r="L70" s="215">
        <v>1000</v>
      </c>
      <c r="M70" s="1174"/>
    </row>
    <row r="71" spans="1:13" ht="15">
      <c r="A71" s="1224"/>
      <c r="B71" s="1178"/>
      <c r="C71" s="1176"/>
      <c r="D71" s="1176"/>
      <c r="E71" s="1173"/>
      <c r="F71" s="1177"/>
      <c r="G71" s="1177"/>
      <c r="H71" s="1173"/>
      <c r="I71" s="207" t="s">
        <v>176</v>
      </c>
      <c r="J71" s="215">
        <v>0</v>
      </c>
      <c r="K71" s="215"/>
      <c r="L71" s="215">
        <v>0</v>
      </c>
      <c r="M71" s="1174"/>
    </row>
    <row r="72" spans="1:13" ht="15">
      <c r="A72" s="1224"/>
      <c r="B72" s="1178"/>
      <c r="C72" s="1176"/>
      <c r="D72" s="1176"/>
      <c r="E72" s="1173"/>
      <c r="F72" s="1177"/>
      <c r="G72" s="1177"/>
      <c r="H72" s="1173"/>
      <c r="I72" s="207" t="s">
        <v>237</v>
      </c>
      <c r="J72" s="215">
        <v>0</v>
      </c>
      <c r="K72" s="215"/>
      <c r="L72" s="215">
        <v>0</v>
      </c>
      <c r="M72" s="1174"/>
    </row>
    <row r="73" spans="1:13" ht="15">
      <c r="A73" s="1224"/>
      <c r="B73" s="1178"/>
      <c r="C73" s="1176"/>
      <c r="D73" s="1176"/>
      <c r="E73" s="1173"/>
      <c r="F73" s="1177"/>
      <c r="G73" s="1177"/>
      <c r="H73" s="1173"/>
      <c r="I73" s="207" t="s">
        <v>177</v>
      </c>
      <c r="J73" s="215">
        <v>3000</v>
      </c>
      <c r="K73" s="215">
        <v>0</v>
      </c>
      <c r="L73" s="215">
        <v>1000</v>
      </c>
      <c r="M73" s="1174"/>
    </row>
    <row r="74" spans="1:13" ht="15">
      <c r="A74" s="1224"/>
      <c r="B74" s="1178"/>
      <c r="C74" s="1176"/>
      <c r="D74" s="1176"/>
      <c r="E74" s="1173"/>
      <c r="F74" s="1177"/>
      <c r="G74" s="1177"/>
      <c r="H74" s="1173"/>
      <c r="I74" s="207" t="s">
        <v>178</v>
      </c>
      <c r="J74" s="215">
        <v>1000</v>
      </c>
      <c r="K74" s="215">
        <v>0</v>
      </c>
      <c r="L74" s="215">
        <v>0</v>
      </c>
      <c r="M74" s="1174"/>
    </row>
    <row r="75" spans="1:13" ht="15">
      <c r="A75" s="1224"/>
      <c r="B75" s="1178"/>
      <c r="C75" s="1176"/>
      <c r="D75" s="1176"/>
      <c r="E75" s="1173"/>
      <c r="F75" s="1177"/>
      <c r="G75" s="1177"/>
      <c r="H75" s="1173"/>
      <c r="I75" s="209" t="s">
        <v>144</v>
      </c>
      <c r="J75" s="216">
        <f>+SUM(J68:J74)</f>
        <v>30000</v>
      </c>
      <c r="K75" s="216">
        <f>SUM(K68:K74)</f>
        <v>0</v>
      </c>
      <c r="L75" s="216">
        <f>SUM(L68:L74)</f>
        <v>10000</v>
      </c>
      <c r="M75" s="1174"/>
    </row>
    <row r="76" spans="1:13" ht="15">
      <c r="A76" s="1224"/>
      <c r="B76" s="1178" t="s">
        <v>244</v>
      </c>
      <c r="C76" s="1192"/>
      <c r="D76" s="1192"/>
      <c r="E76" s="1191"/>
      <c r="F76" s="1177" t="s">
        <v>5</v>
      </c>
      <c r="G76" s="1177"/>
      <c r="H76" s="1191"/>
      <c r="I76" s="207" t="s">
        <v>174</v>
      </c>
      <c r="J76" s="208">
        <v>0</v>
      </c>
      <c r="K76" s="208"/>
      <c r="L76" s="208">
        <v>0</v>
      </c>
      <c r="M76" s="1174">
        <f>+L83/J83</f>
        <v>0.8035714285714286</v>
      </c>
    </row>
    <row r="77" spans="1:13" ht="15">
      <c r="A77" s="1224"/>
      <c r="B77" s="1178"/>
      <c r="C77" s="1192"/>
      <c r="D77" s="1192"/>
      <c r="E77" s="1191"/>
      <c r="F77" s="1177"/>
      <c r="G77" s="1177"/>
      <c r="H77" s="1191"/>
      <c r="I77" s="207" t="s">
        <v>175</v>
      </c>
      <c r="J77" s="208">
        <v>0</v>
      </c>
      <c r="K77" s="208"/>
      <c r="L77" s="208">
        <v>0</v>
      </c>
      <c r="M77" s="1174"/>
    </row>
    <row r="78" spans="1:13" ht="15">
      <c r="A78" s="1224"/>
      <c r="B78" s="1178"/>
      <c r="C78" s="1192"/>
      <c r="D78" s="1192"/>
      <c r="E78" s="1191"/>
      <c r="F78" s="1177"/>
      <c r="G78" s="1177"/>
      <c r="H78" s="1191"/>
      <c r="I78" s="207" t="s">
        <v>230</v>
      </c>
      <c r="J78" s="208">
        <v>0</v>
      </c>
      <c r="K78" s="208"/>
      <c r="L78" s="208">
        <v>0</v>
      </c>
      <c r="M78" s="1174"/>
    </row>
    <row r="79" spans="1:13" ht="15">
      <c r="A79" s="1224"/>
      <c r="B79" s="1178"/>
      <c r="C79" s="1192"/>
      <c r="D79" s="1192"/>
      <c r="E79" s="1191"/>
      <c r="F79" s="1177"/>
      <c r="G79" s="1177"/>
      <c r="H79" s="1191"/>
      <c r="I79" s="207" t="s">
        <v>176</v>
      </c>
      <c r="J79" s="208">
        <v>0</v>
      </c>
      <c r="K79" s="208"/>
      <c r="L79" s="208">
        <v>0</v>
      </c>
      <c r="M79" s="1174"/>
    </row>
    <row r="80" spans="1:13" ht="15">
      <c r="A80" s="1224"/>
      <c r="B80" s="1178"/>
      <c r="C80" s="1192"/>
      <c r="D80" s="1192"/>
      <c r="E80" s="1191"/>
      <c r="F80" s="1177"/>
      <c r="G80" s="1177"/>
      <c r="H80" s="1191"/>
      <c r="I80" s="207" t="s">
        <v>237</v>
      </c>
      <c r="J80" s="208">
        <v>55000</v>
      </c>
      <c r="K80" s="208">
        <v>1000</v>
      </c>
      <c r="L80" s="208">
        <v>45000</v>
      </c>
      <c r="M80" s="1174"/>
    </row>
    <row r="81" spans="1:13" ht="15">
      <c r="A81" s="1224"/>
      <c r="B81" s="1178"/>
      <c r="C81" s="1192"/>
      <c r="D81" s="1192"/>
      <c r="E81" s="1191"/>
      <c r="F81" s="1177"/>
      <c r="G81" s="1177"/>
      <c r="H81" s="1191"/>
      <c r="I81" s="207" t="s">
        <v>177</v>
      </c>
      <c r="J81" s="208">
        <v>500</v>
      </c>
      <c r="K81" s="208">
        <v>500</v>
      </c>
      <c r="L81" s="208">
        <v>0</v>
      </c>
      <c r="M81" s="1174"/>
    </row>
    <row r="82" spans="1:13" ht="15">
      <c r="A82" s="1224"/>
      <c r="B82" s="1178"/>
      <c r="C82" s="1192"/>
      <c r="D82" s="1192"/>
      <c r="E82" s="1191"/>
      <c r="F82" s="1177"/>
      <c r="G82" s="1177"/>
      <c r="H82" s="1191"/>
      <c r="I82" s="207" t="s">
        <v>178</v>
      </c>
      <c r="J82" s="208">
        <v>500</v>
      </c>
      <c r="K82" s="208">
        <v>500</v>
      </c>
      <c r="L82" s="208">
        <v>0</v>
      </c>
      <c r="M82" s="1174"/>
    </row>
    <row r="83" spans="1:13" ht="15">
      <c r="A83" s="1224"/>
      <c r="B83" s="1178"/>
      <c r="C83" s="1192"/>
      <c r="D83" s="1192"/>
      <c r="E83" s="1191"/>
      <c r="F83" s="1177"/>
      <c r="G83" s="1177"/>
      <c r="H83" s="1191"/>
      <c r="I83" s="209" t="s">
        <v>144</v>
      </c>
      <c r="J83" s="211">
        <f>+SUM(J76:J82)</f>
        <v>56000</v>
      </c>
      <c r="K83" s="211">
        <f>SUM(K76:K82)</f>
        <v>2000</v>
      </c>
      <c r="L83" s="211">
        <f>SUM(L76:L82)</f>
        <v>45000</v>
      </c>
      <c r="M83" s="1174"/>
    </row>
    <row r="84" spans="1:13" ht="15">
      <c r="A84" s="1224"/>
      <c r="B84" s="1180" t="s">
        <v>245</v>
      </c>
      <c r="C84" s="1209"/>
      <c r="D84" s="1209"/>
      <c r="E84" s="1209"/>
      <c r="F84" s="1209"/>
      <c r="G84" s="1209"/>
      <c r="H84" s="1209"/>
      <c r="I84" s="207" t="s">
        <v>174</v>
      </c>
      <c r="J84" s="217">
        <v>10000</v>
      </c>
      <c r="K84" s="218">
        <v>10000</v>
      </c>
      <c r="L84" s="218">
        <v>0</v>
      </c>
      <c r="M84" s="1206">
        <f>+L91/J91</f>
        <v>0</v>
      </c>
    </row>
    <row r="85" spans="1:13" ht="15">
      <c r="A85" s="1224"/>
      <c r="B85" s="1181"/>
      <c r="C85" s="1210"/>
      <c r="D85" s="1210"/>
      <c r="E85" s="1210"/>
      <c r="F85" s="1210"/>
      <c r="G85" s="1210"/>
      <c r="H85" s="1210"/>
      <c r="I85" s="207" t="s">
        <v>175</v>
      </c>
      <c r="J85" s="217">
        <v>0</v>
      </c>
      <c r="K85" s="218">
        <v>0</v>
      </c>
      <c r="L85" s="218">
        <v>0</v>
      </c>
      <c r="M85" s="1207"/>
    </row>
    <row r="86" spans="1:13" ht="15">
      <c r="A86" s="1224"/>
      <c r="B86" s="1181"/>
      <c r="C86" s="1210"/>
      <c r="D86" s="1210"/>
      <c r="E86" s="1210"/>
      <c r="F86" s="1210"/>
      <c r="G86" s="1210"/>
      <c r="H86" s="1210"/>
      <c r="I86" s="207" t="s">
        <v>230</v>
      </c>
      <c r="J86" s="217">
        <v>0</v>
      </c>
      <c r="K86" s="218">
        <v>0</v>
      </c>
      <c r="L86" s="218">
        <v>0</v>
      </c>
      <c r="M86" s="1207"/>
    </row>
    <row r="87" spans="1:13" ht="15">
      <c r="A87" s="1224"/>
      <c r="B87" s="1181"/>
      <c r="C87" s="1210"/>
      <c r="D87" s="1210"/>
      <c r="E87" s="1210"/>
      <c r="F87" s="1210"/>
      <c r="G87" s="1210"/>
      <c r="H87" s="1210"/>
      <c r="I87" s="207" t="s">
        <v>176</v>
      </c>
      <c r="J87" s="217">
        <v>500</v>
      </c>
      <c r="K87" s="218">
        <v>500</v>
      </c>
      <c r="L87" s="218">
        <v>0</v>
      </c>
      <c r="M87" s="1207"/>
    </row>
    <row r="88" spans="1:13" ht="15">
      <c r="A88" s="1224"/>
      <c r="B88" s="1181"/>
      <c r="C88" s="1210"/>
      <c r="D88" s="1210"/>
      <c r="E88" s="1210"/>
      <c r="F88" s="1210"/>
      <c r="G88" s="1210"/>
      <c r="H88" s="1210"/>
      <c r="I88" s="207" t="s">
        <v>237</v>
      </c>
      <c r="J88" s="217">
        <v>0</v>
      </c>
      <c r="K88" s="218">
        <v>0</v>
      </c>
      <c r="L88" s="218">
        <v>0</v>
      </c>
      <c r="M88" s="1207"/>
    </row>
    <row r="89" spans="1:13" ht="15">
      <c r="A89" s="1224"/>
      <c r="B89" s="1181"/>
      <c r="C89" s="1210"/>
      <c r="D89" s="1210"/>
      <c r="E89" s="1210"/>
      <c r="F89" s="1210"/>
      <c r="G89" s="1210"/>
      <c r="H89" s="1210"/>
      <c r="I89" s="207" t="s">
        <v>177</v>
      </c>
      <c r="J89" s="217">
        <v>3000</v>
      </c>
      <c r="K89" s="218">
        <v>3000</v>
      </c>
      <c r="L89" s="218">
        <v>0</v>
      </c>
      <c r="M89" s="1207"/>
    </row>
    <row r="90" spans="1:13" ht="15">
      <c r="A90" s="1224"/>
      <c r="B90" s="1181"/>
      <c r="C90" s="1210"/>
      <c r="D90" s="1210"/>
      <c r="E90" s="1210"/>
      <c r="F90" s="1210"/>
      <c r="G90" s="1210"/>
      <c r="H90" s="1210"/>
      <c r="I90" s="207" t="s">
        <v>178</v>
      </c>
      <c r="J90" s="217">
        <v>1500</v>
      </c>
      <c r="K90" s="218">
        <v>1500</v>
      </c>
      <c r="L90" s="218">
        <v>0</v>
      </c>
      <c r="M90" s="1207"/>
    </row>
    <row r="91" spans="1:13" ht="15">
      <c r="A91" s="1224"/>
      <c r="B91" s="1216"/>
      <c r="C91" s="1225"/>
      <c r="D91" s="1225"/>
      <c r="E91" s="1225"/>
      <c r="F91" s="1225"/>
      <c r="G91" s="1225"/>
      <c r="H91" s="1225"/>
      <c r="I91" s="209" t="s">
        <v>144</v>
      </c>
      <c r="J91" s="211">
        <f>SUM(J84:J90)</f>
        <v>15000</v>
      </c>
      <c r="K91" s="211">
        <f>SUM(K84:K90)</f>
        <v>15000</v>
      </c>
      <c r="L91" s="211">
        <f>SUM(L84:L90)</f>
        <v>0</v>
      </c>
      <c r="M91" s="1208"/>
    </row>
    <row r="92" spans="1:13" ht="15">
      <c r="A92" s="1224"/>
      <c r="B92" s="1180" t="s">
        <v>246</v>
      </c>
      <c r="C92" s="1209"/>
      <c r="D92" s="1209"/>
      <c r="E92" s="1209"/>
      <c r="F92" s="1209"/>
      <c r="G92" s="1209"/>
      <c r="H92" s="1209"/>
      <c r="I92" s="207" t="s">
        <v>174</v>
      </c>
      <c r="J92" s="217">
        <v>20000</v>
      </c>
      <c r="K92" s="218">
        <v>20000</v>
      </c>
      <c r="L92" s="218">
        <v>0</v>
      </c>
      <c r="M92" s="1206">
        <f>+L99/J99</f>
        <v>0</v>
      </c>
    </row>
    <row r="93" spans="1:13" ht="15">
      <c r="A93" s="1224"/>
      <c r="B93" s="1181"/>
      <c r="C93" s="1210"/>
      <c r="D93" s="1210"/>
      <c r="E93" s="1210"/>
      <c r="F93" s="1210"/>
      <c r="G93" s="1210"/>
      <c r="H93" s="1210"/>
      <c r="I93" s="207" t="s">
        <v>175</v>
      </c>
      <c r="J93" s="217">
        <v>0</v>
      </c>
      <c r="K93" s="218">
        <v>0</v>
      </c>
      <c r="L93" s="218">
        <v>0</v>
      </c>
      <c r="M93" s="1207"/>
    </row>
    <row r="94" spans="1:13" ht="15">
      <c r="A94" s="1224"/>
      <c r="B94" s="1181"/>
      <c r="C94" s="1210"/>
      <c r="D94" s="1210"/>
      <c r="E94" s="1210"/>
      <c r="F94" s="1210"/>
      <c r="G94" s="1210"/>
      <c r="H94" s="1210"/>
      <c r="I94" s="207" t="s">
        <v>230</v>
      </c>
      <c r="J94" s="217">
        <v>0</v>
      </c>
      <c r="K94" s="218">
        <v>0</v>
      </c>
      <c r="L94" s="218">
        <v>0</v>
      </c>
      <c r="M94" s="1207"/>
    </row>
    <row r="95" spans="1:13" ht="15">
      <c r="A95" s="1224"/>
      <c r="B95" s="1181"/>
      <c r="C95" s="1210"/>
      <c r="D95" s="1210"/>
      <c r="E95" s="1210"/>
      <c r="F95" s="1210"/>
      <c r="G95" s="1210"/>
      <c r="H95" s="1210"/>
      <c r="I95" s="207" t="s">
        <v>176</v>
      </c>
      <c r="J95" s="217">
        <v>600</v>
      </c>
      <c r="K95" s="218">
        <v>600</v>
      </c>
      <c r="L95" s="218">
        <v>0</v>
      </c>
      <c r="M95" s="1207"/>
    </row>
    <row r="96" spans="1:13" ht="15">
      <c r="A96" s="1224"/>
      <c r="B96" s="1181"/>
      <c r="C96" s="1210"/>
      <c r="D96" s="1210"/>
      <c r="E96" s="1210"/>
      <c r="F96" s="1210"/>
      <c r="G96" s="1210"/>
      <c r="H96" s="1210"/>
      <c r="I96" s="207" t="s">
        <v>237</v>
      </c>
      <c r="J96" s="217">
        <v>0</v>
      </c>
      <c r="K96" s="218">
        <v>0</v>
      </c>
      <c r="L96" s="218">
        <v>0</v>
      </c>
      <c r="M96" s="1207"/>
    </row>
    <row r="97" spans="1:13" ht="15">
      <c r="A97" s="1224"/>
      <c r="B97" s="1181"/>
      <c r="C97" s="1210"/>
      <c r="D97" s="1210"/>
      <c r="E97" s="1210"/>
      <c r="F97" s="1210"/>
      <c r="G97" s="1210"/>
      <c r="H97" s="1210"/>
      <c r="I97" s="207" t="s">
        <v>177</v>
      </c>
      <c r="J97" s="217">
        <v>3000</v>
      </c>
      <c r="K97" s="218">
        <v>3000</v>
      </c>
      <c r="L97" s="218">
        <v>0</v>
      </c>
      <c r="M97" s="1207"/>
    </row>
    <row r="98" spans="1:13" ht="15">
      <c r="A98" s="1224"/>
      <c r="B98" s="1181"/>
      <c r="C98" s="1210"/>
      <c r="D98" s="1210"/>
      <c r="E98" s="1210"/>
      <c r="F98" s="1210"/>
      <c r="G98" s="1210"/>
      <c r="H98" s="1210"/>
      <c r="I98" s="207" t="s">
        <v>178</v>
      </c>
      <c r="J98" s="217">
        <v>1000</v>
      </c>
      <c r="K98" s="218">
        <v>1000</v>
      </c>
      <c r="L98" s="218">
        <v>0</v>
      </c>
      <c r="M98" s="1207"/>
    </row>
    <row r="99" spans="1:13" ht="15">
      <c r="A99" s="1224"/>
      <c r="B99" s="1181"/>
      <c r="C99" s="1210"/>
      <c r="D99" s="1210"/>
      <c r="E99" s="1210"/>
      <c r="F99" s="1210"/>
      <c r="G99" s="1210"/>
      <c r="H99" s="1210"/>
      <c r="I99" s="219" t="s">
        <v>144</v>
      </c>
      <c r="J99" s="220">
        <f>SUM(J92:J98)</f>
        <v>24600</v>
      </c>
      <c r="K99" s="220">
        <f>SUM(K92:K98)</f>
        <v>24600</v>
      </c>
      <c r="L99" s="220">
        <f>SUM(L92:L98)</f>
        <v>0</v>
      </c>
      <c r="M99" s="1207"/>
    </row>
    <row r="100" spans="1:13" ht="15">
      <c r="A100" s="204"/>
      <c r="B100" s="1201" t="s">
        <v>247</v>
      </c>
      <c r="C100" s="1182" t="s">
        <v>56</v>
      </c>
      <c r="D100" s="1182"/>
      <c r="E100" s="1176" t="s">
        <v>56</v>
      </c>
      <c r="F100" s="1226" t="s">
        <v>248</v>
      </c>
      <c r="G100" s="1204" t="s">
        <v>125</v>
      </c>
      <c r="H100" s="1205"/>
      <c r="I100" s="1184"/>
      <c r="J100" s="1198">
        <v>30000</v>
      </c>
      <c r="K100" s="1198">
        <v>30000</v>
      </c>
      <c r="L100" s="1198">
        <v>0</v>
      </c>
      <c r="M100" s="1179">
        <f>+L100/J100</f>
        <v>0</v>
      </c>
    </row>
    <row r="101" spans="1:13" ht="15">
      <c r="A101" s="204"/>
      <c r="B101" s="1202"/>
      <c r="C101" s="1182"/>
      <c r="D101" s="1182"/>
      <c r="E101" s="1176"/>
      <c r="F101" s="1227"/>
      <c r="G101" s="1204"/>
      <c r="H101" s="1205"/>
      <c r="I101" s="1185"/>
      <c r="J101" s="1199"/>
      <c r="K101" s="1199"/>
      <c r="L101" s="1199"/>
      <c r="M101" s="1179"/>
    </row>
    <row r="102" spans="1:13" ht="15">
      <c r="A102" s="204"/>
      <c r="B102" s="1202"/>
      <c r="C102" s="1182"/>
      <c r="D102" s="1182"/>
      <c r="E102" s="1176"/>
      <c r="F102" s="1227"/>
      <c r="G102" s="1204"/>
      <c r="H102" s="1205"/>
      <c r="I102" s="1185"/>
      <c r="J102" s="1199"/>
      <c r="K102" s="1199"/>
      <c r="L102" s="1199"/>
      <c r="M102" s="1179"/>
    </row>
    <row r="103" spans="1:13" ht="15">
      <c r="A103" s="204"/>
      <c r="B103" s="1202"/>
      <c r="C103" s="1182"/>
      <c r="D103" s="1182"/>
      <c r="E103" s="1176"/>
      <c r="F103" s="1227"/>
      <c r="G103" s="1204"/>
      <c r="H103" s="1205"/>
      <c r="I103" s="1185"/>
      <c r="J103" s="1199"/>
      <c r="K103" s="1199"/>
      <c r="L103" s="1199"/>
      <c r="M103" s="1179"/>
    </row>
    <row r="104" spans="1:13" ht="15">
      <c r="A104" s="204"/>
      <c r="B104" s="1202"/>
      <c r="C104" s="1182"/>
      <c r="D104" s="1182"/>
      <c r="E104" s="1176"/>
      <c r="F104" s="1227"/>
      <c r="G104" s="1204"/>
      <c r="H104" s="1205"/>
      <c r="I104" s="1185"/>
      <c r="J104" s="1199"/>
      <c r="K104" s="1199"/>
      <c r="L104" s="1199"/>
      <c r="M104" s="1179"/>
    </row>
    <row r="105" spans="1:13" ht="15">
      <c r="A105" s="204"/>
      <c r="B105" s="1202"/>
      <c r="C105" s="1182"/>
      <c r="D105" s="1182"/>
      <c r="E105" s="1176"/>
      <c r="F105" s="1227"/>
      <c r="G105" s="1204"/>
      <c r="H105" s="1205"/>
      <c r="I105" s="1185"/>
      <c r="J105" s="1199"/>
      <c r="K105" s="1199"/>
      <c r="L105" s="1199"/>
      <c r="M105" s="1179"/>
    </row>
    <row r="106" spans="1:13" ht="15">
      <c r="A106" s="204"/>
      <c r="B106" s="1203"/>
      <c r="C106" s="1182"/>
      <c r="D106" s="1182"/>
      <c r="E106" s="1176"/>
      <c r="F106" s="1228"/>
      <c r="G106" s="1204"/>
      <c r="H106" s="1205"/>
      <c r="I106" s="1186"/>
      <c r="J106" s="1200"/>
      <c r="K106" s="1200"/>
      <c r="L106" s="1200"/>
      <c r="M106" s="1179"/>
    </row>
    <row r="107" spans="1:13" ht="15">
      <c r="A107" s="204"/>
      <c r="B107" s="1201" t="s">
        <v>249</v>
      </c>
      <c r="C107" s="1182" t="s">
        <v>56</v>
      </c>
      <c r="D107" s="1182"/>
      <c r="E107" s="1182" t="s">
        <v>56</v>
      </c>
      <c r="F107" s="1182" t="s">
        <v>248</v>
      </c>
      <c r="G107" s="1204" t="s">
        <v>125</v>
      </c>
      <c r="H107" s="1205"/>
      <c r="I107" s="1184"/>
      <c r="J107" s="1187">
        <v>15000</v>
      </c>
      <c r="K107" s="1187">
        <v>1500</v>
      </c>
      <c r="L107" s="1187">
        <v>0</v>
      </c>
      <c r="M107" s="1179">
        <f>+L107/J107</f>
        <v>0</v>
      </c>
    </row>
    <row r="108" spans="1:13" ht="15">
      <c r="A108" s="204"/>
      <c r="B108" s="1202"/>
      <c r="C108" s="1182"/>
      <c r="D108" s="1182"/>
      <c r="E108" s="1182"/>
      <c r="F108" s="1182"/>
      <c r="G108" s="1204"/>
      <c r="H108" s="1205"/>
      <c r="I108" s="1185"/>
      <c r="J108" s="1188"/>
      <c r="K108" s="1188"/>
      <c r="L108" s="1188"/>
      <c r="M108" s="1179"/>
    </row>
    <row r="109" spans="1:13" ht="15">
      <c r="A109" s="204"/>
      <c r="B109" s="1202"/>
      <c r="C109" s="1182"/>
      <c r="D109" s="1182"/>
      <c r="E109" s="1182"/>
      <c r="F109" s="1182"/>
      <c r="G109" s="1204"/>
      <c r="H109" s="1205"/>
      <c r="I109" s="1185"/>
      <c r="J109" s="1188"/>
      <c r="K109" s="1188"/>
      <c r="L109" s="1188"/>
      <c r="M109" s="1179"/>
    </row>
    <row r="110" spans="1:13" ht="15">
      <c r="A110" s="204"/>
      <c r="B110" s="1202"/>
      <c r="C110" s="1182"/>
      <c r="D110" s="1182"/>
      <c r="E110" s="1182"/>
      <c r="F110" s="1182"/>
      <c r="G110" s="1204"/>
      <c r="H110" s="1205"/>
      <c r="I110" s="1185"/>
      <c r="J110" s="1188"/>
      <c r="K110" s="1188"/>
      <c r="L110" s="1188"/>
      <c r="M110" s="1179"/>
    </row>
    <row r="111" spans="1:13" ht="15">
      <c r="A111" s="204"/>
      <c r="B111" s="1203"/>
      <c r="C111" s="1182"/>
      <c r="D111" s="1182"/>
      <c r="E111" s="1182"/>
      <c r="F111" s="1182"/>
      <c r="G111" s="1204"/>
      <c r="H111" s="1205"/>
      <c r="I111" s="1186"/>
      <c r="J111" s="1189"/>
      <c r="K111" s="1189"/>
      <c r="L111" s="1189"/>
      <c r="M111" s="1179"/>
    </row>
    <row r="112" spans="1:13" ht="15">
      <c r="A112" s="221"/>
      <c r="B112" s="222"/>
      <c r="C112" s="223"/>
      <c r="D112" s="223"/>
      <c r="E112" s="223"/>
      <c r="F112" s="223"/>
      <c r="G112" s="224"/>
      <c r="H112" s="225"/>
      <c r="I112" s="226"/>
      <c r="J112" s="227">
        <f>+J14+J22+J30+J38+J46+J54+J62+J67+J75+J83+J91+J99+J100+J107</f>
        <v>664000</v>
      </c>
      <c r="K112" s="227">
        <f>+K14+K22+K38+K46+K54+K62+K67+K75+K83+K91+K99</f>
        <v>83600</v>
      </c>
      <c r="L112" s="227">
        <f>+L14+L22+L30+L38+L46+L54+L62+L67+L75+L83+L91+L99+L100+L107</f>
        <v>408200</v>
      </c>
      <c r="M112" s="228">
        <f>+L112/J112</f>
        <v>0.6147590361445783</v>
      </c>
    </row>
    <row r="113" spans="1:13" ht="15">
      <c r="A113" s="1196" t="s">
        <v>250</v>
      </c>
      <c r="B113" s="1178" t="s">
        <v>251</v>
      </c>
      <c r="C113" s="1192"/>
      <c r="D113" s="1192"/>
      <c r="E113" s="1191"/>
      <c r="F113" s="1176" t="s">
        <v>5</v>
      </c>
      <c r="G113" s="1176" t="s">
        <v>60</v>
      </c>
      <c r="H113" s="1191"/>
      <c r="I113" s="205" t="s">
        <v>174</v>
      </c>
      <c r="J113" s="206">
        <v>44000</v>
      </c>
      <c r="K113" s="206">
        <v>0</v>
      </c>
      <c r="L113" s="206">
        <v>44000</v>
      </c>
      <c r="M113" s="1174">
        <f>+L120/J120</f>
        <v>1</v>
      </c>
    </row>
    <row r="114" spans="1:13" ht="15">
      <c r="A114" s="1197"/>
      <c r="B114" s="1178"/>
      <c r="C114" s="1192"/>
      <c r="D114" s="1192"/>
      <c r="E114" s="1191"/>
      <c r="F114" s="1176"/>
      <c r="G114" s="1176"/>
      <c r="H114" s="1191"/>
      <c r="I114" s="207" t="s">
        <v>175</v>
      </c>
      <c r="J114" s="208">
        <v>12000</v>
      </c>
      <c r="K114" s="208">
        <v>0</v>
      </c>
      <c r="L114" s="208">
        <v>12000</v>
      </c>
      <c r="M114" s="1174"/>
    </row>
    <row r="115" spans="1:13" ht="15">
      <c r="A115" s="1197"/>
      <c r="B115" s="1178"/>
      <c r="C115" s="1192"/>
      <c r="D115" s="1192"/>
      <c r="E115" s="1191"/>
      <c r="F115" s="1176"/>
      <c r="G115" s="1176"/>
      <c r="H115" s="1191"/>
      <c r="I115" s="207" t="s">
        <v>230</v>
      </c>
      <c r="J115" s="208">
        <v>12000</v>
      </c>
      <c r="K115" s="208">
        <v>0</v>
      </c>
      <c r="L115" s="208">
        <v>12000</v>
      </c>
      <c r="M115" s="1174"/>
    </row>
    <row r="116" spans="1:13" ht="15">
      <c r="A116" s="1197"/>
      <c r="B116" s="1178"/>
      <c r="C116" s="1192"/>
      <c r="D116" s="1192"/>
      <c r="E116" s="1191"/>
      <c r="F116" s="1176"/>
      <c r="G116" s="1176"/>
      <c r="H116" s="1191"/>
      <c r="I116" s="207" t="s">
        <v>176</v>
      </c>
      <c r="J116" s="208">
        <v>9000</v>
      </c>
      <c r="K116" s="208">
        <v>0</v>
      </c>
      <c r="L116" s="208">
        <v>9000</v>
      </c>
      <c r="M116" s="1174"/>
    </row>
    <row r="117" spans="1:13" ht="15">
      <c r="A117" s="1197"/>
      <c r="B117" s="1178"/>
      <c r="C117" s="1192"/>
      <c r="D117" s="1192"/>
      <c r="E117" s="1191"/>
      <c r="F117" s="1176"/>
      <c r="G117" s="1176"/>
      <c r="H117" s="1191"/>
      <c r="I117" s="207" t="s">
        <v>237</v>
      </c>
      <c r="J117" s="208">
        <v>0</v>
      </c>
      <c r="K117" s="208">
        <v>0</v>
      </c>
      <c r="L117" s="208">
        <v>0</v>
      </c>
      <c r="M117" s="1174"/>
    </row>
    <row r="118" spans="1:13" ht="15">
      <c r="A118" s="1197"/>
      <c r="B118" s="1178"/>
      <c r="C118" s="1192"/>
      <c r="D118" s="1192"/>
      <c r="E118" s="1191"/>
      <c r="F118" s="1176"/>
      <c r="G118" s="1176"/>
      <c r="H118" s="1191"/>
      <c r="I118" s="207" t="s">
        <v>177</v>
      </c>
      <c r="J118" s="208">
        <v>8000</v>
      </c>
      <c r="K118" s="208">
        <v>0</v>
      </c>
      <c r="L118" s="208">
        <v>8000</v>
      </c>
      <c r="M118" s="1174"/>
    </row>
    <row r="119" spans="1:13" ht="15">
      <c r="A119" s="1197"/>
      <c r="B119" s="1178"/>
      <c r="C119" s="1192"/>
      <c r="D119" s="1192"/>
      <c r="E119" s="1191"/>
      <c r="F119" s="1176"/>
      <c r="G119" s="1176"/>
      <c r="H119" s="1191"/>
      <c r="I119" s="207" t="s">
        <v>178</v>
      </c>
      <c r="J119" s="208">
        <v>5000</v>
      </c>
      <c r="K119" s="208">
        <v>0</v>
      </c>
      <c r="L119" s="208">
        <v>5000</v>
      </c>
      <c r="M119" s="1174"/>
    </row>
    <row r="120" spans="1:13" ht="15">
      <c r="A120" s="1197"/>
      <c r="B120" s="1178"/>
      <c r="C120" s="1192"/>
      <c r="D120" s="1192"/>
      <c r="E120" s="1191"/>
      <c r="F120" s="1176"/>
      <c r="G120" s="1176"/>
      <c r="H120" s="1191"/>
      <c r="I120" s="209" t="s">
        <v>144</v>
      </c>
      <c r="J120" s="211">
        <f>+SUM(J113:J119)</f>
        <v>90000</v>
      </c>
      <c r="K120" s="211">
        <f>SUM(K113:K119)</f>
        <v>0</v>
      </c>
      <c r="L120" s="211">
        <f>SUM(L113:L119)</f>
        <v>90000</v>
      </c>
      <c r="M120" s="1174"/>
    </row>
    <row r="121" spans="1:13" ht="15">
      <c r="A121" s="1197"/>
      <c r="B121" s="1178" t="s">
        <v>252</v>
      </c>
      <c r="C121" s="1192"/>
      <c r="D121" s="1192"/>
      <c r="E121" s="1191"/>
      <c r="F121" s="1176" t="s">
        <v>5</v>
      </c>
      <c r="G121" s="1176" t="s">
        <v>60</v>
      </c>
      <c r="H121" s="1191"/>
      <c r="I121" s="207" t="s">
        <v>174</v>
      </c>
      <c r="J121" s="208">
        <v>48000</v>
      </c>
      <c r="K121" s="208">
        <v>0</v>
      </c>
      <c r="L121" s="208">
        <v>48000</v>
      </c>
      <c r="M121" s="1174">
        <f>+L128/J128</f>
        <v>1</v>
      </c>
    </row>
    <row r="122" spans="1:13" ht="15">
      <c r="A122" s="1197"/>
      <c r="B122" s="1178"/>
      <c r="C122" s="1192"/>
      <c r="D122" s="1192"/>
      <c r="E122" s="1191"/>
      <c r="F122" s="1176"/>
      <c r="G122" s="1176"/>
      <c r="H122" s="1191"/>
      <c r="I122" s="207" t="s">
        <v>175</v>
      </c>
      <c r="J122" s="208">
        <v>0</v>
      </c>
      <c r="K122" s="208">
        <v>0</v>
      </c>
      <c r="L122" s="208">
        <v>0</v>
      </c>
      <c r="M122" s="1174"/>
    </row>
    <row r="123" spans="1:13" ht="15">
      <c r="A123" s="1197"/>
      <c r="B123" s="1178"/>
      <c r="C123" s="1192"/>
      <c r="D123" s="1192"/>
      <c r="E123" s="1191"/>
      <c r="F123" s="1176"/>
      <c r="G123" s="1176"/>
      <c r="H123" s="1191"/>
      <c r="I123" s="207" t="s">
        <v>230</v>
      </c>
      <c r="J123" s="208">
        <v>0</v>
      </c>
      <c r="K123" s="208">
        <v>0</v>
      </c>
      <c r="L123" s="208">
        <v>0</v>
      </c>
      <c r="M123" s="1174"/>
    </row>
    <row r="124" spans="1:13" ht="15">
      <c r="A124" s="1197"/>
      <c r="B124" s="1178"/>
      <c r="C124" s="1192"/>
      <c r="D124" s="1192"/>
      <c r="E124" s="1191"/>
      <c r="F124" s="1176"/>
      <c r="G124" s="1176"/>
      <c r="H124" s="1191"/>
      <c r="I124" s="207" t="s">
        <v>176</v>
      </c>
      <c r="J124" s="208">
        <v>0</v>
      </c>
      <c r="K124" s="208">
        <v>0</v>
      </c>
      <c r="L124" s="208">
        <v>0</v>
      </c>
      <c r="M124" s="1174"/>
    </row>
    <row r="125" spans="1:13" ht="15">
      <c r="A125" s="1197"/>
      <c r="B125" s="1178"/>
      <c r="C125" s="1192"/>
      <c r="D125" s="1192"/>
      <c r="E125" s="1191"/>
      <c r="F125" s="1176"/>
      <c r="G125" s="1176"/>
      <c r="H125" s="1191"/>
      <c r="I125" s="207" t="s">
        <v>237</v>
      </c>
      <c r="J125" s="208">
        <v>0</v>
      </c>
      <c r="K125" s="208">
        <v>0</v>
      </c>
      <c r="L125" s="208">
        <v>0</v>
      </c>
      <c r="M125" s="1174"/>
    </row>
    <row r="126" spans="1:13" ht="15">
      <c r="A126" s="1197"/>
      <c r="B126" s="1178"/>
      <c r="C126" s="1192"/>
      <c r="D126" s="1192"/>
      <c r="E126" s="1191"/>
      <c r="F126" s="1176"/>
      <c r="G126" s="1176"/>
      <c r="H126" s="1191"/>
      <c r="I126" s="207" t="s">
        <v>177</v>
      </c>
      <c r="J126" s="208">
        <v>0</v>
      </c>
      <c r="K126" s="208">
        <v>0</v>
      </c>
      <c r="L126" s="208">
        <v>0</v>
      </c>
      <c r="M126" s="1174"/>
    </row>
    <row r="127" spans="1:13" ht="15">
      <c r="A127" s="1197"/>
      <c r="B127" s="1178"/>
      <c r="C127" s="1192"/>
      <c r="D127" s="1192"/>
      <c r="E127" s="1191"/>
      <c r="F127" s="1176"/>
      <c r="G127" s="1176"/>
      <c r="H127" s="1191"/>
      <c r="I127" s="207" t="s">
        <v>178</v>
      </c>
      <c r="J127" s="208">
        <v>0</v>
      </c>
      <c r="K127" s="208">
        <v>0</v>
      </c>
      <c r="L127" s="208">
        <v>0</v>
      </c>
      <c r="M127" s="1174"/>
    </row>
    <row r="128" spans="1:13" ht="15">
      <c r="A128" s="1197"/>
      <c r="B128" s="1178"/>
      <c r="C128" s="1192"/>
      <c r="D128" s="1192"/>
      <c r="E128" s="1191"/>
      <c r="F128" s="1176"/>
      <c r="G128" s="1176"/>
      <c r="H128" s="1191"/>
      <c r="I128" s="209" t="s">
        <v>144</v>
      </c>
      <c r="J128" s="211">
        <f>+SUM(J121:J127)</f>
        <v>48000</v>
      </c>
      <c r="K128" s="211">
        <f>SUM(K121:K127)</f>
        <v>0</v>
      </c>
      <c r="L128" s="211">
        <f>SUM(L121:L127)</f>
        <v>48000</v>
      </c>
      <c r="M128" s="1174"/>
    </row>
    <row r="129" spans="1:13" ht="15">
      <c r="A129" s="1197"/>
      <c r="B129" s="1178" t="s">
        <v>253</v>
      </c>
      <c r="C129" s="1192"/>
      <c r="D129" s="1192"/>
      <c r="E129" s="1193"/>
      <c r="F129" s="1177" t="s">
        <v>5</v>
      </c>
      <c r="G129" s="1177" t="s">
        <v>254</v>
      </c>
      <c r="H129" s="1192"/>
      <c r="I129" s="207" t="s">
        <v>174</v>
      </c>
      <c r="J129" s="208">
        <v>26000</v>
      </c>
      <c r="K129" s="229">
        <v>0</v>
      </c>
      <c r="L129" s="208">
        <v>18000</v>
      </c>
      <c r="M129" s="1174">
        <f>+L136/J136</f>
        <v>0.706566305988928</v>
      </c>
    </row>
    <row r="130" spans="1:13" ht="15">
      <c r="A130" s="1197"/>
      <c r="B130" s="1178"/>
      <c r="C130" s="1192"/>
      <c r="D130" s="1192"/>
      <c r="E130" s="1194"/>
      <c r="F130" s="1177"/>
      <c r="G130" s="1177"/>
      <c r="H130" s="1192"/>
      <c r="I130" s="207" t="s">
        <v>175</v>
      </c>
      <c r="J130" s="208">
        <v>25480</v>
      </c>
      <c r="K130" s="208">
        <v>0</v>
      </c>
      <c r="L130" s="208">
        <v>25480</v>
      </c>
      <c r="M130" s="1174"/>
    </row>
    <row r="131" spans="1:13" ht="15">
      <c r="A131" s="1197"/>
      <c r="B131" s="1178"/>
      <c r="C131" s="1192"/>
      <c r="D131" s="1192"/>
      <c r="E131" s="1194"/>
      <c r="F131" s="1177"/>
      <c r="G131" s="1177"/>
      <c r="H131" s="1192"/>
      <c r="I131" s="207" t="s">
        <v>230</v>
      </c>
      <c r="J131" s="208">
        <v>8000</v>
      </c>
      <c r="K131" s="208">
        <v>0</v>
      </c>
      <c r="L131" s="208">
        <v>1000</v>
      </c>
      <c r="M131" s="1174"/>
    </row>
    <row r="132" spans="1:13" ht="15">
      <c r="A132" s="1197"/>
      <c r="B132" s="1178"/>
      <c r="C132" s="1192"/>
      <c r="D132" s="1192"/>
      <c r="E132" s="1194"/>
      <c r="F132" s="1177"/>
      <c r="G132" s="1177"/>
      <c r="H132" s="1192"/>
      <c r="I132" s="207" t="s">
        <v>176</v>
      </c>
      <c r="J132" s="208">
        <v>6000</v>
      </c>
      <c r="K132" s="208">
        <v>0</v>
      </c>
      <c r="L132" s="208">
        <v>2000</v>
      </c>
      <c r="M132" s="1174"/>
    </row>
    <row r="133" spans="1:13" ht="15">
      <c r="A133" s="1197"/>
      <c r="B133" s="1178"/>
      <c r="C133" s="1192"/>
      <c r="D133" s="1192"/>
      <c r="E133" s="1194"/>
      <c r="F133" s="1177"/>
      <c r="G133" s="1177"/>
      <c r="H133" s="1192"/>
      <c r="I133" s="207" t="s">
        <v>237</v>
      </c>
      <c r="J133" s="208">
        <v>4000</v>
      </c>
      <c r="K133" s="208">
        <v>0</v>
      </c>
      <c r="L133" s="208">
        <v>4000</v>
      </c>
      <c r="M133" s="1174"/>
    </row>
    <row r="134" spans="1:13" ht="15">
      <c r="A134" s="1197"/>
      <c r="B134" s="1178"/>
      <c r="C134" s="1192"/>
      <c r="D134" s="1192"/>
      <c r="E134" s="1194"/>
      <c r="F134" s="1177"/>
      <c r="G134" s="1177"/>
      <c r="H134" s="1192"/>
      <c r="I134" s="207" t="s">
        <v>177</v>
      </c>
      <c r="J134" s="208">
        <v>6000</v>
      </c>
      <c r="K134" s="208">
        <v>0</v>
      </c>
      <c r="L134" s="208">
        <v>3677.89</v>
      </c>
      <c r="M134" s="1174"/>
    </row>
    <row r="135" spans="1:13" ht="15">
      <c r="A135" s="1197"/>
      <c r="B135" s="1178"/>
      <c r="C135" s="1192"/>
      <c r="D135" s="1192"/>
      <c r="E135" s="1194"/>
      <c r="F135" s="1177"/>
      <c r="G135" s="1177"/>
      <c r="H135" s="1192"/>
      <c r="I135" s="207" t="s">
        <v>178</v>
      </c>
      <c r="J135" s="208">
        <v>4000</v>
      </c>
      <c r="K135" s="208">
        <v>0</v>
      </c>
      <c r="L135" s="208">
        <v>2000</v>
      </c>
      <c r="M135" s="1174"/>
    </row>
    <row r="136" spans="1:13" ht="15">
      <c r="A136" s="1197"/>
      <c r="B136" s="1178"/>
      <c r="C136" s="1192"/>
      <c r="D136" s="1192"/>
      <c r="E136" s="1195"/>
      <c r="F136" s="1177"/>
      <c r="G136" s="1177"/>
      <c r="H136" s="1192"/>
      <c r="I136" s="209" t="s">
        <v>144</v>
      </c>
      <c r="J136" s="211">
        <f>+SUM(J129:J135)</f>
        <v>79480</v>
      </c>
      <c r="K136" s="211">
        <v>0</v>
      </c>
      <c r="L136" s="211">
        <f>SUM(L129:L135)</f>
        <v>56157.89</v>
      </c>
      <c r="M136" s="1174"/>
    </row>
    <row r="137" spans="1:13" ht="15">
      <c r="A137" s="230"/>
      <c r="B137" s="1229" t="s">
        <v>36</v>
      </c>
      <c r="C137" s="1182" t="s">
        <v>56</v>
      </c>
      <c r="D137" s="1182" t="s">
        <v>56</v>
      </c>
      <c r="E137" s="1182" t="s">
        <v>56</v>
      </c>
      <c r="F137" s="1182" t="s">
        <v>255</v>
      </c>
      <c r="G137" s="1182" t="s">
        <v>256</v>
      </c>
      <c r="H137" s="1183"/>
      <c r="I137" s="1184"/>
      <c r="J137" s="1187">
        <v>35000</v>
      </c>
      <c r="K137" s="1187"/>
      <c r="L137" s="1187">
        <v>0</v>
      </c>
      <c r="M137" s="1179">
        <f>+L137/J137</f>
        <v>0</v>
      </c>
    </row>
    <row r="138" spans="1:13" ht="15">
      <c r="A138" s="230"/>
      <c r="B138" s="1229"/>
      <c r="C138" s="1182"/>
      <c r="D138" s="1182"/>
      <c r="E138" s="1182"/>
      <c r="F138" s="1182"/>
      <c r="G138" s="1182"/>
      <c r="H138" s="1183"/>
      <c r="I138" s="1185"/>
      <c r="J138" s="1188"/>
      <c r="K138" s="1188"/>
      <c r="L138" s="1188"/>
      <c r="M138" s="1179"/>
    </row>
    <row r="139" spans="1:13" ht="15">
      <c r="A139" s="230"/>
      <c r="B139" s="1229"/>
      <c r="C139" s="1182"/>
      <c r="D139" s="1182"/>
      <c r="E139" s="1182"/>
      <c r="F139" s="1182"/>
      <c r="G139" s="1182"/>
      <c r="H139" s="1183"/>
      <c r="I139" s="1185"/>
      <c r="J139" s="1188"/>
      <c r="K139" s="1188"/>
      <c r="L139" s="1188"/>
      <c r="M139" s="1179"/>
    </row>
    <row r="140" spans="1:13" ht="15">
      <c r="A140" s="230"/>
      <c r="B140" s="1229"/>
      <c r="C140" s="1182"/>
      <c r="D140" s="1182"/>
      <c r="E140" s="1182"/>
      <c r="F140" s="1182"/>
      <c r="G140" s="1182"/>
      <c r="H140" s="1183"/>
      <c r="I140" s="1185"/>
      <c r="J140" s="1188"/>
      <c r="K140" s="1188"/>
      <c r="L140" s="1188"/>
      <c r="M140" s="1179"/>
    </row>
    <row r="141" spans="1:13" ht="15">
      <c r="A141" s="230"/>
      <c r="B141" s="1229"/>
      <c r="C141" s="1182"/>
      <c r="D141" s="1182"/>
      <c r="E141" s="1182"/>
      <c r="F141" s="1182"/>
      <c r="G141" s="1182"/>
      <c r="H141" s="1183"/>
      <c r="I141" s="1185"/>
      <c r="J141" s="1188"/>
      <c r="K141" s="1188"/>
      <c r="L141" s="1188"/>
      <c r="M141" s="1179"/>
    </row>
    <row r="142" spans="1:13" ht="15">
      <c r="A142" s="230"/>
      <c r="B142" s="1229"/>
      <c r="C142" s="1182"/>
      <c r="D142" s="1182"/>
      <c r="E142" s="1182"/>
      <c r="F142" s="1182"/>
      <c r="G142" s="1182"/>
      <c r="H142" s="1183"/>
      <c r="I142" s="1185"/>
      <c r="J142" s="1188"/>
      <c r="K142" s="1188"/>
      <c r="L142" s="1188"/>
      <c r="M142" s="1179"/>
    </row>
    <row r="143" spans="1:13" ht="15">
      <c r="A143" s="230"/>
      <c r="B143" s="1229"/>
      <c r="C143" s="1182"/>
      <c r="D143" s="1182"/>
      <c r="E143" s="1182"/>
      <c r="F143" s="1182"/>
      <c r="G143" s="1182"/>
      <c r="H143" s="1183"/>
      <c r="I143" s="1185"/>
      <c r="J143" s="1188"/>
      <c r="K143" s="1188"/>
      <c r="L143" s="1188"/>
      <c r="M143" s="1179"/>
    </row>
    <row r="144" spans="1:13" ht="15">
      <c r="A144" s="230"/>
      <c r="B144" s="1229"/>
      <c r="C144" s="1182"/>
      <c r="D144" s="1182"/>
      <c r="E144" s="1182"/>
      <c r="F144" s="1182"/>
      <c r="G144" s="1182"/>
      <c r="H144" s="1183"/>
      <c r="I144" s="1186"/>
      <c r="J144" s="1189"/>
      <c r="K144" s="1189"/>
      <c r="L144" s="1189"/>
      <c r="M144" s="1179"/>
    </row>
    <row r="145" spans="1:13" ht="15">
      <c r="A145" s="230"/>
      <c r="B145" s="1190" t="s">
        <v>37</v>
      </c>
      <c r="C145" s="1182" t="s">
        <v>56</v>
      </c>
      <c r="D145" s="1182" t="s">
        <v>56</v>
      </c>
      <c r="E145" s="1182" t="s">
        <v>56</v>
      </c>
      <c r="F145" s="1182" t="s">
        <v>18</v>
      </c>
      <c r="G145" s="1182" t="s">
        <v>129</v>
      </c>
      <c r="H145" s="1183"/>
      <c r="I145" s="1184"/>
      <c r="J145" s="1187">
        <v>21000</v>
      </c>
      <c r="K145" s="1187">
        <v>0</v>
      </c>
      <c r="L145" s="1187">
        <v>0</v>
      </c>
      <c r="M145" s="1179">
        <f>+L145/J145</f>
        <v>0</v>
      </c>
    </row>
    <row r="146" spans="1:13" ht="15">
      <c r="A146" s="230"/>
      <c r="B146" s="1190"/>
      <c r="C146" s="1182"/>
      <c r="D146" s="1182"/>
      <c r="E146" s="1182"/>
      <c r="F146" s="1182"/>
      <c r="G146" s="1182"/>
      <c r="H146" s="1183"/>
      <c r="I146" s="1185"/>
      <c r="J146" s="1188"/>
      <c r="K146" s="1188"/>
      <c r="L146" s="1188"/>
      <c r="M146" s="1179"/>
    </row>
    <row r="147" spans="1:13" ht="15">
      <c r="A147" s="230"/>
      <c r="B147" s="1190"/>
      <c r="C147" s="1182"/>
      <c r="D147" s="1182"/>
      <c r="E147" s="1182"/>
      <c r="F147" s="1182"/>
      <c r="G147" s="1182"/>
      <c r="H147" s="1183"/>
      <c r="I147" s="1185"/>
      <c r="J147" s="1188"/>
      <c r="K147" s="1188"/>
      <c r="L147" s="1188"/>
      <c r="M147" s="1179"/>
    </row>
    <row r="148" spans="1:13" ht="15">
      <c r="A148" s="230"/>
      <c r="B148" s="1190"/>
      <c r="C148" s="1182"/>
      <c r="D148" s="1182"/>
      <c r="E148" s="1182"/>
      <c r="F148" s="1182"/>
      <c r="G148" s="1182"/>
      <c r="H148" s="1183"/>
      <c r="I148" s="1186"/>
      <c r="J148" s="1189"/>
      <c r="K148" s="1189"/>
      <c r="L148" s="1189"/>
      <c r="M148" s="1179"/>
    </row>
    <row r="149" spans="1:13" ht="15">
      <c r="A149" s="230"/>
      <c r="B149" s="1190" t="s">
        <v>39</v>
      </c>
      <c r="C149" s="1182"/>
      <c r="D149" s="1182" t="s">
        <v>56</v>
      </c>
      <c r="E149" s="1182" t="s">
        <v>56</v>
      </c>
      <c r="F149" s="1182" t="s">
        <v>255</v>
      </c>
      <c r="G149" s="1182" t="s">
        <v>67</v>
      </c>
      <c r="H149" s="1183"/>
      <c r="I149" s="1184"/>
      <c r="J149" s="1187">
        <v>73923</v>
      </c>
      <c r="K149" s="1187">
        <v>0</v>
      </c>
      <c r="L149" s="1187">
        <v>0</v>
      </c>
      <c r="M149" s="1179">
        <f>+L149/J149</f>
        <v>0</v>
      </c>
    </row>
    <row r="150" spans="1:13" ht="15">
      <c r="A150" s="230"/>
      <c r="B150" s="1190"/>
      <c r="C150" s="1182"/>
      <c r="D150" s="1182"/>
      <c r="E150" s="1182"/>
      <c r="F150" s="1182"/>
      <c r="G150" s="1182"/>
      <c r="H150" s="1183"/>
      <c r="I150" s="1185"/>
      <c r="J150" s="1188"/>
      <c r="K150" s="1188"/>
      <c r="L150" s="1188"/>
      <c r="M150" s="1179"/>
    </row>
    <row r="151" spans="1:13" ht="15">
      <c r="A151" s="230"/>
      <c r="B151" s="1190"/>
      <c r="C151" s="1182"/>
      <c r="D151" s="1182"/>
      <c r="E151" s="1182"/>
      <c r="F151" s="1182"/>
      <c r="G151" s="1182"/>
      <c r="H151" s="1183"/>
      <c r="I151" s="1185"/>
      <c r="J151" s="1188"/>
      <c r="K151" s="1188"/>
      <c r="L151" s="1188"/>
      <c r="M151" s="1179"/>
    </row>
    <row r="152" spans="1:13" ht="15">
      <c r="A152" s="230"/>
      <c r="B152" s="1190"/>
      <c r="C152" s="1182"/>
      <c r="D152" s="1182"/>
      <c r="E152" s="1182"/>
      <c r="F152" s="1182"/>
      <c r="G152" s="1182"/>
      <c r="H152" s="1183"/>
      <c r="I152" s="1185"/>
      <c r="J152" s="1188"/>
      <c r="K152" s="1188"/>
      <c r="L152" s="1188"/>
      <c r="M152" s="1179"/>
    </row>
    <row r="153" spans="1:13" ht="15">
      <c r="A153" s="230"/>
      <c r="B153" s="1190"/>
      <c r="C153" s="1182"/>
      <c r="D153" s="1182"/>
      <c r="E153" s="1182"/>
      <c r="F153" s="1182"/>
      <c r="G153" s="1182"/>
      <c r="H153" s="1183"/>
      <c r="I153" s="1186"/>
      <c r="J153" s="1189"/>
      <c r="K153" s="1189"/>
      <c r="L153" s="1189"/>
      <c r="M153" s="1179"/>
    </row>
    <row r="154" spans="1:13" ht="15">
      <c r="A154" s="231"/>
      <c r="B154" s="232"/>
      <c r="C154" s="233"/>
      <c r="D154" s="233"/>
      <c r="E154" s="233"/>
      <c r="F154" s="233"/>
      <c r="G154" s="233"/>
      <c r="H154" s="234"/>
      <c r="I154" s="235"/>
      <c r="J154" s="236">
        <f>+J120+J128+J136+J137+J145+J149</f>
        <v>347403</v>
      </c>
      <c r="K154" s="236">
        <f>+K120+K128+K136+K137+K145+K149</f>
        <v>0</v>
      </c>
      <c r="L154" s="236">
        <f>+L120+L128+L136+L137+L145+L149</f>
        <v>194157.89</v>
      </c>
      <c r="M154" s="237">
        <f>+L154/J154</f>
        <v>0.5588837459665</v>
      </c>
    </row>
    <row r="155" spans="1:13" ht="15">
      <c r="A155" s="1180" t="s">
        <v>257</v>
      </c>
      <c r="B155" s="1178" t="s">
        <v>258</v>
      </c>
      <c r="C155" s="1176"/>
      <c r="D155" s="1176"/>
      <c r="E155" s="1173"/>
      <c r="F155" s="1176" t="s">
        <v>5</v>
      </c>
      <c r="G155" s="1176"/>
      <c r="H155" s="1173"/>
      <c r="I155" s="207" t="s">
        <v>174</v>
      </c>
      <c r="J155" s="215">
        <v>35000</v>
      </c>
      <c r="K155" s="215">
        <v>9721.6</v>
      </c>
      <c r="L155" s="215">
        <v>25278.36</v>
      </c>
      <c r="M155" s="1174">
        <f>+L162/J162</f>
        <v>0.4228060882800609</v>
      </c>
    </row>
    <row r="156" spans="1:13" ht="15">
      <c r="A156" s="1181"/>
      <c r="B156" s="1178"/>
      <c r="C156" s="1176"/>
      <c r="D156" s="1176"/>
      <c r="E156" s="1173"/>
      <c r="F156" s="1176"/>
      <c r="G156" s="1176"/>
      <c r="H156" s="1173"/>
      <c r="I156" s="207" t="s">
        <v>175</v>
      </c>
      <c r="J156" s="215">
        <v>8500</v>
      </c>
      <c r="K156" s="215">
        <v>8500</v>
      </c>
      <c r="L156" s="215">
        <v>2500</v>
      </c>
      <c r="M156" s="1174"/>
    </row>
    <row r="157" spans="1:13" ht="15">
      <c r="A157" s="1181"/>
      <c r="B157" s="1178"/>
      <c r="C157" s="1176"/>
      <c r="D157" s="1176"/>
      <c r="E157" s="1173"/>
      <c r="F157" s="1176"/>
      <c r="G157" s="1176"/>
      <c r="H157" s="1173"/>
      <c r="I157" s="207" t="s">
        <v>230</v>
      </c>
      <c r="J157" s="215">
        <v>5000</v>
      </c>
      <c r="K157" s="215">
        <v>5000</v>
      </c>
      <c r="L157" s="215">
        <v>0</v>
      </c>
      <c r="M157" s="1174"/>
    </row>
    <row r="158" spans="1:13" ht="15">
      <c r="A158" s="1181"/>
      <c r="B158" s="1178"/>
      <c r="C158" s="1176"/>
      <c r="D158" s="1176"/>
      <c r="E158" s="1173"/>
      <c r="F158" s="1176"/>
      <c r="G158" s="1176"/>
      <c r="H158" s="1173"/>
      <c r="I158" s="207" t="s">
        <v>176</v>
      </c>
      <c r="J158" s="215">
        <v>5000</v>
      </c>
      <c r="K158" s="215">
        <v>5000</v>
      </c>
      <c r="L158" s="215">
        <v>0</v>
      </c>
      <c r="M158" s="1174"/>
    </row>
    <row r="159" spans="1:13" ht="15">
      <c r="A159" s="1181"/>
      <c r="B159" s="1178"/>
      <c r="C159" s="1176"/>
      <c r="D159" s="1176"/>
      <c r="E159" s="1173"/>
      <c r="F159" s="1176"/>
      <c r="G159" s="1176"/>
      <c r="H159" s="1173"/>
      <c r="I159" s="207" t="s">
        <v>237</v>
      </c>
      <c r="J159" s="215">
        <v>0</v>
      </c>
      <c r="K159" s="215">
        <v>0</v>
      </c>
      <c r="L159" s="215">
        <v>0</v>
      </c>
      <c r="M159" s="1174"/>
    </row>
    <row r="160" spans="1:13" ht="15">
      <c r="A160" s="1181"/>
      <c r="B160" s="1178"/>
      <c r="C160" s="1176"/>
      <c r="D160" s="1176"/>
      <c r="E160" s="1173"/>
      <c r="F160" s="1176"/>
      <c r="G160" s="1176"/>
      <c r="H160" s="1173"/>
      <c r="I160" s="207" t="s">
        <v>177</v>
      </c>
      <c r="J160" s="215">
        <v>7200</v>
      </c>
      <c r="K160" s="215">
        <v>7200</v>
      </c>
      <c r="L160" s="215">
        <v>0</v>
      </c>
      <c r="M160" s="1174"/>
    </row>
    <row r="161" spans="1:13" ht="15">
      <c r="A161" s="1181"/>
      <c r="B161" s="1178"/>
      <c r="C161" s="1176"/>
      <c r="D161" s="1176"/>
      <c r="E161" s="1173"/>
      <c r="F161" s="1176"/>
      <c r="G161" s="1176"/>
      <c r="H161" s="1173"/>
      <c r="I161" s="207" t="s">
        <v>178</v>
      </c>
      <c r="J161" s="215">
        <v>5000</v>
      </c>
      <c r="K161" s="215">
        <v>5000</v>
      </c>
      <c r="L161" s="215">
        <v>0</v>
      </c>
      <c r="M161" s="1174"/>
    </row>
    <row r="162" spans="1:13" ht="15">
      <c r="A162" s="1181"/>
      <c r="B162" s="1178"/>
      <c r="C162" s="1176"/>
      <c r="D162" s="1176"/>
      <c r="E162" s="1173"/>
      <c r="F162" s="1176"/>
      <c r="G162" s="1176"/>
      <c r="H162" s="1173"/>
      <c r="I162" s="209" t="s">
        <v>144</v>
      </c>
      <c r="J162" s="216">
        <f>+SUM(J155:J161)</f>
        <v>65700</v>
      </c>
      <c r="K162" s="216">
        <f>SUM(K155:K161)</f>
        <v>40421.6</v>
      </c>
      <c r="L162" s="216">
        <f>SUM(L155:L161)</f>
        <v>27778.36</v>
      </c>
      <c r="M162" s="1174"/>
    </row>
    <row r="163" spans="1:13" ht="15">
      <c r="A163" s="238"/>
      <c r="B163" s="1178" t="s">
        <v>259</v>
      </c>
      <c r="C163" s="1176"/>
      <c r="D163" s="1176"/>
      <c r="E163" s="1173"/>
      <c r="F163" s="1176" t="s">
        <v>5</v>
      </c>
      <c r="G163" s="1176"/>
      <c r="H163" s="1173"/>
      <c r="I163" s="207" t="s">
        <v>174</v>
      </c>
      <c r="J163" s="215">
        <v>17600</v>
      </c>
      <c r="K163" s="215">
        <v>17600</v>
      </c>
      <c r="L163" s="215">
        <v>7910</v>
      </c>
      <c r="M163" s="1174">
        <f>+L170/J170</f>
        <v>0.308984375</v>
      </c>
    </row>
    <row r="164" spans="1:13" ht="15">
      <c r="A164" s="238"/>
      <c r="B164" s="1178"/>
      <c r="C164" s="1176"/>
      <c r="D164" s="1176"/>
      <c r="E164" s="1173"/>
      <c r="F164" s="1176"/>
      <c r="G164" s="1176"/>
      <c r="H164" s="1173"/>
      <c r="I164" s="207" t="s">
        <v>175</v>
      </c>
      <c r="J164" s="215">
        <v>0</v>
      </c>
      <c r="K164" s="215">
        <v>0</v>
      </c>
      <c r="L164" s="215">
        <v>0</v>
      </c>
      <c r="M164" s="1174"/>
    </row>
    <row r="165" spans="1:13" ht="15">
      <c r="A165" s="238"/>
      <c r="B165" s="1178"/>
      <c r="C165" s="1176"/>
      <c r="D165" s="1176"/>
      <c r="E165" s="1173"/>
      <c r="F165" s="1176"/>
      <c r="G165" s="1176"/>
      <c r="H165" s="1173"/>
      <c r="I165" s="207" t="s">
        <v>230</v>
      </c>
      <c r="J165" s="215">
        <v>1000</v>
      </c>
      <c r="K165" s="215">
        <v>1000</v>
      </c>
      <c r="L165" s="215">
        <v>0</v>
      </c>
      <c r="M165" s="1174"/>
    </row>
    <row r="166" spans="1:13" ht="15">
      <c r="A166" s="238"/>
      <c r="B166" s="1178"/>
      <c r="C166" s="1176"/>
      <c r="D166" s="1176"/>
      <c r="E166" s="1173"/>
      <c r="F166" s="1176"/>
      <c r="G166" s="1176"/>
      <c r="H166" s="1173"/>
      <c r="I166" s="207" t="s">
        <v>176</v>
      </c>
      <c r="J166" s="215">
        <v>2000</v>
      </c>
      <c r="K166" s="215">
        <v>2000</v>
      </c>
      <c r="L166" s="215">
        <v>0</v>
      </c>
      <c r="M166" s="1174"/>
    </row>
    <row r="167" spans="1:13" ht="15">
      <c r="A167" s="238"/>
      <c r="B167" s="1178"/>
      <c r="C167" s="1176"/>
      <c r="D167" s="1176"/>
      <c r="E167" s="1173"/>
      <c r="F167" s="1176"/>
      <c r="G167" s="1176"/>
      <c r="H167" s="1173"/>
      <c r="I167" s="207" t="s">
        <v>237</v>
      </c>
      <c r="J167" s="215">
        <v>0</v>
      </c>
      <c r="K167" s="215">
        <v>0</v>
      </c>
      <c r="L167" s="215">
        <v>0</v>
      </c>
      <c r="M167" s="1174"/>
    </row>
    <row r="168" spans="1:13" ht="15">
      <c r="A168" s="238"/>
      <c r="B168" s="1178"/>
      <c r="C168" s="1176"/>
      <c r="D168" s="1176"/>
      <c r="E168" s="1173"/>
      <c r="F168" s="1176"/>
      <c r="G168" s="1176"/>
      <c r="H168" s="1173"/>
      <c r="I168" s="207" t="s">
        <v>177</v>
      </c>
      <c r="J168" s="215">
        <v>3000</v>
      </c>
      <c r="K168" s="215">
        <v>3000</v>
      </c>
      <c r="L168" s="215">
        <v>0</v>
      </c>
      <c r="M168" s="1174"/>
    </row>
    <row r="169" spans="1:13" ht="15">
      <c r="A169" s="238"/>
      <c r="B169" s="1178"/>
      <c r="C169" s="1176"/>
      <c r="D169" s="1176"/>
      <c r="E169" s="1173"/>
      <c r="F169" s="1176"/>
      <c r="G169" s="1176"/>
      <c r="H169" s="1173"/>
      <c r="I169" s="207" t="s">
        <v>178</v>
      </c>
      <c r="J169" s="215">
        <v>2000</v>
      </c>
      <c r="K169" s="215">
        <v>2000</v>
      </c>
      <c r="L169" s="215">
        <v>0</v>
      </c>
      <c r="M169" s="1174"/>
    </row>
    <row r="170" spans="1:13" ht="15">
      <c r="A170" s="238"/>
      <c r="B170" s="1178"/>
      <c r="C170" s="1176"/>
      <c r="D170" s="1176"/>
      <c r="E170" s="1173"/>
      <c r="F170" s="1176"/>
      <c r="G170" s="1176"/>
      <c r="H170" s="1173"/>
      <c r="I170" s="209" t="s">
        <v>144</v>
      </c>
      <c r="J170" s="216">
        <f>+SUM(J163:J169)</f>
        <v>25600</v>
      </c>
      <c r="K170" s="216">
        <f>SUM(K163:K169)</f>
        <v>25600</v>
      </c>
      <c r="L170" s="216">
        <f>SUM(L163:L169)</f>
        <v>7910</v>
      </c>
      <c r="M170" s="1174"/>
    </row>
    <row r="171" spans="1:13" ht="15">
      <c r="A171" s="238"/>
      <c r="B171" s="1178" t="s">
        <v>260</v>
      </c>
      <c r="C171" s="1176"/>
      <c r="D171" s="1176"/>
      <c r="E171" s="1173"/>
      <c r="F171" s="1177" t="s">
        <v>5</v>
      </c>
      <c r="G171" s="1177"/>
      <c r="H171" s="1173"/>
      <c r="I171" s="239" t="s">
        <v>174</v>
      </c>
      <c r="J171" s="240">
        <v>4890</v>
      </c>
      <c r="K171" s="240"/>
      <c r="L171" s="240">
        <v>0</v>
      </c>
      <c r="M171" s="1174">
        <f>+L178/J178</f>
        <v>0</v>
      </c>
    </row>
    <row r="172" spans="1:13" ht="15">
      <c r="A172" s="238"/>
      <c r="B172" s="1178"/>
      <c r="C172" s="1176"/>
      <c r="D172" s="1176"/>
      <c r="E172" s="1173"/>
      <c r="F172" s="1177"/>
      <c r="G172" s="1177"/>
      <c r="H172" s="1173"/>
      <c r="I172" s="207" t="s">
        <v>175</v>
      </c>
      <c r="J172" s="215">
        <v>56700</v>
      </c>
      <c r="K172" s="215"/>
      <c r="L172" s="215">
        <v>0</v>
      </c>
      <c r="M172" s="1174"/>
    </row>
    <row r="173" spans="1:13" ht="15">
      <c r="A173" s="238"/>
      <c r="B173" s="1178"/>
      <c r="C173" s="1176"/>
      <c r="D173" s="1176"/>
      <c r="E173" s="1173"/>
      <c r="F173" s="1177"/>
      <c r="G173" s="1177"/>
      <c r="H173" s="1173"/>
      <c r="I173" s="207" t="s">
        <v>230</v>
      </c>
      <c r="J173" s="215">
        <v>0</v>
      </c>
      <c r="K173" s="215"/>
      <c r="L173" s="215">
        <v>0</v>
      </c>
      <c r="M173" s="1174"/>
    </row>
    <row r="174" spans="1:13" ht="15">
      <c r="A174" s="238"/>
      <c r="B174" s="1178"/>
      <c r="C174" s="1176"/>
      <c r="D174" s="1176"/>
      <c r="E174" s="1173"/>
      <c r="F174" s="1177"/>
      <c r="G174" s="1177"/>
      <c r="H174" s="1173"/>
      <c r="I174" s="207" t="s">
        <v>176</v>
      </c>
      <c r="J174" s="215">
        <v>0</v>
      </c>
      <c r="K174" s="215"/>
      <c r="L174" s="215">
        <v>0</v>
      </c>
      <c r="M174" s="1174"/>
    </row>
    <row r="175" spans="1:13" ht="15">
      <c r="A175" s="238"/>
      <c r="B175" s="1178"/>
      <c r="C175" s="1176"/>
      <c r="D175" s="1176"/>
      <c r="E175" s="1173"/>
      <c r="F175" s="1177"/>
      <c r="G175" s="1177"/>
      <c r="H175" s="1173"/>
      <c r="I175" s="207" t="s">
        <v>237</v>
      </c>
      <c r="J175" s="215">
        <v>0</v>
      </c>
      <c r="K175" s="215"/>
      <c r="L175" s="215">
        <v>0</v>
      </c>
      <c r="M175" s="1174"/>
    </row>
    <row r="176" spans="1:13" ht="15">
      <c r="A176" s="238"/>
      <c r="B176" s="1178"/>
      <c r="C176" s="1176"/>
      <c r="D176" s="1176"/>
      <c r="E176" s="1173"/>
      <c r="F176" s="1177"/>
      <c r="G176" s="1177"/>
      <c r="H176" s="1173"/>
      <c r="I176" s="207" t="s">
        <v>177</v>
      </c>
      <c r="J176" s="215">
        <v>3000</v>
      </c>
      <c r="K176" s="215"/>
      <c r="L176" s="215">
        <v>0</v>
      </c>
      <c r="M176" s="1174"/>
    </row>
    <row r="177" spans="1:13" ht="15">
      <c r="A177" s="238"/>
      <c r="B177" s="1178"/>
      <c r="C177" s="1176"/>
      <c r="D177" s="1176"/>
      <c r="E177" s="1173"/>
      <c r="F177" s="1177"/>
      <c r="G177" s="1177"/>
      <c r="H177" s="1173"/>
      <c r="I177" s="207" t="s">
        <v>178</v>
      </c>
      <c r="J177" s="215">
        <v>1000</v>
      </c>
      <c r="K177" s="215"/>
      <c r="L177" s="215">
        <v>0</v>
      </c>
      <c r="M177" s="1174"/>
    </row>
    <row r="178" spans="1:13" ht="15">
      <c r="A178" s="238"/>
      <c r="B178" s="1178"/>
      <c r="C178" s="1176"/>
      <c r="D178" s="1176"/>
      <c r="E178" s="1173"/>
      <c r="F178" s="1177"/>
      <c r="G178" s="1177"/>
      <c r="H178" s="1173"/>
      <c r="I178" s="209" t="s">
        <v>144</v>
      </c>
      <c r="J178" s="216">
        <f>+SUM(J171:J177)</f>
        <v>65590</v>
      </c>
      <c r="K178" s="216">
        <f>SUM(K171:K177)</f>
        <v>0</v>
      </c>
      <c r="L178" s="216">
        <f>SUM(L171:L177)</f>
        <v>0</v>
      </c>
      <c r="M178" s="1174"/>
    </row>
    <row r="179" spans="1:13" ht="15">
      <c r="A179" s="241"/>
      <c r="B179" s="242"/>
      <c r="C179" s="243"/>
      <c r="D179" s="243"/>
      <c r="E179" s="243"/>
      <c r="F179" s="243"/>
      <c r="G179" s="243"/>
      <c r="H179" s="243"/>
      <c r="I179" s="244" t="s">
        <v>261</v>
      </c>
      <c r="J179" s="245">
        <f>+J162+J170+J178</f>
        <v>156890</v>
      </c>
      <c r="K179" s="245">
        <f>+K162+K170+K178</f>
        <v>66021.6</v>
      </c>
      <c r="L179" s="245">
        <f>+L162+L170+L178</f>
        <v>35688.36</v>
      </c>
      <c r="M179" s="246">
        <f>+L179/J179</f>
        <v>0.22747377143221365</v>
      </c>
    </row>
    <row r="180" spans="2:13" ht="15">
      <c r="B180" s="1175" t="s">
        <v>262</v>
      </c>
      <c r="C180" s="1176"/>
      <c r="D180" s="1176"/>
      <c r="E180" s="1173"/>
      <c r="F180" s="1177" t="s">
        <v>5</v>
      </c>
      <c r="G180" s="1177"/>
      <c r="H180" s="1173"/>
      <c r="I180" s="207" t="s">
        <v>174</v>
      </c>
      <c r="J180" s="215">
        <v>280000</v>
      </c>
      <c r="K180" s="215">
        <v>42435.88</v>
      </c>
      <c r="L180" s="215">
        <v>265311.11</v>
      </c>
      <c r="M180" s="1174">
        <f>+L187/J187</f>
        <v>0.9934667570975507</v>
      </c>
    </row>
    <row r="181" spans="2:13" ht="15">
      <c r="B181" s="1175"/>
      <c r="C181" s="1176"/>
      <c r="D181" s="1176"/>
      <c r="E181" s="1173"/>
      <c r="F181" s="1177"/>
      <c r="G181" s="1177"/>
      <c r="H181" s="1173"/>
      <c r="I181" s="207" t="s">
        <v>175</v>
      </c>
      <c r="J181" s="215">
        <v>50000</v>
      </c>
      <c r="K181" s="215">
        <v>16854.87</v>
      </c>
      <c r="L181" s="215">
        <v>36948.06</v>
      </c>
      <c r="M181" s="1174"/>
    </row>
    <row r="182" spans="2:13" ht="15">
      <c r="B182" s="1175"/>
      <c r="C182" s="1176"/>
      <c r="D182" s="1176"/>
      <c r="E182" s="1173"/>
      <c r="F182" s="1177"/>
      <c r="G182" s="1177"/>
      <c r="H182" s="1173"/>
      <c r="I182" s="207" t="s">
        <v>230</v>
      </c>
      <c r="J182" s="215">
        <v>0</v>
      </c>
      <c r="K182" s="215"/>
      <c r="L182" s="215">
        <v>0</v>
      </c>
      <c r="M182" s="1174"/>
    </row>
    <row r="183" spans="2:13" ht="15">
      <c r="B183" s="1175"/>
      <c r="C183" s="1176"/>
      <c r="D183" s="1176"/>
      <c r="E183" s="1173"/>
      <c r="F183" s="1177"/>
      <c r="G183" s="1177"/>
      <c r="H183" s="1173"/>
      <c r="I183" s="207" t="s">
        <v>176</v>
      </c>
      <c r="J183" s="215">
        <v>56000</v>
      </c>
      <c r="K183" s="215">
        <v>134.51</v>
      </c>
      <c r="L183" s="215">
        <v>53659.89</v>
      </c>
      <c r="M183" s="1174"/>
    </row>
    <row r="184" spans="2:13" ht="15">
      <c r="B184" s="1175"/>
      <c r="C184" s="1176"/>
      <c r="D184" s="1176"/>
      <c r="E184" s="1173"/>
      <c r="F184" s="1177"/>
      <c r="G184" s="1177"/>
      <c r="H184" s="1173"/>
      <c r="I184" s="207" t="s">
        <v>237</v>
      </c>
      <c r="J184" s="215">
        <v>80000</v>
      </c>
      <c r="K184" s="215"/>
      <c r="L184" s="215">
        <v>76825.8</v>
      </c>
      <c r="M184" s="1174"/>
    </row>
    <row r="185" spans="2:13" ht="15">
      <c r="B185" s="1175"/>
      <c r="C185" s="1176"/>
      <c r="D185" s="1176"/>
      <c r="E185" s="1173"/>
      <c r="F185" s="1177"/>
      <c r="G185" s="1177"/>
      <c r="H185" s="1173"/>
      <c r="I185" s="207" t="s">
        <v>177</v>
      </c>
      <c r="J185" s="215">
        <v>35000</v>
      </c>
      <c r="K185" s="215"/>
      <c r="L185" s="215">
        <v>32580</v>
      </c>
      <c r="M185" s="1174"/>
    </row>
    <row r="186" spans="2:13" ht="15">
      <c r="B186" s="1175"/>
      <c r="C186" s="1176"/>
      <c r="D186" s="1176"/>
      <c r="E186" s="1173"/>
      <c r="F186" s="1177"/>
      <c r="G186" s="1177"/>
      <c r="H186" s="1173"/>
      <c r="I186" s="207" t="s">
        <v>178</v>
      </c>
      <c r="J186" s="215">
        <v>22420</v>
      </c>
      <c r="K186" s="215"/>
      <c r="L186" s="215">
        <v>54675.51</v>
      </c>
      <c r="M186" s="1174"/>
    </row>
    <row r="187" spans="2:13" ht="15">
      <c r="B187" s="1175"/>
      <c r="C187" s="1176"/>
      <c r="D187" s="1176"/>
      <c r="E187" s="1173"/>
      <c r="F187" s="1177"/>
      <c r="G187" s="1177"/>
      <c r="H187" s="1173"/>
      <c r="I187" s="247" t="s">
        <v>144</v>
      </c>
      <c r="J187" s="248">
        <f>SUM(J180:J186)</f>
        <v>523420</v>
      </c>
      <c r="K187" s="249">
        <f>SUM(K180:K186)</f>
        <v>59425.26</v>
      </c>
      <c r="L187" s="249">
        <f>SUM(L180:L186)</f>
        <v>520000.37</v>
      </c>
      <c r="M187" s="1174"/>
    </row>
    <row r="189" spans="1:13" ht="15">
      <c r="A189" s="1142" t="s">
        <v>179</v>
      </c>
      <c r="B189" s="1142"/>
      <c r="C189" s="1161"/>
      <c r="D189" s="1161"/>
      <c r="E189" s="1161"/>
      <c r="F189" s="250" t="s">
        <v>5</v>
      </c>
      <c r="G189" s="1161"/>
      <c r="H189" s="1143"/>
      <c r="I189" s="1146" t="s">
        <v>180</v>
      </c>
      <c r="J189" s="251">
        <v>18760</v>
      </c>
      <c r="K189" s="252">
        <v>14798</v>
      </c>
      <c r="L189" s="251">
        <v>7455</v>
      </c>
      <c r="M189" s="1166">
        <v>0.4147771264240681</v>
      </c>
    </row>
    <row r="190" spans="1:13" ht="15">
      <c r="A190" s="1142"/>
      <c r="B190" s="1142"/>
      <c r="C190" s="1161"/>
      <c r="D190" s="1161"/>
      <c r="E190" s="1161"/>
      <c r="F190" s="250" t="s">
        <v>14</v>
      </c>
      <c r="G190" s="1161"/>
      <c r="H190" s="1144"/>
      <c r="I190" s="1147"/>
      <c r="J190" s="251">
        <v>17125</v>
      </c>
      <c r="K190" s="252">
        <v>7693</v>
      </c>
      <c r="L190" s="251">
        <v>7693</v>
      </c>
      <c r="M190" s="1167"/>
    </row>
    <row r="191" spans="1:13" ht="15">
      <c r="A191" s="1142"/>
      <c r="B191" s="1142"/>
      <c r="C191" s="1161"/>
      <c r="D191" s="1161"/>
      <c r="E191" s="1161"/>
      <c r="F191" s="250" t="s">
        <v>18</v>
      </c>
      <c r="G191" s="1161"/>
      <c r="H191" s="1144"/>
      <c r="I191" s="1147"/>
      <c r="J191" s="251">
        <v>9413</v>
      </c>
      <c r="K191" s="252">
        <v>3690</v>
      </c>
      <c r="L191" s="251">
        <v>3690</v>
      </c>
      <c r="M191" s="1167"/>
    </row>
    <row r="192" spans="1:13" ht="15">
      <c r="A192" s="1142"/>
      <c r="B192" s="1142"/>
      <c r="C192" s="1161"/>
      <c r="D192" s="1161"/>
      <c r="E192" s="1161"/>
      <c r="F192" s="250" t="s">
        <v>22</v>
      </c>
      <c r="G192" s="1161"/>
      <c r="H192" s="1145"/>
      <c r="I192" s="1148"/>
      <c r="J192" s="251">
        <v>8948</v>
      </c>
      <c r="K192" s="252">
        <v>3662</v>
      </c>
      <c r="L192" s="251">
        <v>3662</v>
      </c>
      <c r="M192" s="1167"/>
    </row>
    <row r="193" spans="1:13" ht="15">
      <c r="A193" s="1142"/>
      <c r="B193" s="1142"/>
      <c r="C193" s="250"/>
      <c r="D193" s="250"/>
      <c r="E193" s="250"/>
      <c r="F193" s="250"/>
      <c r="G193" s="250"/>
      <c r="H193" s="250"/>
      <c r="I193" s="250" t="s">
        <v>181</v>
      </c>
      <c r="J193" s="253">
        <v>54246</v>
      </c>
      <c r="K193" s="254">
        <v>29843</v>
      </c>
      <c r="L193" s="253">
        <v>22500</v>
      </c>
      <c r="M193" s="1168"/>
    </row>
    <row r="194" spans="8:12" ht="15">
      <c r="H194" s="1172" t="s">
        <v>263</v>
      </c>
      <c r="I194" s="1172"/>
      <c r="J194" s="255">
        <f>+J112+J154+J179+J187+J193</f>
        <v>1745959</v>
      </c>
      <c r="K194" s="255">
        <f>+K112+K154+K179+K187+K193</f>
        <v>238889.86000000002</v>
      </c>
      <c r="L194" s="255">
        <f>+L112+L154+L179+L187</f>
        <v>1158046.62</v>
      </c>
    </row>
  </sheetData>
  <sheetProtection/>
  <mergeCells count="231">
    <mergeCell ref="K137:K144"/>
    <mergeCell ref="L137:L144"/>
    <mergeCell ref="M137:M144"/>
    <mergeCell ref="H145:H148"/>
    <mergeCell ref="B100:B106"/>
    <mergeCell ref="C100:C106"/>
    <mergeCell ref="D100:D106"/>
    <mergeCell ref="E100:E106"/>
    <mergeCell ref="B137:B144"/>
    <mergeCell ref="C137:C144"/>
    <mergeCell ref="D137:D144"/>
    <mergeCell ref="F84:F91"/>
    <mergeCell ref="G84:G91"/>
    <mergeCell ref="H84:H91"/>
    <mergeCell ref="M92:M99"/>
    <mergeCell ref="F100:F106"/>
    <mergeCell ref="G100:G106"/>
    <mergeCell ref="H100:H106"/>
    <mergeCell ref="I100:I106"/>
    <mergeCell ref="J100:J106"/>
    <mergeCell ref="G68:G75"/>
    <mergeCell ref="H68:H75"/>
    <mergeCell ref="B76:B83"/>
    <mergeCell ref="C76:C83"/>
    <mergeCell ref="D76:D83"/>
    <mergeCell ref="E76:E83"/>
    <mergeCell ref="F76:F83"/>
    <mergeCell ref="G76:G83"/>
    <mergeCell ref="H76:H83"/>
    <mergeCell ref="A8:A99"/>
    <mergeCell ref="B68:B75"/>
    <mergeCell ref="C68:C75"/>
    <mergeCell ref="D68:D75"/>
    <mergeCell ref="E68:E75"/>
    <mergeCell ref="F68:F75"/>
    <mergeCell ref="B84:B91"/>
    <mergeCell ref="C84:C91"/>
    <mergeCell ref="D84:D91"/>
    <mergeCell ref="E84:E91"/>
    <mergeCell ref="A5:M5"/>
    <mergeCell ref="A6:A7"/>
    <mergeCell ref="B6:B7"/>
    <mergeCell ref="C6:E6"/>
    <mergeCell ref="F6:F7"/>
    <mergeCell ref="G6:G7"/>
    <mergeCell ref="H6:M6"/>
    <mergeCell ref="B8:B14"/>
    <mergeCell ref="C8:C14"/>
    <mergeCell ref="D8:D14"/>
    <mergeCell ref="E8:E14"/>
    <mergeCell ref="F8:F14"/>
    <mergeCell ref="G8:G14"/>
    <mergeCell ref="H8:H14"/>
    <mergeCell ref="M8:M14"/>
    <mergeCell ref="B15:B22"/>
    <mergeCell ref="C15:C22"/>
    <mergeCell ref="D15:D22"/>
    <mergeCell ref="E15:E22"/>
    <mergeCell ref="F15:F22"/>
    <mergeCell ref="G15:G22"/>
    <mergeCell ref="H15:H22"/>
    <mergeCell ref="M15:M22"/>
    <mergeCell ref="B23:B30"/>
    <mergeCell ref="C23:C30"/>
    <mergeCell ref="D23:D30"/>
    <mergeCell ref="E23:E30"/>
    <mergeCell ref="F23:F30"/>
    <mergeCell ref="G23:G30"/>
    <mergeCell ref="H23:H30"/>
    <mergeCell ref="M23:M30"/>
    <mergeCell ref="B31:B38"/>
    <mergeCell ref="C31:C38"/>
    <mergeCell ref="D31:D38"/>
    <mergeCell ref="E31:E38"/>
    <mergeCell ref="F31:F38"/>
    <mergeCell ref="G31:G38"/>
    <mergeCell ref="H31:H38"/>
    <mergeCell ref="M31:M38"/>
    <mergeCell ref="B39:B46"/>
    <mergeCell ref="C39:C46"/>
    <mergeCell ref="D39:D46"/>
    <mergeCell ref="E39:E46"/>
    <mergeCell ref="F39:F46"/>
    <mergeCell ref="G39:G46"/>
    <mergeCell ref="H39:H46"/>
    <mergeCell ref="M39:M46"/>
    <mergeCell ref="B47:B54"/>
    <mergeCell ref="C47:C54"/>
    <mergeCell ref="D47:D54"/>
    <mergeCell ref="E47:E54"/>
    <mergeCell ref="F47:F54"/>
    <mergeCell ref="G47:G54"/>
    <mergeCell ref="H47:H54"/>
    <mergeCell ref="M47:M54"/>
    <mergeCell ref="B55:B62"/>
    <mergeCell ref="C55:C62"/>
    <mergeCell ref="D55:D62"/>
    <mergeCell ref="E55:E62"/>
    <mergeCell ref="F55:F62"/>
    <mergeCell ref="G55:G62"/>
    <mergeCell ref="H55:H62"/>
    <mergeCell ref="M55:M62"/>
    <mergeCell ref="B63:B67"/>
    <mergeCell ref="C63:C67"/>
    <mergeCell ref="D63:D67"/>
    <mergeCell ref="E63:E67"/>
    <mergeCell ref="F63:F67"/>
    <mergeCell ref="G63:G67"/>
    <mergeCell ref="H63:H67"/>
    <mergeCell ref="M63:M67"/>
    <mergeCell ref="M68:M75"/>
    <mergeCell ref="M76:M83"/>
    <mergeCell ref="M84:M91"/>
    <mergeCell ref="B92:B99"/>
    <mergeCell ref="C92:C99"/>
    <mergeCell ref="D92:D99"/>
    <mergeCell ref="E92:E99"/>
    <mergeCell ref="F92:F99"/>
    <mergeCell ref="G92:G99"/>
    <mergeCell ref="H92:H99"/>
    <mergeCell ref="K100:K106"/>
    <mergeCell ref="L100:L106"/>
    <mergeCell ref="M100:M106"/>
    <mergeCell ref="B107:B111"/>
    <mergeCell ref="C107:C111"/>
    <mergeCell ref="D107:D111"/>
    <mergeCell ref="E107:E111"/>
    <mergeCell ref="F107:F111"/>
    <mergeCell ref="G107:G111"/>
    <mergeCell ref="H107:H111"/>
    <mergeCell ref="I107:I111"/>
    <mergeCell ref="J107:J111"/>
    <mergeCell ref="K107:K111"/>
    <mergeCell ref="L107:L111"/>
    <mergeCell ref="M107:M111"/>
    <mergeCell ref="A113:A136"/>
    <mergeCell ref="B113:B120"/>
    <mergeCell ref="C113:C120"/>
    <mergeCell ref="D113:D120"/>
    <mergeCell ref="E113:E120"/>
    <mergeCell ref="F113:F120"/>
    <mergeCell ref="G113:G120"/>
    <mergeCell ref="H113:H120"/>
    <mergeCell ref="M113:M120"/>
    <mergeCell ref="B121:B128"/>
    <mergeCell ref="C121:C128"/>
    <mergeCell ref="D121:D128"/>
    <mergeCell ref="E121:E128"/>
    <mergeCell ref="F121:F128"/>
    <mergeCell ref="G121:G128"/>
    <mergeCell ref="H121:H128"/>
    <mergeCell ref="M121:M128"/>
    <mergeCell ref="B129:B136"/>
    <mergeCell ref="C129:C136"/>
    <mergeCell ref="D129:D136"/>
    <mergeCell ref="E129:E136"/>
    <mergeCell ref="F129:F136"/>
    <mergeCell ref="G129:G136"/>
    <mergeCell ref="H129:H136"/>
    <mergeCell ref="M129:M136"/>
    <mergeCell ref="E137:E144"/>
    <mergeCell ref="F137:F144"/>
    <mergeCell ref="G137:G144"/>
    <mergeCell ref="H137:H144"/>
    <mergeCell ref="I137:I144"/>
    <mergeCell ref="J137:J144"/>
    <mergeCell ref="B145:B148"/>
    <mergeCell ref="C145:C148"/>
    <mergeCell ref="D145:D148"/>
    <mergeCell ref="E145:E148"/>
    <mergeCell ref="F145:F148"/>
    <mergeCell ref="G145:G148"/>
    <mergeCell ref="I145:I148"/>
    <mergeCell ref="J145:J148"/>
    <mergeCell ref="K145:K148"/>
    <mergeCell ref="L145:L148"/>
    <mergeCell ref="M145:M148"/>
    <mergeCell ref="B149:B153"/>
    <mergeCell ref="C149:C153"/>
    <mergeCell ref="D149:D153"/>
    <mergeCell ref="E149:E153"/>
    <mergeCell ref="F149:F153"/>
    <mergeCell ref="G149:G153"/>
    <mergeCell ref="H149:H153"/>
    <mergeCell ref="I149:I153"/>
    <mergeCell ref="J149:J153"/>
    <mergeCell ref="K149:K153"/>
    <mergeCell ref="L149:L153"/>
    <mergeCell ref="M149:M153"/>
    <mergeCell ref="A155:A162"/>
    <mergeCell ref="B155:B162"/>
    <mergeCell ref="C155:C162"/>
    <mergeCell ref="D155:D162"/>
    <mergeCell ref="E155:E162"/>
    <mergeCell ref="F155:F162"/>
    <mergeCell ref="G155:G162"/>
    <mergeCell ref="H155:H162"/>
    <mergeCell ref="M155:M162"/>
    <mergeCell ref="B163:B170"/>
    <mergeCell ref="C163:C170"/>
    <mergeCell ref="D163:D170"/>
    <mergeCell ref="E163:E170"/>
    <mergeCell ref="F163:F170"/>
    <mergeCell ref="G163:G170"/>
    <mergeCell ref="H163:H170"/>
    <mergeCell ref="M163:M170"/>
    <mergeCell ref="B171:B178"/>
    <mergeCell ref="C171:C178"/>
    <mergeCell ref="D171:D178"/>
    <mergeCell ref="E171:E178"/>
    <mergeCell ref="F171:F178"/>
    <mergeCell ref="G171:G178"/>
    <mergeCell ref="H171:H178"/>
    <mergeCell ref="M171:M178"/>
    <mergeCell ref="M189:M193"/>
    <mergeCell ref="B180:B187"/>
    <mergeCell ref="C180:C187"/>
    <mergeCell ref="D180:D187"/>
    <mergeCell ref="E180:E187"/>
    <mergeCell ref="F180:F187"/>
    <mergeCell ref="G180:G187"/>
    <mergeCell ref="H194:I194"/>
    <mergeCell ref="H180:H187"/>
    <mergeCell ref="M180:M187"/>
    <mergeCell ref="A189:B193"/>
    <mergeCell ref="C189:C192"/>
    <mergeCell ref="D189:D192"/>
    <mergeCell ref="E189:E192"/>
    <mergeCell ref="G189:G192"/>
    <mergeCell ref="H189:H192"/>
    <mergeCell ref="I189:I19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O163"/>
  <sheetViews>
    <sheetView zoomScalePageLayoutView="0" workbookViewId="0" topLeftCell="A140">
      <selection activeCell="C17" sqref="C17:D17"/>
    </sheetView>
  </sheetViews>
  <sheetFormatPr defaultColWidth="9.140625" defaultRowHeight="15"/>
  <cols>
    <col min="1" max="1" width="11.421875" style="0" customWidth="1"/>
    <col min="2" max="2" width="35.140625" style="0" customWidth="1"/>
    <col min="3" max="16384" width="11.421875" style="0" customWidth="1"/>
  </cols>
  <sheetData>
    <row r="2" spans="1:15" ht="15">
      <c r="A2" s="466" t="s">
        <v>158</v>
      </c>
      <c r="B2" s="421"/>
      <c r="C2" s="422"/>
      <c r="D2" s="422"/>
      <c r="E2" s="422"/>
      <c r="F2" s="422"/>
      <c r="G2" s="422"/>
      <c r="H2" s="422"/>
      <c r="I2" s="422"/>
      <c r="J2" s="422"/>
      <c r="K2" s="423"/>
      <c r="L2" s="424"/>
      <c r="M2" s="422"/>
      <c r="N2" s="422"/>
      <c r="O2" s="422"/>
    </row>
    <row r="3" spans="1:15" ht="15.75" thickBot="1">
      <c r="A3" s="422" t="s">
        <v>331</v>
      </c>
      <c r="B3" s="421"/>
      <c r="C3" s="422"/>
      <c r="D3" s="422"/>
      <c r="E3" s="422"/>
      <c r="F3" s="422"/>
      <c r="G3" s="422"/>
      <c r="H3" s="422"/>
      <c r="I3" s="422"/>
      <c r="J3" s="422"/>
      <c r="K3" s="423"/>
      <c r="L3" s="424"/>
      <c r="M3" s="422"/>
      <c r="N3" s="422"/>
      <c r="O3" s="422"/>
    </row>
    <row r="4" spans="1:15" ht="15">
      <c r="A4" s="425"/>
      <c r="B4" s="426"/>
      <c r="C4" s="427"/>
      <c r="D4" s="427"/>
      <c r="E4" s="427"/>
      <c r="F4" s="427"/>
      <c r="G4" s="427"/>
      <c r="H4" s="427"/>
      <c r="I4" s="427"/>
      <c r="J4" s="427"/>
      <c r="K4" s="428"/>
      <c r="L4" s="429"/>
      <c r="M4" s="427"/>
      <c r="N4" s="427"/>
      <c r="O4" s="430"/>
    </row>
    <row r="5" spans="1:15" ht="15.75" thickBot="1">
      <c r="A5" s="1276"/>
      <c r="B5" s="1276"/>
      <c r="C5" s="1276"/>
      <c r="D5" s="1276"/>
      <c r="E5" s="1276"/>
      <c r="F5" s="1276"/>
      <c r="G5" s="1276"/>
      <c r="H5" s="1276"/>
      <c r="I5" s="1276"/>
      <c r="J5" s="1276"/>
      <c r="K5" s="1276"/>
      <c r="L5" s="1276"/>
      <c r="M5" s="1276"/>
      <c r="N5" s="1276"/>
      <c r="O5" s="1276"/>
    </row>
    <row r="6" spans="1:15" ht="15.75" thickBot="1">
      <c r="A6" s="1277" t="s">
        <v>159</v>
      </c>
      <c r="B6" s="1278" t="s">
        <v>160</v>
      </c>
      <c r="C6" s="1279" t="s">
        <v>161</v>
      </c>
      <c r="D6" s="1279"/>
      <c r="E6" s="1279"/>
      <c r="F6" s="1277" t="s">
        <v>162</v>
      </c>
      <c r="G6" s="1277" t="s">
        <v>163</v>
      </c>
      <c r="H6" s="1277" t="s">
        <v>164</v>
      </c>
      <c r="I6" s="1277"/>
      <c r="J6" s="1277"/>
      <c r="K6" s="1277"/>
      <c r="L6" s="1277"/>
      <c r="M6" s="1277"/>
      <c r="N6" s="1277"/>
      <c r="O6" s="1277"/>
    </row>
    <row r="7" spans="1:15" ht="84.75" thickBot="1">
      <c r="A7" s="1277"/>
      <c r="B7" s="1278"/>
      <c r="C7" s="432" t="s">
        <v>165</v>
      </c>
      <c r="D7" s="432" t="s">
        <v>166</v>
      </c>
      <c r="E7" s="432" t="s">
        <v>167</v>
      </c>
      <c r="F7" s="1277"/>
      <c r="G7" s="1277"/>
      <c r="H7" s="431" t="s">
        <v>168</v>
      </c>
      <c r="I7" s="431" t="s">
        <v>169</v>
      </c>
      <c r="J7" s="431" t="s">
        <v>170</v>
      </c>
      <c r="K7" s="1277" t="s">
        <v>171</v>
      </c>
      <c r="L7" s="1277"/>
      <c r="M7" s="1277" t="s">
        <v>172</v>
      </c>
      <c r="N7" s="1277"/>
      <c r="O7" s="431" t="s">
        <v>173</v>
      </c>
    </row>
    <row r="8" spans="1:15" ht="15">
      <c r="A8" s="433"/>
      <c r="B8" s="434"/>
      <c r="C8" s="1275"/>
      <c r="D8" s="1275"/>
      <c r="E8" s="433"/>
      <c r="F8" s="1275"/>
      <c r="G8" s="1275"/>
      <c r="H8" s="433"/>
      <c r="I8" s="433"/>
      <c r="J8" s="435"/>
      <c r="K8" s="436"/>
      <c r="L8" s="437"/>
      <c r="M8" s="435"/>
      <c r="N8" s="435"/>
      <c r="O8" s="438"/>
    </row>
    <row r="9" spans="1:15" ht="15">
      <c r="A9" s="1265" t="s">
        <v>332</v>
      </c>
      <c r="B9" s="1252" t="s">
        <v>333</v>
      </c>
      <c r="C9" s="1254" t="s">
        <v>334</v>
      </c>
      <c r="D9" s="1257" t="s">
        <v>335</v>
      </c>
      <c r="E9" s="1234"/>
      <c r="F9" s="1234" t="s">
        <v>14</v>
      </c>
      <c r="G9" s="1234"/>
      <c r="H9" s="1234"/>
      <c r="I9" s="1234" t="s">
        <v>336</v>
      </c>
      <c r="J9" s="1271">
        <v>100000</v>
      </c>
      <c r="K9" s="402" t="s">
        <v>174</v>
      </c>
      <c r="L9" s="404"/>
      <c r="M9" s="402" t="s">
        <v>174</v>
      </c>
      <c r="N9" s="404">
        <v>1476.08</v>
      </c>
      <c r="O9" s="1258">
        <f>+N16/J9</f>
        <v>1.0113472000000001</v>
      </c>
    </row>
    <row r="10" spans="1:15" ht="15">
      <c r="A10" s="1266"/>
      <c r="B10" s="1253"/>
      <c r="C10" s="1255"/>
      <c r="D10" s="1257"/>
      <c r="E10" s="1235"/>
      <c r="F10" s="1235"/>
      <c r="G10" s="1235"/>
      <c r="H10" s="1235"/>
      <c r="I10" s="1235"/>
      <c r="J10" s="1272"/>
      <c r="K10" s="403" t="s">
        <v>175</v>
      </c>
      <c r="L10" s="405"/>
      <c r="M10" s="403" t="s">
        <v>175</v>
      </c>
      <c r="N10" s="405">
        <v>52287.36</v>
      </c>
      <c r="O10" s="1258"/>
    </row>
    <row r="11" spans="1:15" ht="15">
      <c r="A11" s="1266"/>
      <c r="B11" s="1253"/>
      <c r="C11" s="1255"/>
      <c r="D11" s="1257"/>
      <c r="E11" s="1235"/>
      <c r="F11" s="1235"/>
      <c r="G11" s="1235"/>
      <c r="H11" s="1235"/>
      <c r="I11" s="1235"/>
      <c r="J11" s="1272"/>
      <c r="K11" s="403" t="s">
        <v>329</v>
      </c>
      <c r="L11" s="405"/>
      <c r="M11" s="403" t="s">
        <v>329</v>
      </c>
      <c r="N11" s="405">
        <v>397.35</v>
      </c>
      <c r="O11" s="1258"/>
    </row>
    <row r="12" spans="1:15" ht="15">
      <c r="A12" s="1266"/>
      <c r="B12" s="1253"/>
      <c r="C12" s="1255"/>
      <c r="D12" s="1257"/>
      <c r="E12" s="1235"/>
      <c r="F12" s="1235"/>
      <c r="G12" s="1235"/>
      <c r="H12" s="1235"/>
      <c r="I12" s="1235"/>
      <c r="J12" s="1272"/>
      <c r="K12" s="403" t="s">
        <v>176</v>
      </c>
      <c r="L12" s="405"/>
      <c r="M12" s="403" t="s">
        <v>176</v>
      </c>
      <c r="N12" s="405">
        <v>26.16</v>
      </c>
      <c r="O12" s="1258"/>
    </row>
    <row r="13" spans="1:15" ht="15">
      <c r="A13" s="1266"/>
      <c r="B13" s="1253"/>
      <c r="C13" s="1255"/>
      <c r="D13" s="1257"/>
      <c r="E13" s="1235"/>
      <c r="F13" s="1235"/>
      <c r="G13" s="1235"/>
      <c r="H13" s="1235"/>
      <c r="I13" s="1235"/>
      <c r="J13" s="1272"/>
      <c r="K13" s="403" t="s">
        <v>177</v>
      </c>
      <c r="L13" s="405"/>
      <c r="M13" s="403" t="s">
        <v>177</v>
      </c>
      <c r="N13" s="405">
        <v>9085.97</v>
      </c>
      <c r="O13" s="1258"/>
    </row>
    <row r="14" spans="1:15" ht="15">
      <c r="A14" s="1266"/>
      <c r="B14" s="1253"/>
      <c r="C14" s="1255"/>
      <c r="D14" s="1257"/>
      <c r="E14" s="1235"/>
      <c r="F14" s="1235"/>
      <c r="G14" s="1235"/>
      <c r="H14" s="1235"/>
      <c r="I14" s="1235"/>
      <c r="J14" s="1272"/>
      <c r="K14" s="403" t="s">
        <v>330</v>
      </c>
      <c r="L14" s="405"/>
      <c r="M14" s="403" t="s">
        <v>330</v>
      </c>
      <c r="N14" s="405">
        <v>31000</v>
      </c>
      <c r="O14" s="1258"/>
    </row>
    <row r="15" spans="1:15" ht="15">
      <c r="A15" s="1266"/>
      <c r="B15" s="1253"/>
      <c r="C15" s="1255"/>
      <c r="D15" s="1257"/>
      <c r="E15" s="1235"/>
      <c r="F15" s="1235"/>
      <c r="G15" s="1235"/>
      <c r="H15" s="1235"/>
      <c r="I15" s="1235"/>
      <c r="J15" s="1272"/>
      <c r="K15" s="403" t="s">
        <v>178</v>
      </c>
      <c r="L15" s="405"/>
      <c r="M15" s="403" t="s">
        <v>178</v>
      </c>
      <c r="N15" s="405">
        <v>6861.8</v>
      </c>
      <c r="O15" s="1258"/>
    </row>
    <row r="16" spans="1:15" ht="15">
      <c r="A16" s="1266"/>
      <c r="B16" s="1262"/>
      <c r="C16" s="1256"/>
      <c r="D16" s="1257"/>
      <c r="E16" s="1236"/>
      <c r="F16" s="1236"/>
      <c r="G16" s="1236"/>
      <c r="H16" s="1236"/>
      <c r="I16" s="1236"/>
      <c r="J16" s="1273"/>
      <c r="K16" s="403" t="s">
        <v>4</v>
      </c>
      <c r="L16" s="405">
        <f>SUM(L9:L15)</f>
        <v>0</v>
      </c>
      <c r="M16" s="403" t="s">
        <v>4</v>
      </c>
      <c r="N16" s="405">
        <f>SUM(N9:N15)</f>
        <v>101134.72000000002</v>
      </c>
      <c r="O16" s="1258"/>
    </row>
    <row r="17" spans="1:15" ht="107.25" customHeight="1">
      <c r="A17" s="1266"/>
      <c r="B17" s="439" t="s">
        <v>337</v>
      </c>
      <c r="C17" s="479" t="s">
        <v>334</v>
      </c>
      <c r="D17" s="479" t="s">
        <v>335</v>
      </c>
      <c r="E17" s="440"/>
      <c r="F17" s="440" t="s">
        <v>14</v>
      </c>
      <c r="G17" s="440"/>
      <c r="H17" s="440"/>
      <c r="I17" s="1274" t="s">
        <v>338</v>
      </c>
      <c r="J17" s="1274"/>
      <c r="K17" s="1274"/>
      <c r="L17" s="1274"/>
      <c r="M17" s="1274"/>
      <c r="N17" s="1274"/>
      <c r="O17" s="1274"/>
    </row>
    <row r="18" spans="1:15" ht="15">
      <c r="A18" s="1266"/>
      <c r="B18" s="1267" t="s">
        <v>339</v>
      </c>
      <c r="C18" s="1263"/>
      <c r="D18" s="1263"/>
      <c r="E18" s="1263"/>
      <c r="F18" s="1263" t="s">
        <v>14</v>
      </c>
      <c r="G18" s="1263"/>
      <c r="H18" s="1263"/>
      <c r="I18" s="1263" t="s">
        <v>336</v>
      </c>
      <c r="J18" s="1264">
        <v>45000</v>
      </c>
      <c r="K18" s="394" t="s">
        <v>174</v>
      </c>
      <c r="L18" s="396">
        <v>0</v>
      </c>
      <c r="M18" s="394" t="s">
        <v>174</v>
      </c>
      <c r="N18" s="396">
        <v>30564</v>
      </c>
      <c r="O18" s="1251">
        <f>+N25/J18</f>
        <v>1.100243111111111</v>
      </c>
    </row>
    <row r="19" spans="1:15" ht="15">
      <c r="A19" s="1266"/>
      <c r="B19" s="1267"/>
      <c r="C19" s="1263"/>
      <c r="D19" s="1263"/>
      <c r="E19" s="1263"/>
      <c r="F19" s="1263"/>
      <c r="G19" s="1263"/>
      <c r="H19" s="1263"/>
      <c r="I19" s="1263"/>
      <c r="J19" s="1264"/>
      <c r="K19" s="395" t="s">
        <v>175</v>
      </c>
      <c r="L19" s="397">
        <v>0</v>
      </c>
      <c r="M19" s="395" t="s">
        <v>175</v>
      </c>
      <c r="N19" s="397">
        <v>0</v>
      </c>
      <c r="O19" s="1251"/>
    </row>
    <row r="20" spans="1:15" ht="15">
      <c r="A20" s="1266"/>
      <c r="B20" s="1267"/>
      <c r="C20" s="1263"/>
      <c r="D20" s="1263"/>
      <c r="E20" s="1263"/>
      <c r="F20" s="1263"/>
      <c r="G20" s="1263"/>
      <c r="H20" s="1263"/>
      <c r="I20" s="1263"/>
      <c r="J20" s="1264"/>
      <c r="K20" s="395" t="s">
        <v>329</v>
      </c>
      <c r="L20" s="397">
        <v>0</v>
      </c>
      <c r="M20" s="395" t="s">
        <v>329</v>
      </c>
      <c r="N20" s="397">
        <v>504.89</v>
      </c>
      <c r="O20" s="1251"/>
    </row>
    <row r="21" spans="1:15" ht="15">
      <c r="A21" s="1266"/>
      <c r="B21" s="1267"/>
      <c r="C21" s="1263"/>
      <c r="D21" s="1263"/>
      <c r="E21" s="1263"/>
      <c r="F21" s="1263"/>
      <c r="G21" s="1263"/>
      <c r="H21" s="1263"/>
      <c r="I21" s="1263"/>
      <c r="J21" s="1264"/>
      <c r="K21" s="395" t="s">
        <v>176</v>
      </c>
      <c r="L21" s="397">
        <v>0</v>
      </c>
      <c r="M21" s="395" t="s">
        <v>176</v>
      </c>
      <c r="N21" s="397">
        <v>454.64</v>
      </c>
      <c r="O21" s="1251"/>
    </row>
    <row r="22" spans="1:15" ht="15">
      <c r="A22" s="1266"/>
      <c r="B22" s="1267"/>
      <c r="C22" s="1263"/>
      <c r="D22" s="1263"/>
      <c r="E22" s="1263"/>
      <c r="F22" s="1263"/>
      <c r="G22" s="1263"/>
      <c r="H22" s="1263"/>
      <c r="I22" s="1263"/>
      <c r="J22" s="1264"/>
      <c r="K22" s="395" t="s">
        <v>177</v>
      </c>
      <c r="L22" s="397">
        <v>0</v>
      </c>
      <c r="M22" s="395" t="s">
        <v>177</v>
      </c>
      <c r="N22" s="398">
        <v>9996.99</v>
      </c>
      <c r="O22" s="1251"/>
    </row>
    <row r="23" spans="1:15" ht="15">
      <c r="A23" s="1266"/>
      <c r="B23" s="1267"/>
      <c r="C23" s="1263"/>
      <c r="D23" s="1263"/>
      <c r="E23" s="1263"/>
      <c r="F23" s="1263"/>
      <c r="G23" s="1263"/>
      <c r="H23" s="1263"/>
      <c r="I23" s="1263"/>
      <c r="J23" s="1264"/>
      <c r="K23" s="395" t="s">
        <v>330</v>
      </c>
      <c r="L23" s="397">
        <v>0</v>
      </c>
      <c r="M23" s="395" t="s">
        <v>330</v>
      </c>
      <c r="N23" s="397">
        <v>1251.68</v>
      </c>
      <c r="O23" s="1251"/>
    </row>
    <row r="24" spans="1:15" ht="15">
      <c r="A24" s="1266"/>
      <c r="B24" s="1267"/>
      <c r="C24" s="1263"/>
      <c r="D24" s="1263"/>
      <c r="E24" s="1263"/>
      <c r="F24" s="1263"/>
      <c r="G24" s="1263"/>
      <c r="H24" s="1263"/>
      <c r="I24" s="1263"/>
      <c r="J24" s="1264"/>
      <c r="K24" s="395" t="s">
        <v>178</v>
      </c>
      <c r="L24" s="397">
        <v>0</v>
      </c>
      <c r="M24" s="395" t="s">
        <v>178</v>
      </c>
      <c r="N24" s="397">
        <v>6738.74</v>
      </c>
      <c r="O24" s="1251"/>
    </row>
    <row r="25" spans="1:15" ht="15">
      <c r="A25" s="1266"/>
      <c r="B25" s="1267"/>
      <c r="C25" s="1263"/>
      <c r="D25" s="1263"/>
      <c r="E25" s="1263"/>
      <c r="F25" s="1263"/>
      <c r="G25" s="1263"/>
      <c r="H25" s="1263"/>
      <c r="I25" s="1263"/>
      <c r="J25" s="1264"/>
      <c r="K25" s="395" t="s">
        <v>4</v>
      </c>
      <c r="L25" s="397">
        <f>SUM(L18:L24)</f>
        <v>0</v>
      </c>
      <c r="M25" s="395" t="s">
        <v>4</v>
      </c>
      <c r="N25" s="397">
        <f>SUM(N18:N24)</f>
        <v>49510.939999999995</v>
      </c>
      <c r="O25" s="1251"/>
    </row>
    <row r="26" spans="1:15" ht="15">
      <c r="A26" s="1266"/>
      <c r="B26" s="1270" t="s">
        <v>340</v>
      </c>
      <c r="C26" s="1257" t="s">
        <v>334</v>
      </c>
      <c r="D26" s="1257" t="s">
        <v>335</v>
      </c>
      <c r="E26" s="1250"/>
      <c r="F26" s="1250" t="s">
        <v>14</v>
      </c>
      <c r="G26" s="1250"/>
      <c r="H26" s="1250"/>
      <c r="I26" s="1250" t="s">
        <v>336</v>
      </c>
      <c r="J26" s="1269">
        <v>40000</v>
      </c>
      <c r="K26" s="402" t="s">
        <v>174</v>
      </c>
      <c r="L26" s="404">
        <v>0</v>
      </c>
      <c r="M26" s="402" t="s">
        <v>174</v>
      </c>
      <c r="N26" s="404">
        <v>7159.78</v>
      </c>
      <c r="O26" s="1258">
        <f>+N33/J26</f>
        <v>0.25906949999999995</v>
      </c>
    </row>
    <row r="27" spans="1:15" ht="15">
      <c r="A27" s="1266"/>
      <c r="B27" s="1270"/>
      <c r="C27" s="1257"/>
      <c r="D27" s="1257"/>
      <c r="E27" s="1250"/>
      <c r="F27" s="1250"/>
      <c r="G27" s="1250"/>
      <c r="H27" s="1250"/>
      <c r="I27" s="1250"/>
      <c r="J27" s="1269"/>
      <c r="K27" s="403" t="s">
        <v>175</v>
      </c>
      <c r="L27" s="405">
        <v>0</v>
      </c>
      <c r="M27" s="403" t="s">
        <v>175</v>
      </c>
      <c r="N27" s="405">
        <v>0</v>
      </c>
      <c r="O27" s="1258"/>
    </row>
    <row r="28" spans="1:15" ht="15">
      <c r="A28" s="1266"/>
      <c r="B28" s="1270"/>
      <c r="C28" s="1257"/>
      <c r="D28" s="1257"/>
      <c r="E28" s="1250"/>
      <c r="F28" s="1250"/>
      <c r="G28" s="1250"/>
      <c r="H28" s="1250"/>
      <c r="I28" s="1250"/>
      <c r="J28" s="1269"/>
      <c r="K28" s="403" t="s">
        <v>329</v>
      </c>
      <c r="L28" s="405">
        <v>0</v>
      </c>
      <c r="M28" s="403" t="s">
        <v>329</v>
      </c>
      <c r="N28" s="405">
        <v>0</v>
      </c>
      <c r="O28" s="1258"/>
    </row>
    <row r="29" spans="1:15" ht="15">
      <c r="A29" s="1266"/>
      <c r="B29" s="1270"/>
      <c r="C29" s="1257"/>
      <c r="D29" s="1257"/>
      <c r="E29" s="1250"/>
      <c r="F29" s="1250"/>
      <c r="G29" s="1250"/>
      <c r="H29" s="1250"/>
      <c r="I29" s="1250"/>
      <c r="J29" s="1269"/>
      <c r="K29" s="403" t="s">
        <v>176</v>
      </c>
      <c r="L29" s="405">
        <v>0</v>
      </c>
      <c r="M29" s="403" t="s">
        <v>176</v>
      </c>
      <c r="N29" s="405">
        <v>1375</v>
      </c>
      <c r="O29" s="1258"/>
    </row>
    <row r="30" spans="1:15" ht="15">
      <c r="A30" s="1266"/>
      <c r="B30" s="1270"/>
      <c r="C30" s="1257"/>
      <c r="D30" s="1257"/>
      <c r="E30" s="1250"/>
      <c r="F30" s="1250"/>
      <c r="G30" s="1250"/>
      <c r="H30" s="1250"/>
      <c r="I30" s="1250"/>
      <c r="J30" s="1269"/>
      <c r="K30" s="403" t="s">
        <v>177</v>
      </c>
      <c r="L30" s="405">
        <v>0</v>
      </c>
      <c r="M30" s="403" t="s">
        <v>177</v>
      </c>
      <c r="N30" s="405">
        <v>1828</v>
      </c>
      <c r="O30" s="1258"/>
    </row>
    <row r="31" spans="1:15" ht="15">
      <c r="A31" s="1266"/>
      <c r="B31" s="1270"/>
      <c r="C31" s="1257"/>
      <c r="D31" s="1257"/>
      <c r="E31" s="1250"/>
      <c r="F31" s="1250"/>
      <c r="G31" s="1250"/>
      <c r="H31" s="1250"/>
      <c r="I31" s="1250"/>
      <c r="J31" s="1269"/>
      <c r="K31" s="403" t="s">
        <v>330</v>
      </c>
      <c r="L31" s="405">
        <v>0</v>
      </c>
      <c r="M31" s="403" t="s">
        <v>330</v>
      </c>
      <c r="N31" s="405">
        <v>0</v>
      </c>
      <c r="O31" s="1258"/>
    </row>
    <row r="32" spans="1:15" ht="15">
      <c r="A32" s="1266"/>
      <c r="B32" s="1270"/>
      <c r="C32" s="1257"/>
      <c r="D32" s="1257"/>
      <c r="E32" s="1250"/>
      <c r="F32" s="1250"/>
      <c r="G32" s="1250"/>
      <c r="H32" s="1250"/>
      <c r="I32" s="1250"/>
      <c r="J32" s="1269"/>
      <c r="K32" s="403" t="s">
        <v>178</v>
      </c>
      <c r="L32" s="405">
        <v>0</v>
      </c>
      <c r="M32" s="403" t="s">
        <v>178</v>
      </c>
      <c r="N32" s="405">
        <v>0</v>
      </c>
      <c r="O32" s="1258"/>
    </row>
    <row r="33" spans="1:15" ht="15">
      <c r="A33" s="1266"/>
      <c r="B33" s="1270"/>
      <c r="C33" s="1257"/>
      <c r="D33" s="1257"/>
      <c r="E33" s="1250"/>
      <c r="F33" s="1250"/>
      <c r="G33" s="1250"/>
      <c r="H33" s="1250"/>
      <c r="I33" s="1250"/>
      <c r="J33" s="1269"/>
      <c r="K33" s="403" t="s">
        <v>4</v>
      </c>
      <c r="L33" s="405">
        <f>SUM(L26:L32)</f>
        <v>0</v>
      </c>
      <c r="M33" s="403" t="s">
        <v>4</v>
      </c>
      <c r="N33" s="405">
        <f>SUM(N26:N32)</f>
        <v>10362.779999999999</v>
      </c>
      <c r="O33" s="1258"/>
    </row>
    <row r="34" spans="1:15" ht="15">
      <c r="A34" s="1266"/>
      <c r="B34" s="1267" t="s">
        <v>341</v>
      </c>
      <c r="C34" s="1263"/>
      <c r="D34" s="1263"/>
      <c r="E34" s="1263"/>
      <c r="F34" s="1263" t="s">
        <v>14</v>
      </c>
      <c r="G34" s="1263"/>
      <c r="H34" s="1263"/>
      <c r="I34" s="1263" t="s">
        <v>336</v>
      </c>
      <c r="J34" s="1264">
        <v>49500</v>
      </c>
      <c r="K34" s="394" t="s">
        <v>174</v>
      </c>
      <c r="L34" s="396">
        <v>0</v>
      </c>
      <c r="M34" s="394" t="s">
        <v>174</v>
      </c>
      <c r="N34" s="396">
        <v>14197.68</v>
      </c>
      <c r="O34" s="1251">
        <f>+N41/J34</f>
        <v>1.4012331313131314</v>
      </c>
    </row>
    <row r="35" spans="1:15" ht="15">
      <c r="A35" s="1266"/>
      <c r="B35" s="1267"/>
      <c r="C35" s="1263"/>
      <c r="D35" s="1263"/>
      <c r="E35" s="1263"/>
      <c r="F35" s="1263"/>
      <c r="G35" s="1263"/>
      <c r="H35" s="1263"/>
      <c r="I35" s="1263"/>
      <c r="J35" s="1264"/>
      <c r="K35" s="395" t="s">
        <v>175</v>
      </c>
      <c r="L35" s="397">
        <v>10077</v>
      </c>
      <c r="M35" s="395" t="s">
        <v>175</v>
      </c>
      <c r="N35" s="397">
        <v>52028.93</v>
      </c>
      <c r="O35" s="1251"/>
    </row>
    <row r="36" spans="1:15" ht="15">
      <c r="A36" s="1266"/>
      <c r="B36" s="1267"/>
      <c r="C36" s="1263"/>
      <c r="D36" s="1263"/>
      <c r="E36" s="1263"/>
      <c r="F36" s="1263"/>
      <c r="G36" s="1263"/>
      <c r="H36" s="1263"/>
      <c r="I36" s="1263"/>
      <c r="J36" s="1264"/>
      <c r="K36" s="395" t="s">
        <v>329</v>
      </c>
      <c r="L36" s="397">
        <v>0</v>
      </c>
      <c r="M36" s="395" t="s">
        <v>329</v>
      </c>
      <c r="N36" s="397">
        <v>183.94</v>
      </c>
      <c r="O36" s="1251"/>
    </row>
    <row r="37" spans="1:15" ht="15">
      <c r="A37" s="1266"/>
      <c r="B37" s="1267"/>
      <c r="C37" s="1263"/>
      <c r="D37" s="1263"/>
      <c r="E37" s="1263"/>
      <c r="F37" s="1263"/>
      <c r="G37" s="1263"/>
      <c r="H37" s="1263"/>
      <c r="I37" s="1263"/>
      <c r="J37" s="1264"/>
      <c r="K37" s="395" t="s">
        <v>176</v>
      </c>
      <c r="L37" s="397">
        <v>0</v>
      </c>
      <c r="M37" s="395" t="s">
        <v>176</v>
      </c>
      <c r="N37" s="397">
        <v>0</v>
      </c>
      <c r="O37" s="1251"/>
    </row>
    <row r="38" spans="1:15" ht="15">
      <c r="A38" s="1266"/>
      <c r="B38" s="1267"/>
      <c r="C38" s="1263"/>
      <c r="D38" s="1263"/>
      <c r="E38" s="1263"/>
      <c r="F38" s="1263"/>
      <c r="G38" s="1263"/>
      <c r="H38" s="1263"/>
      <c r="I38" s="1263"/>
      <c r="J38" s="1264"/>
      <c r="K38" s="395" t="s">
        <v>177</v>
      </c>
      <c r="L38" s="397">
        <v>0</v>
      </c>
      <c r="M38" s="395" t="s">
        <v>177</v>
      </c>
      <c r="N38" s="397">
        <v>2833.71</v>
      </c>
      <c r="O38" s="1251"/>
    </row>
    <row r="39" spans="1:15" ht="15">
      <c r="A39" s="1266"/>
      <c r="B39" s="1267"/>
      <c r="C39" s="1263"/>
      <c r="D39" s="1263"/>
      <c r="E39" s="1263"/>
      <c r="F39" s="1263"/>
      <c r="G39" s="1263"/>
      <c r="H39" s="1263"/>
      <c r="I39" s="1263"/>
      <c r="J39" s="1264"/>
      <c r="K39" s="395" t="s">
        <v>330</v>
      </c>
      <c r="L39" s="397">
        <v>0</v>
      </c>
      <c r="M39" s="395" t="s">
        <v>330</v>
      </c>
      <c r="N39" s="397">
        <v>0</v>
      </c>
      <c r="O39" s="1251"/>
    </row>
    <row r="40" spans="1:15" ht="15">
      <c r="A40" s="1266"/>
      <c r="B40" s="1267"/>
      <c r="C40" s="1263"/>
      <c r="D40" s="1263"/>
      <c r="E40" s="1263"/>
      <c r="F40" s="1263"/>
      <c r="G40" s="1263"/>
      <c r="H40" s="1263"/>
      <c r="I40" s="1263"/>
      <c r="J40" s="1264"/>
      <c r="K40" s="395" t="s">
        <v>178</v>
      </c>
      <c r="L40" s="397">
        <v>0</v>
      </c>
      <c r="M40" s="395" t="s">
        <v>178</v>
      </c>
      <c r="N40" s="397">
        <v>116.78</v>
      </c>
      <c r="O40" s="1251"/>
    </row>
    <row r="41" spans="1:15" ht="15">
      <c r="A41" s="1266"/>
      <c r="B41" s="1267"/>
      <c r="C41" s="1263"/>
      <c r="D41" s="1263"/>
      <c r="E41" s="1263"/>
      <c r="F41" s="1263"/>
      <c r="G41" s="1263"/>
      <c r="H41" s="1263"/>
      <c r="I41" s="1263"/>
      <c r="J41" s="1264"/>
      <c r="K41" s="395" t="s">
        <v>4</v>
      </c>
      <c r="L41" s="397"/>
      <c r="M41" s="395" t="s">
        <v>4</v>
      </c>
      <c r="N41" s="397">
        <f>SUM(N34:N40)</f>
        <v>69361.04000000001</v>
      </c>
      <c r="O41" s="1251"/>
    </row>
    <row r="42" spans="1:15" ht="15">
      <c r="A42" s="1268"/>
      <c r="B42" s="441" t="s">
        <v>4</v>
      </c>
      <c r="C42" s="442"/>
      <c r="D42" s="442"/>
      <c r="E42" s="442"/>
      <c r="F42" s="442"/>
      <c r="G42" s="442"/>
      <c r="H42" s="442"/>
      <c r="I42" s="442"/>
      <c r="J42" s="443">
        <f>+J9+J18+J26+J34</f>
        <v>234500</v>
      </c>
      <c r="K42" s="444"/>
      <c r="L42" s="445">
        <f>+L16+L25+L33+L41</f>
        <v>0</v>
      </c>
      <c r="M42" s="446"/>
      <c r="N42" s="447">
        <f>+N16+N25+N33+N41</f>
        <v>230369.48</v>
      </c>
      <c r="O42" s="448">
        <f>+N42/J42</f>
        <v>0.982385842217484</v>
      </c>
    </row>
    <row r="43" spans="1:15" ht="15">
      <c r="A43" s="1265" t="s">
        <v>342</v>
      </c>
      <c r="B43" s="1267" t="s">
        <v>343</v>
      </c>
      <c r="C43" s="1263"/>
      <c r="D43" s="1263"/>
      <c r="E43" s="1263"/>
      <c r="F43" s="1263" t="s">
        <v>14</v>
      </c>
      <c r="G43" s="1263"/>
      <c r="H43" s="1263"/>
      <c r="I43" s="1263" t="s">
        <v>344</v>
      </c>
      <c r="J43" s="1264">
        <v>67600</v>
      </c>
      <c r="K43" s="394" t="s">
        <v>174</v>
      </c>
      <c r="L43" s="396">
        <v>12449</v>
      </c>
      <c r="M43" s="394" t="s">
        <v>174</v>
      </c>
      <c r="N43" s="396">
        <v>101074.7</v>
      </c>
      <c r="O43" s="1251">
        <f>+N50/J43</f>
        <v>2.1776267751479286</v>
      </c>
    </row>
    <row r="44" spans="1:15" ht="15">
      <c r="A44" s="1266"/>
      <c r="B44" s="1267"/>
      <c r="C44" s="1263"/>
      <c r="D44" s="1263"/>
      <c r="E44" s="1263"/>
      <c r="F44" s="1263"/>
      <c r="G44" s="1263"/>
      <c r="H44" s="1263"/>
      <c r="I44" s="1263"/>
      <c r="J44" s="1264"/>
      <c r="K44" s="395" t="s">
        <v>175</v>
      </c>
      <c r="L44" s="397">
        <v>0</v>
      </c>
      <c r="M44" s="395" t="s">
        <v>175</v>
      </c>
      <c r="N44" s="397">
        <v>0</v>
      </c>
      <c r="O44" s="1251"/>
    </row>
    <row r="45" spans="1:15" ht="15">
      <c r="A45" s="1266"/>
      <c r="B45" s="1267"/>
      <c r="C45" s="1263"/>
      <c r="D45" s="1263"/>
      <c r="E45" s="1263"/>
      <c r="F45" s="1263"/>
      <c r="G45" s="1263"/>
      <c r="H45" s="1263"/>
      <c r="I45" s="1263"/>
      <c r="J45" s="1264"/>
      <c r="K45" s="395" t="s">
        <v>329</v>
      </c>
      <c r="L45" s="397">
        <v>0</v>
      </c>
      <c r="M45" s="395" t="s">
        <v>329</v>
      </c>
      <c r="N45" s="397">
        <v>11053.99</v>
      </c>
      <c r="O45" s="1251"/>
    </row>
    <row r="46" spans="1:15" ht="15">
      <c r="A46" s="1266"/>
      <c r="B46" s="1267"/>
      <c r="C46" s="1263"/>
      <c r="D46" s="1263"/>
      <c r="E46" s="1263"/>
      <c r="F46" s="1263"/>
      <c r="G46" s="1263"/>
      <c r="H46" s="1263"/>
      <c r="I46" s="1263"/>
      <c r="J46" s="1264"/>
      <c r="K46" s="395" t="s">
        <v>176</v>
      </c>
      <c r="L46" s="397">
        <v>0</v>
      </c>
      <c r="M46" s="395" t="s">
        <v>176</v>
      </c>
      <c r="N46" s="397">
        <v>1142.93</v>
      </c>
      <c r="O46" s="1251"/>
    </row>
    <row r="47" spans="1:15" ht="15">
      <c r="A47" s="1266"/>
      <c r="B47" s="1267"/>
      <c r="C47" s="1263"/>
      <c r="D47" s="1263"/>
      <c r="E47" s="1263"/>
      <c r="F47" s="1263"/>
      <c r="G47" s="1263"/>
      <c r="H47" s="1263"/>
      <c r="I47" s="1263"/>
      <c r="J47" s="1264"/>
      <c r="K47" s="395" t="s">
        <v>177</v>
      </c>
      <c r="L47" s="397">
        <v>0</v>
      </c>
      <c r="M47" s="395" t="s">
        <v>177</v>
      </c>
      <c r="N47" s="397">
        <v>17452</v>
      </c>
      <c r="O47" s="1251"/>
    </row>
    <row r="48" spans="1:15" ht="15">
      <c r="A48" s="1266"/>
      <c r="B48" s="1267"/>
      <c r="C48" s="1263"/>
      <c r="D48" s="1263"/>
      <c r="E48" s="1263"/>
      <c r="F48" s="1263"/>
      <c r="G48" s="1263"/>
      <c r="H48" s="1263"/>
      <c r="I48" s="1263"/>
      <c r="J48" s="1264"/>
      <c r="K48" s="395" t="s">
        <v>330</v>
      </c>
      <c r="L48" s="397">
        <v>0</v>
      </c>
      <c r="M48" s="395" t="s">
        <v>330</v>
      </c>
      <c r="N48" s="397">
        <v>6269.68</v>
      </c>
      <c r="O48" s="1251"/>
    </row>
    <row r="49" spans="1:15" ht="15">
      <c r="A49" s="1266"/>
      <c r="B49" s="1267"/>
      <c r="C49" s="1263"/>
      <c r="D49" s="1263"/>
      <c r="E49" s="1263"/>
      <c r="F49" s="1263"/>
      <c r="G49" s="1263"/>
      <c r="H49" s="1263"/>
      <c r="I49" s="1263"/>
      <c r="J49" s="1264"/>
      <c r="K49" s="395" t="s">
        <v>178</v>
      </c>
      <c r="L49" s="397">
        <v>0</v>
      </c>
      <c r="M49" s="395" t="s">
        <v>178</v>
      </c>
      <c r="N49" s="397">
        <v>10214.27</v>
      </c>
      <c r="O49" s="1251"/>
    </row>
    <row r="50" spans="1:15" ht="15">
      <c r="A50" s="1266"/>
      <c r="B50" s="1267"/>
      <c r="C50" s="1263"/>
      <c r="D50" s="1263"/>
      <c r="E50" s="1263"/>
      <c r="F50" s="1263"/>
      <c r="G50" s="1263"/>
      <c r="H50" s="1263"/>
      <c r="I50" s="1263"/>
      <c r="J50" s="1264"/>
      <c r="K50" s="395" t="s">
        <v>4</v>
      </c>
      <c r="L50" s="397">
        <f>SUM(L43:L49)</f>
        <v>12449</v>
      </c>
      <c r="M50" s="395" t="s">
        <v>4</v>
      </c>
      <c r="N50" s="397">
        <f>SUM(N43:N49)</f>
        <v>147207.56999999998</v>
      </c>
      <c r="O50" s="1251"/>
    </row>
    <row r="51" spans="1:15" ht="15">
      <c r="A51" s="1266"/>
      <c r="B51" s="1267" t="s">
        <v>345</v>
      </c>
      <c r="C51" s="1263"/>
      <c r="D51" s="1263"/>
      <c r="E51" s="1263"/>
      <c r="F51" s="1263" t="s">
        <v>14</v>
      </c>
      <c r="G51" s="1263"/>
      <c r="H51" s="1263"/>
      <c r="I51" s="1263" t="s">
        <v>344</v>
      </c>
      <c r="J51" s="1264">
        <v>90000</v>
      </c>
      <c r="K51" s="394" t="s">
        <v>174</v>
      </c>
      <c r="L51" s="396">
        <v>10027</v>
      </c>
      <c r="M51" s="394" t="s">
        <v>174</v>
      </c>
      <c r="N51" s="396">
        <v>123964.1</v>
      </c>
      <c r="O51" s="1251">
        <f>+N58/J51</f>
        <v>2.179568166666667</v>
      </c>
    </row>
    <row r="52" spans="1:15" ht="15">
      <c r="A52" s="1266"/>
      <c r="B52" s="1267"/>
      <c r="C52" s="1263"/>
      <c r="D52" s="1263"/>
      <c r="E52" s="1263"/>
      <c r="F52" s="1263"/>
      <c r="G52" s="1263"/>
      <c r="H52" s="1263"/>
      <c r="I52" s="1263"/>
      <c r="J52" s="1264"/>
      <c r="K52" s="395" t="s">
        <v>175</v>
      </c>
      <c r="L52" s="397">
        <v>0</v>
      </c>
      <c r="M52" s="395" t="s">
        <v>175</v>
      </c>
      <c r="N52" s="397">
        <v>0</v>
      </c>
      <c r="O52" s="1251"/>
    </row>
    <row r="53" spans="1:15" ht="15">
      <c r="A53" s="1266"/>
      <c r="B53" s="1267"/>
      <c r="C53" s="1263"/>
      <c r="D53" s="1263"/>
      <c r="E53" s="1263"/>
      <c r="F53" s="1263"/>
      <c r="G53" s="1263"/>
      <c r="H53" s="1263"/>
      <c r="I53" s="1263"/>
      <c r="J53" s="1264"/>
      <c r="K53" s="395" t="s">
        <v>329</v>
      </c>
      <c r="L53" s="397">
        <v>0</v>
      </c>
      <c r="M53" s="395" t="s">
        <v>329</v>
      </c>
      <c r="N53" s="397">
        <v>10990.6</v>
      </c>
      <c r="O53" s="1251"/>
    </row>
    <row r="54" spans="1:15" ht="15">
      <c r="A54" s="1266"/>
      <c r="B54" s="1267"/>
      <c r="C54" s="1263"/>
      <c r="D54" s="1263"/>
      <c r="E54" s="1263"/>
      <c r="F54" s="1263"/>
      <c r="G54" s="1263"/>
      <c r="H54" s="1263"/>
      <c r="I54" s="1263"/>
      <c r="J54" s="1264"/>
      <c r="K54" s="395" t="s">
        <v>176</v>
      </c>
      <c r="L54" s="397">
        <v>0</v>
      </c>
      <c r="M54" s="395" t="s">
        <v>176</v>
      </c>
      <c r="N54" s="397">
        <v>26442.1</v>
      </c>
      <c r="O54" s="1251"/>
    </row>
    <row r="55" spans="1:15" ht="15">
      <c r="A55" s="1266"/>
      <c r="B55" s="1267"/>
      <c r="C55" s="1263"/>
      <c r="D55" s="1263"/>
      <c r="E55" s="1263"/>
      <c r="F55" s="1263"/>
      <c r="G55" s="1263"/>
      <c r="H55" s="1263"/>
      <c r="I55" s="1263"/>
      <c r="J55" s="1264"/>
      <c r="K55" s="395" t="s">
        <v>177</v>
      </c>
      <c r="L55" s="397">
        <v>0</v>
      </c>
      <c r="M55" s="395" t="s">
        <v>177</v>
      </c>
      <c r="N55" s="397">
        <v>18831.44</v>
      </c>
      <c r="O55" s="1251"/>
    </row>
    <row r="56" spans="1:15" ht="15">
      <c r="A56" s="1266"/>
      <c r="B56" s="1267"/>
      <c r="C56" s="1263"/>
      <c r="D56" s="1263"/>
      <c r="E56" s="1263"/>
      <c r="F56" s="1263"/>
      <c r="G56" s="1263"/>
      <c r="H56" s="1263"/>
      <c r="I56" s="1263"/>
      <c r="J56" s="1264"/>
      <c r="K56" s="395" t="s">
        <v>330</v>
      </c>
      <c r="L56" s="397">
        <v>0</v>
      </c>
      <c r="M56" s="395" t="s">
        <v>330</v>
      </c>
      <c r="N56" s="397">
        <v>1721.185</v>
      </c>
      <c r="O56" s="1251"/>
    </row>
    <row r="57" spans="1:15" ht="15">
      <c r="A57" s="1266"/>
      <c r="B57" s="1267"/>
      <c r="C57" s="1263"/>
      <c r="D57" s="1263"/>
      <c r="E57" s="1263"/>
      <c r="F57" s="1263"/>
      <c r="G57" s="1263"/>
      <c r="H57" s="1263"/>
      <c r="I57" s="1263"/>
      <c r="J57" s="1264"/>
      <c r="K57" s="395" t="s">
        <v>178</v>
      </c>
      <c r="L57" s="397">
        <v>0</v>
      </c>
      <c r="M57" s="395" t="s">
        <v>178</v>
      </c>
      <c r="N57" s="397">
        <v>14211.71</v>
      </c>
      <c r="O57" s="1251"/>
    </row>
    <row r="58" spans="1:15" ht="15">
      <c r="A58" s="1266"/>
      <c r="B58" s="1267"/>
      <c r="C58" s="1263"/>
      <c r="D58" s="1263"/>
      <c r="E58" s="1263"/>
      <c r="F58" s="1263"/>
      <c r="G58" s="1263"/>
      <c r="H58" s="1263"/>
      <c r="I58" s="1263"/>
      <c r="J58" s="1264"/>
      <c r="K58" s="395" t="s">
        <v>4</v>
      </c>
      <c r="L58" s="397">
        <f>SUM(L51:L57)</f>
        <v>10027</v>
      </c>
      <c r="M58" s="395" t="s">
        <v>4</v>
      </c>
      <c r="N58" s="397">
        <f>SUM(N51:N57)</f>
        <v>196161.135</v>
      </c>
      <c r="O58" s="1251"/>
    </row>
    <row r="59" spans="1:15" ht="15">
      <c r="A59" s="1266"/>
      <c r="B59" s="1267" t="s">
        <v>346</v>
      </c>
      <c r="C59" s="1263"/>
      <c r="D59" s="1263"/>
      <c r="E59" s="1263"/>
      <c r="F59" s="1263" t="s">
        <v>14</v>
      </c>
      <c r="G59" s="1263"/>
      <c r="H59" s="1263"/>
      <c r="I59" s="1263" t="s">
        <v>344</v>
      </c>
      <c r="J59" s="1264">
        <v>66405</v>
      </c>
      <c r="K59" s="394" t="s">
        <v>174</v>
      </c>
      <c r="L59" s="396">
        <v>0</v>
      </c>
      <c r="M59" s="394" t="s">
        <v>174</v>
      </c>
      <c r="N59" s="396">
        <v>10049.06</v>
      </c>
      <c r="O59" s="1251">
        <f>+N66/J59</f>
        <v>0.44339447330773285</v>
      </c>
    </row>
    <row r="60" spans="1:15" ht="15">
      <c r="A60" s="1266"/>
      <c r="B60" s="1267"/>
      <c r="C60" s="1263"/>
      <c r="D60" s="1263"/>
      <c r="E60" s="1263"/>
      <c r="F60" s="1263"/>
      <c r="G60" s="1263"/>
      <c r="H60" s="1263"/>
      <c r="I60" s="1263"/>
      <c r="J60" s="1264"/>
      <c r="K60" s="395" t="s">
        <v>175</v>
      </c>
      <c r="L60" s="397">
        <v>0</v>
      </c>
      <c r="M60" s="395" t="s">
        <v>175</v>
      </c>
      <c r="N60" s="397">
        <v>0</v>
      </c>
      <c r="O60" s="1251"/>
    </row>
    <row r="61" spans="1:15" ht="15">
      <c r="A61" s="1266"/>
      <c r="B61" s="1267"/>
      <c r="C61" s="1263"/>
      <c r="D61" s="1263"/>
      <c r="E61" s="1263"/>
      <c r="F61" s="1263"/>
      <c r="G61" s="1263"/>
      <c r="H61" s="1263"/>
      <c r="I61" s="1263"/>
      <c r="J61" s="1264"/>
      <c r="K61" s="395" t="s">
        <v>329</v>
      </c>
      <c r="L61" s="397">
        <v>0</v>
      </c>
      <c r="M61" s="395" t="s">
        <v>329</v>
      </c>
      <c r="N61" s="397">
        <v>544.12</v>
      </c>
      <c r="O61" s="1251"/>
    </row>
    <row r="62" spans="1:15" ht="15">
      <c r="A62" s="1266"/>
      <c r="B62" s="1267"/>
      <c r="C62" s="1263"/>
      <c r="D62" s="1263"/>
      <c r="E62" s="1263"/>
      <c r="F62" s="1263"/>
      <c r="G62" s="1263"/>
      <c r="H62" s="1263"/>
      <c r="I62" s="1263"/>
      <c r="J62" s="1264"/>
      <c r="K62" s="395" t="s">
        <v>176</v>
      </c>
      <c r="L62" s="397">
        <v>0</v>
      </c>
      <c r="M62" s="395" t="s">
        <v>176</v>
      </c>
      <c r="N62" s="397">
        <v>1400.23</v>
      </c>
      <c r="O62" s="1251"/>
    </row>
    <row r="63" spans="1:15" ht="15">
      <c r="A63" s="1266"/>
      <c r="B63" s="1267"/>
      <c r="C63" s="1263"/>
      <c r="D63" s="1263"/>
      <c r="E63" s="1263"/>
      <c r="F63" s="1263"/>
      <c r="G63" s="1263"/>
      <c r="H63" s="1263"/>
      <c r="I63" s="1263"/>
      <c r="J63" s="1264"/>
      <c r="K63" s="395" t="s">
        <v>177</v>
      </c>
      <c r="L63" s="397">
        <v>0</v>
      </c>
      <c r="M63" s="395" t="s">
        <v>177</v>
      </c>
      <c r="N63" s="397">
        <v>8415.45</v>
      </c>
      <c r="O63" s="1251"/>
    </row>
    <row r="64" spans="1:15" ht="15">
      <c r="A64" s="1266"/>
      <c r="B64" s="1267"/>
      <c r="C64" s="1263"/>
      <c r="D64" s="1263"/>
      <c r="E64" s="1263"/>
      <c r="F64" s="1263"/>
      <c r="G64" s="1263"/>
      <c r="H64" s="1263"/>
      <c r="I64" s="1263"/>
      <c r="J64" s="1264"/>
      <c r="K64" s="395" t="s">
        <v>330</v>
      </c>
      <c r="L64" s="397">
        <v>0</v>
      </c>
      <c r="M64" s="395" t="s">
        <v>330</v>
      </c>
      <c r="N64" s="397">
        <v>7860.75</v>
      </c>
      <c r="O64" s="1251"/>
    </row>
    <row r="65" spans="1:15" ht="15">
      <c r="A65" s="1266"/>
      <c r="B65" s="1267"/>
      <c r="C65" s="1263"/>
      <c r="D65" s="1263"/>
      <c r="E65" s="1263"/>
      <c r="F65" s="1263"/>
      <c r="G65" s="1263"/>
      <c r="H65" s="1263"/>
      <c r="I65" s="1263"/>
      <c r="J65" s="1264"/>
      <c r="K65" s="395" t="s">
        <v>178</v>
      </c>
      <c r="L65" s="397">
        <v>0</v>
      </c>
      <c r="M65" s="395" t="s">
        <v>178</v>
      </c>
      <c r="N65" s="397">
        <v>1174</v>
      </c>
      <c r="O65" s="1251"/>
    </row>
    <row r="66" spans="1:15" ht="15">
      <c r="A66" s="1266"/>
      <c r="B66" s="1267"/>
      <c r="C66" s="1263"/>
      <c r="D66" s="1263"/>
      <c r="E66" s="1263"/>
      <c r="F66" s="1263"/>
      <c r="G66" s="1263"/>
      <c r="H66" s="1263"/>
      <c r="I66" s="1263"/>
      <c r="J66" s="1264"/>
      <c r="K66" s="395" t="s">
        <v>4</v>
      </c>
      <c r="L66" s="397">
        <f>SUM(L59:L65)</f>
        <v>0</v>
      </c>
      <c r="M66" s="395" t="s">
        <v>4</v>
      </c>
      <c r="N66" s="397">
        <f>SUM(N59:N65)</f>
        <v>29443.61</v>
      </c>
      <c r="O66" s="1251"/>
    </row>
    <row r="67" spans="1:15" ht="15">
      <c r="A67" s="1266"/>
      <c r="B67" s="1267" t="s">
        <v>347</v>
      </c>
      <c r="C67" s="1263"/>
      <c r="D67" s="1263"/>
      <c r="E67" s="1263"/>
      <c r="F67" s="1263" t="s">
        <v>14</v>
      </c>
      <c r="G67" s="1263"/>
      <c r="H67" s="1263"/>
      <c r="I67" s="1263" t="s">
        <v>344</v>
      </c>
      <c r="J67" s="1264">
        <v>22500</v>
      </c>
      <c r="K67" s="394" t="s">
        <v>174</v>
      </c>
      <c r="L67" s="396">
        <v>0</v>
      </c>
      <c r="M67" s="394" t="s">
        <v>174</v>
      </c>
      <c r="N67" s="396">
        <v>3164.08</v>
      </c>
      <c r="O67" s="1251">
        <f>+N74/J67</f>
        <v>2.1051204444444447</v>
      </c>
    </row>
    <row r="68" spans="1:15" ht="15">
      <c r="A68" s="1266"/>
      <c r="B68" s="1267"/>
      <c r="C68" s="1263"/>
      <c r="D68" s="1263"/>
      <c r="E68" s="1263"/>
      <c r="F68" s="1263"/>
      <c r="G68" s="1263"/>
      <c r="H68" s="1263"/>
      <c r="I68" s="1263"/>
      <c r="J68" s="1264"/>
      <c r="K68" s="395" t="s">
        <v>175</v>
      </c>
      <c r="L68" s="397">
        <v>0</v>
      </c>
      <c r="M68" s="395" t="s">
        <v>175</v>
      </c>
      <c r="N68" s="397">
        <v>41802</v>
      </c>
      <c r="O68" s="1251"/>
    </row>
    <row r="69" spans="1:15" ht="15">
      <c r="A69" s="1266"/>
      <c r="B69" s="1267"/>
      <c r="C69" s="1263"/>
      <c r="D69" s="1263"/>
      <c r="E69" s="1263"/>
      <c r="F69" s="1263"/>
      <c r="G69" s="1263"/>
      <c r="H69" s="1263"/>
      <c r="I69" s="1263"/>
      <c r="J69" s="1264"/>
      <c r="K69" s="395" t="s">
        <v>329</v>
      </c>
      <c r="L69" s="397">
        <v>0</v>
      </c>
      <c r="M69" s="395" t="s">
        <v>329</v>
      </c>
      <c r="N69" s="397">
        <v>84.23</v>
      </c>
      <c r="O69" s="1251"/>
    </row>
    <row r="70" spans="1:15" ht="15">
      <c r="A70" s="1266"/>
      <c r="B70" s="1267"/>
      <c r="C70" s="1263"/>
      <c r="D70" s="1263"/>
      <c r="E70" s="1263"/>
      <c r="F70" s="1263"/>
      <c r="G70" s="1263"/>
      <c r="H70" s="1263"/>
      <c r="I70" s="1263"/>
      <c r="J70" s="1264"/>
      <c r="K70" s="395" t="s">
        <v>176</v>
      </c>
      <c r="L70" s="397">
        <v>0</v>
      </c>
      <c r="M70" s="395" t="s">
        <v>176</v>
      </c>
      <c r="N70" s="397">
        <v>339.22</v>
      </c>
      <c r="O70" s="1251"/>
    </row>
    <row r="71" spans="1:15" ht="15">
      <c r="A71" s="1266"/>
      <c r="B71" s="1267"/>
      <c r="C71" s="1263"/>
      <c r="D71" s="1263"/>
      <c r="E71" s="1263"/>
      <c r="F71" s="1263"/>
      <c r="G71" s="1263"/>
      <c r="H71" s="1263"/>
      <c r="I71" s="1263"/>
      <c r="J71" s="1264"/>
      <c r="K71" s="395" t="s">
        <v>177</v>
      </c>
      <c r="L71" s="397">
        <v>0</v>
      </c>
      <c r="M71" s="395" t="s">
        <v>177</v>
      </c>
      <c r="N71" s="397">
        <v>1975.68</v>
      </c>
      <c r="O71" s="1251"/>
    </row>
    <row r="72" spans="1:15" ht="15">
      <c r="A72" s="1266"/>
      <c r="B72" s="1267"/>
      <c r="C72" s="1263"/>
      <c r="D72" s="1263"/>
      <c r="E72" s="1263"/>
      <c r="F72" s="1263"/>
      <c r="G72" s="1263"/>
      <c r="H72" s="1263"/>
      <c r="I72" s="1263"/>
      <c r="J72" s="1264"/>
      <c r="K72" s="395" t="s">
        <v>330</v>
      </c>
      <c r="L72" s="397">
        <v>0</v>
      </c>
      <c r="M72" s="395" t="s">
        <v>330</v>
      </c>
      <c r="N72" s="397">
        <v>0</v>
      </c>
      <c r="O72" s="1251"/>
    </row>
    <row r="73" spans="1:15" ht="15">
      <c r="A73" s="1266"/>
      <c r="B73" s="1267"/>
      <c r="C73" s="1263"/>
      <c r="D73" s="1263"/>
      <c r="E73" s="1263"/>
      <c r="F73" s="1263"/>
      <c r="G73" s="1263"/>
      <c r="H73" s="1263"/>
      <c r="I73" s="1263"/>
      <c r="J73" s="1264"/>
      <c r="K73" s="395" t="s">
        <v>178</v>
      </c>
      <c r="L73" s="397">
        <v>0</v>
      </c>
      <c r="M73" s="395" t="s">
        <v>178</v>
      </c>
      <c r="N73" s="397">
        <v>0</v>
      </c>
      <c r="O73" s="1251"/>
    </row>
    <row r="74" spans="1:15" ht="15">
      <c r="A74" s="1266"/>
      <c r="B74" s="1267"/>
      <c r="C74" s="1263"/>
      <c r="D74" s="1263"/>
      <c r="E74" s="1263"/>
      <c r="F74" s="1263"/>
      <c r="G74" s="1263"/>
      <c r="H74" s="1263"/>
      <c r="I74" s="1263"/>
      <c r="J74" s="1264"/>
      <c r="K74" s="395" t="s">
        <v>4</v>
      </c>
      <c r="L74" s="397">
        <f>SUM(L67:L73)</f>
        <v>0</v>
      </c>
      <c r="M74" s="395" t="s">
        <v>4</v>
      </c>
      <c r="N74" s="397">
        <f>N67+N68+N69+N70+N71+N72+N73</f>
        <v>47365.21000000001</v>
      </c>
      <c r="O74" s="1251"/>
    </row>
    <row r="75" spans="1:15" ht="15">
      <c r="A75" s="1266"/>
      <c r="B75" s="1267" t="s">
        <v>348</v>
      </c>
      <c r="C75" s="1263"/>
      <c r="D75" s="1263"/>
      <c r="E75" s="1263"/>
      <c r="F75" s="1263" t="s">
        <v>14</v>
      </c>
      <c r="G75" s="1263"/>
      <c r="H75" s="1263"/>
      <c r="I75" s="1263" t="s">
        <v>344</v>
      </c>
      <c r="J75" s="1264">
        <v>27000</v>
      </c>
      <c r="K75" s="394" t="s">
        <v>174</v>
      </c>
      <c r="L75" s="396">
        <v>0</v>
      </c>
      <c r="M75" s="394" t="s">
        <v>174</v>
      </c>
      <c r="N75" s="396">
        <v>0</v>
      </c>
      <c r="O75" s="1251">
        <f>+N82/J75</f>
        <v>1.9049203703703703</v>
      </c>
    </row>
    <row r="76" spans="1:15" ht="15">
      <c r="A76" s="1266"/>
      <c r="B76" s="1267"/>
      <c r="C76" s="1263"/>
      <c r="D76" s="1263"/>
      <c r="E76" s="1263"/>
      <c r="F76" s="1263"/>
      <c r="G76" s="1263"/>
      <c r="H76" s="1263"/>
      <c r="I76" s="1263"/>
      <c r="J76" s="1264"/>
      <c r="K76" s="395" t="s">
        <v>175</v>
      </c>
      <c r="L76" s="397">
        <v>64000</v>
      </c>
      <c r="M76" s="395" t="s">
        <v>175</v>
      </c>
      <c r="N76" s="397">
        <v>51432.85</v>
      </c>
      <c r="O76" s="1251"/>
    </row>
    <row r="77" spans="1:15" ht="15">
      <c r="A77" s="1266"/>
      <c r="B77" s="1267"/>
      <c r="C77" s="1263"/>
      <c r="D77" s="1263"/>
      <c r="E77" s="1263"/>
      <c r="F77" s="1263"/>
      <c r="G77" s="1263"/>
      <c r="H77" s="1263"/>
      <c r="I77" s="1263"/>
      <c r="J77" s="1264"/>
      <c r="K77" s="395" t="s">
        <v>329</v>
      </c>
      <c r="L77" s="397">
        <v>0</v>
      </c>
      <c r="M77" s="395" t="s">
        <v>329</v>
      </c>
      <c r="N77" s="397">
        <v>0</v>
      </c>
      <c r="O77" s="1251"/>
    </row>
    <row r="78" spans="1:15" ht="15">
      <c r="A78" s="1266"/>
      <c r="B78" s="1267"/>
      <c r="C78" s="1263"/>
      <c r="D78" s="1263"/>
      <c r="E78" s="1263"/>
      <c r="F78" s="1263"/>
      <c r="G78" s="1263"/>
      <c r="H78" s="1263"/>
      <c r="I78" s="1263"/>
      <c r="J78" s="1264"/>
      <c r="K78" s="395" t="s">
        <v>176</v>
      </c>
      <c r="L78" s="397">
        <v>0</v>
      </c>
      <c r="M78" s="395" t="s">
        <v>176</v>
      </c>
      <c r="N78" s="397">
        <v>0</v>
      </c>
      <c r="O78" s="1251"/>
    </row>
    <row r="79" spans="1:15" ht="15">
      <c r="A79" s="1266"/>
      <c r="B79" s="1267"/>
      <c r="C79" s="1263"/>
      <c r="D79" s="1263"/>
      <c r="E79" s="1263"/>
      <c r="F79" s="1263"/>
      <c r="G79" s="1263"/>
      <c r="H79" s="1263"/>
      <c r="I79" s="1263"/>
      <c r="J79" s="1264"/>
      <c r="K79" s="395" t="s">
        <v>177</v>
      </c>
      <c r="L79" s="397">
        <v>0</v>
      </c>
      <c r="M79" s="395" t="s">
        <v>177</v>
      </c>
      <c r="N79" s="397">
        <v>0</v>
      </c>
      <c r="O79" s="1251"/>
    </row>
    <row r="80" spans="1:15" ht="15">
      <c r="A80" s="1266"/>
      <c r="B80" s="1267"/>
      <c r="C80" s="1263"/>
      <c r="D80" s="1263"/>
      <c r="E80" s="1263"/>
      <c r="F80" s="1263"/>
      <c r="G80" s="1263"/>
      <c r="H80" s="1263"/>
      <c r="I80" s="1263"/>
      <c r="J80" s="1264"/>
      <c r="K80" s="395" t="s">
        <v>330</v>
      </c>
      <c r="L80" s="397">
        <v>0</v>
      </c>
      <c r="M80" s="395" t="s">
        <v>330</v>
      </c>
      <c r="N80" s="397">
        <v>0</v>
      </c>
      <c r="O80" s="1251"/>
    </row>
    <row r="81" spans="1:15" ht="15">
      <c r="A81" s="1266"/>
      <c r="B81" s="1267"/>
      <c r="C81" s="1263"/>
      <c r="D81" s="1263"/>
      <c r="E81" s="1263"/>
      <c r="F81" s="1263"/>
      <c r="G81" s="1263"/>
      <c r="H81" s="1263"/>
      <c r="I81" s="1263"/>
      <c r="J81" s="1264"/>
      <c r="K81" s="395" t="s">
        <v>178</v>
      </c>
      <c r="L81" s="397">
        <v>0</v>
      </c>
      <c r="M81" s="395" t="s">
        <v>178</v>
      </c>
      <c r="N81" s="397">
        <v>0</v>
      </c>
      <c r="O81" s="1251"/>
    </row>
    <row r="82" spans="1:15" ht="15">
      <c r="A82" s="1266"/>
      <c r="B82" s="1267"/>
      <c r="C82" s="1263"/>
      <c r="D82" s="1263"/>
      <c r="E82" s="1263"/>
      <c r="F82" s="1263"/>
      <c r="G82" s="1263"/>
      <c r="H82" s="1263"/>
      <c r="I82" s="1263"/>
      <c r="J82" s="1264"/>
      <c r="K82" s="395" t="s">
        <v>4</v>
      </c>
      <c r="L82" s="397">
        <f>SUM(L75:L81)</f>
        <v>64000</v>
      </c>
      <c r="M82" s="395" t="s">
        <v>4</v>
      </c>
      <c r="N82" s="397">
        <f>SUM(N75:N81)</f>
        <v>51432.85</v>
      </c>
      <c r="O82" s="1251"/>
    </row>
    <row r="83" spans="1:15" ht="15">
      <c r="A83" s="1266"/>
      <c r="B83" s="1267" t="s">
        <v>349</v>
      </c>
      <c r="C83" s="1263"/>
      <c r="D83" s="1263"/>
      <c r="E83" s="1263"/>
      <c r="F83" s="1263" t="s">
        <v>14</v>
      </c>
      <c r="G83" s="1263"/>
      <c r="H83" s="1263"/>
      <c r="I83" s="1263" t="s">
        <v>344</v>
      </c>
      <c r="J83" s="1264">
        <v>97245</v>
      </c>
      <c r="K83" s="394" t="s">
        <v>174</v>
      </c>
      <c r="L83" s="396">
        <v>0</v>
      </c>
      <c r="M83" s="394" t="s">
        <v>174</v>
      </c>
      <c r="N83" s="396">
        <v>49273</v>
      </c>
      <c r="O83" s="1251">
        <f>+N90/J83</f>
        <v>1.0818599413851613</v>
      </c>
    </row>
    <row r="84" spans="1:15" ht="15">
      <c r="A84" s="1266"/>
      <c r="B84" s="1267"/>
      <c r="C84" s="1263"/>
      <c r="D84" s="1263"/>
      <c r="E84" s="1263"/>
      <c r="F84" s="1263"/>
      <c r="G84" s="1263"/>
      <c r="H84" s="1263"/>
      <c r="I84" s="1263"/>
      <c r="J84" s="1264"/>
      <c r="K84" s="395" t="s">
        <v>175</v>
      </c>
      <c r="L84" s="397">
        <v>0</v>
      </c>
      <c r="M84" s="395" t="s">
        <v>175</v>
      </c>
      <c r="N84" s="397">
        <v>0</v>
      </c>
      <c r="O84" s="1251"/>
    </row>
    <row r="85" spans="1:15" ht="15">
      <c r="A85" s="1266"/>
      <c r="B85" s="1267"/>
      <c r="C85" s="1263"/>
      <c r="D85" s="1263"/>
      <c r="E85" s="1263"/>
      <c r="F85" s="1263"/>
      <c r="G85" s="1263"/>
      <c r="H85" s="1263"/>
      <c r="I85" s="1263"/>
      <c r="J85" s="1264"/>
      <c r="K85" s="395" t="s">
        <v>329</v>
      </c>
      <c r="L85" s="397">
        <v>0</v>
      </c>
      <c r="M85" s="395" t="s">
        <v>329</v>
      </c>
      <c r="N85" s="397">
        <v>8626</v>
      </c>
      <c r="O85" s="1251"/>
    </row>
    <row r="86" spans="1:15" ht="15">
      <c r="A86" s="1266"/>
      <c r="B86" s="1267"/>
      <c r="C86" s="1263"/>
      <c r="D86" s="1263"/>
      <c r="E86" s="1263"/>
      <c r="F86" s="1263"/>
      <c r="G86" s="1263"/>
      <c r="H86" s="1263"/>
      <c r="I86" s="1263"/>
      <c r="J86" s="1264"/>
      <c r="K86" s="395" t="s">
        <v>176</v>
      </c>
      <c r="L86" s="397">
        <v>0</v>
      </c>
      <c r="M86" s="395" t="s">
        <v>176</v>
      </c>
      <c r="N86" s="397">
        <v>11497.92</v>
      </c>
      <c r="O86" s="1251"/>
    </row>
    <row r="87" spans="1:15" ht="15">
      <c r="A87" s="1266"/>
      <c r="B87" s="1267"/>
      <c r="C87" s="1263"/>
      <c r="D87" s="1263"/>
      <c r="E87" s="1263"/>
      <c r="F87" s="1263"/>
      <c r="G87" s="1263"/>
      <c r="H87" s="1263"/>
      <c r="I87" s="1263"/>
      <c r="J87" s="1264"/>
      <c r="K87" s="395" t="s">
        <v>177</v>
      </c>
      <c r="L87" s="397">
        <v>0</v>
      </c>
      <c r="M87" s="395" t="s">
        <v>177</v>
      </c>
      <c r="N87" s="397">
        <v>13763.46</v>
      </c>
      <c r="O87" s="1251"/>
    </row>
    <row r="88" spans="1:15" ht="15">
      <c r="A88" s="1266"/>
      <c r="B88" s="1267"/>
      <c r="C88" s="1263"/>
      <c r="D88" s="1263"/>
      <c r="E88" s="1263"/>
      <c r="F88" s="1263"/>
      <c r="G88" s="1263"/>
      <c r="H88" s="1263"/>
      <c r="I88" s="1263"/>
      <c r="J88" s="1264"/>
      <c r="K88" s="395" t="s">
        <v>330</v>
      </c>
      <c r="L88" s="397">
        <v>0</v>
      </c>
      <c r="M88" s="395" t="s">
        <v>330</v>
      </c>
      <c r="N88" s="397">
        <v>6576.35</v>
      </c>
      <c r="O88" s="1251"/>
    </row>
    <row r="89" spans="1:15" ht="15">
      <c r="A89" s="1266"/>
      <c r="B89" s="1267"/>
      <c r="C89" s="1263"/>
      <c r="D89" s="1263"/>
      <c r="E89" s="1263"/>
      <c r="F89" s="1263"/>
      <c r="G89" s="1263"/>
      <c r="H89" s="1263"/>
      <c r="I89" s="1263"/>
      <c r="J89" s="1264"/>
      <c r="K89" s="395" t="s">
        <v>178</v>
      </c>
      <c r="L89" s="397">
        <v>0</v>
      </c>
      <c r="M89" s="395" t="s">
        <v>178</v>
      </c>
      <c r="N89" s="397">
        <v>15468.74</v>
      </c>
      <c r="O89" s="1251"/>
    </row>
    <row r="90" spans="1:15" ht="15">
      <c r="A90" s="1268"/>
      <c r="B90" s="1267"/>
      <c r="C90" s="1263"/>
      <c r="D90" s="1263"/>
      <c r="E90" s="1263"/>
      <c r="F90" s="1263"/>
      <c r="G90" s="1263"/>
      <c r="H90" s="1263"/>
      <c r="I90" s="1263"/>
      <c r="J90" s="1264"/>
      <c r="K90" s="395" t="s">
        <v>4</v>
      </c>
      <c r="L90" s="397">
        <f>SUM(L83:L89)</f>
        <v>0</v>
      </c>
      <c r="M90" s="395" t="s">
        <v>4</v>
      </c>
      <c r="N90" s="397">
        <f>SUM(N83:N89)</f>
        <v>105205.47000000002</v>
      </c>
      <c r="O90" s="1251"/>
    </row>
    <row r="91" spans="1:15" ht="15">
      <c r="A91" s="422"/>
      <c r="B91" s="441" t="s">
        <v>4</v>
      </c>
      <c r="C91" s="442"/>
      <c r="D91" s="442"/>
      <c r="E91" s="442"/>
      <c r="F91" s="442"/>
      <c r="G91" s="442"/>
      <c r="H91" s="442"/>
      <c r="I91" s="442"/>
      <c r="J91" s="443">
        <f>+J43+J51+J59+J67+J75+J83</f>
        <v>370750</v>
      </c>
      <c r="K91" s="444"/>
      <c r="L91" s="445">
        <f>+L50+L58+L66+L74+L82+L90</f>
        <v>86476</v>
      </c>
      <c r="M91" s="446"/>
      <c r="N91" s="447">
        <f>+N50+N58+N66+N74+N82+N90</f>
        <v>576815.845</v>
      </c>
      <c r="O91" s="448">
        <f>+N91/J91</f>
        <v>1.5558080782198247</v>
      </c>
    </row>
    <row r="92" spans="1:15" ht="15">
      <c r="A92" s="1265" t="s">
        <v>350</v>
      </c>
      <c r="B92" s="1259" t="s">
        <v>351</v>
      </c>
      <c r="C92" s="1240"/>
      <c r="D92" s="1240"/>
      <c r="E92" s="1240"/>
      <c r="F92" s="1240" t="s">
        <v>14</v>
      </c>
      <c r="G92" s="1240"/>
      <c r="H92" s="1240"/>
      <c r="I92" s="1240" t="s">
        <v>344</v>
      </c>
      <c r="J92" s="1243">
        <v>32000</v>
      </c>
      <c r="K92" s="394" t="s">
        <v>174</v>
      </c>
      <c r="L92" s="396">
        <v>0</v>
      </c>
      <c r="M92" s="394" t="s">
        <v>174</v>
      </c>
      <c r="N92" s="396">
        <v>0</v>
      </c>
      <c r="O92" s="1251">
        <f>+N99/J92</f>
        <v>0</v>
      </c>
    </row>
    <row r="93" spans="1:15" ht="15">
      <c r="A93" s="1266"/>
      <c r="B93" s="1260"/>
      <c r="C93" s="1241"/>
      <c r="D93" s="1241"/>
      <c r="E93" s="1241"/>
      <c r="F93" s="1241"/>
      <c r="G93" s="1241"/>
      <c r="H93" s="1241"/>
      <c r="I93" s="1241"/>
      <c r="J93" s="1244"/>
      <c r="K93" s="395" t="s">
        <v>175</v>
      </c>
      <c r="L93" s="397">
        <v>0</v>
      </c>
      <c r="M93" s="395" t="s">
        <v>175</v>
      </c>
      <c r="N93" s="397">
        <v>0</v>
      </c>
      <c r="O93" s="1251"/>
    </row>
    <row r="94" spans="1:15" ht="15">
      <c r="A94" s="1266"/>
      <c r="B94" s="1260"/>
      <c r="C94" s="1241"/>
      <c r="D94" s="1241"/>
      <c r="E94" s="1241"/>
      <c r="F94" s="1241"/>
      <c r="G94" s="1241"/>
      <c r="H94" s="1241"/>
      <c r="I94" s="1241"/>
      <c r="J94" s="1244"/>
      <c r="K94" s="395" t="s">
        <v>329</v>
      </c>
      <c r="L94" s="397">
        <v>0</v>
      </c>
      <c r="M94" s="395" t="s">
        <v>329</v>
      </c>
      <c r="N94" s="397">
        <v>0</v>
      </c>
      <c r="O94" s="1251"/>
    </row>
    <row r="95" spans="1:15" ht="15">
      <c r="A95" s="1266"/>
      <c r="B95" s="1260"/>
      <c r="C95" s="1241"/>
      <c r="D95" s="1241"/>
      <c r="E95" s="1241"/>
      <c r="F95" s="1241"/>
      <c r="G95" s="1241"/>
      <c r="H95" s="1241"/>
      <c r="I95" s="1241"/>
      <c r="J95" s="1244"/>
      <c r="K95" s="395" t="s">
        <v>176</v>
      </c>
      <c r="L95" s="397">
        <v>0</v>
      </c>
      <c r="M95" s="395" t="s">
        <v>176</v>
      </c>
      <c r="N95" s="397">
        <v>0</v>
      </c>
      <c r="O95" s="1251"/>
    </row>
    <row r="96" spans="1:15" ht="15">
      <c r="A96" s="1266"/>
      <c r="B96" s="1260"/>
      <c r="C96" s="1241"/>
      <c r="D96" s="1241"/>
      <c r="E96" s="1241"/>
      <c r="F96" s="1241"/>
      <c r="G96" s="1241"/>
      <c r="H96" s="1241"/>
      <c r="I96" s="1241"/>
      <c r="J96" s="1244"/>
      <c r="K96" s="395" t="s">
        <v>177</v>
      </c>
      <c r="L96" s="397">
        <v>0</v>
      </c>
      <c r="M96" s="395" t="s">
        <v>177</v>
      </c>
      <c r="N96" s="397">
        <v>0</v>
      </c>
      <c r="O96" s="1251"/>
    </row>
    <row r="97" spans="1:15" ht="15">
      <c r="A97" s="1266"/>
      <c r="B97" s="1260"/>
      <c r="C97" s="1241"/>
      <c r="D97" s="1241"/>
      <c r="E97" s="1241"/>
      <c r="F97" s="1241"/>
      <c r="G97" s="1241"/>
      <c r="H97" s="1241"/>
      <c r="I97" s="1241"/>
      <c r="J97" s="1244"/>
      <c r="K97" s="395" t="s">
        <v>330</v>
      </c>
      <c r="L97" s="397">
        <v>0</v>
      </c>
      <c r="M97" s="395" t="s">
        <v>330</v>
      </c>
      <c r="N97" s="397">
        <v>0</v>
      </c>
      <c r="O97" s="1251"/>
    </row>
    <row r="98" spans="1:15" ht="15">
      <c r="A98" s="1266"/>
      <c r="B98" s="1260"/>
      <c r="C98" s="1241"/>
      <c r="D98" s="1241"/>
      <c r="E98" s="1241"/>
      <c r="F98" s="1241"/>
      <c r="G98" s="1241"/>
      <c r="H98" s="1241"/>
      <c r="I98" s="1241"/>
      <c r="J98" s="1244"/>
      <c r="K98" s="395" t="s">
        <v>178</v>
      </c>
      <c r="L98" s="397">
        <v>0</v>
      </c>
      <c r="M98" s="395" t="s">
        <v>178</v>
      </c>
      <c r="N98" s="397">
        <v>0</v>
      </c>
      <c r="O98" s="1251"/>
    </row>
    <row r="99" spans="1:15" ht="15">
      <c r="A99" s="1266"/>
      <c r="B99" s="1261"/>
      <c r="C99" s="1242"/>
      <c r="D99" s="1242"/>
      <c r="E99" s="1242"/>
      <c r="F99" s="1242"/>
      <c r="G99" s="1242"/>
      <c r="H99" s="1242"/>
      <c r="I99" s="1242"/>
      <c r="J99" s="1245"/>
      <c r="K99" s="395" t="s">
        <v>4</v>
      </c>
      <c r="L99" s="397">
        <f>SUM(L92:L98)</f>
        <v>0</v>
      </c>
      <c r="M99" s="395" t="s">
        <v>4</v>
      </c>
      <c r="N99" s="397">
        <f>SUM(N92:N98)</f>
        <v>0</v>
      </c>
      <c r="O99" s="1251"/>
    </row>
    <row r="100" spans="1:15" ht="15">
      <c r="A100" s="1266"/>
      <c r="B100" s="1259" t="s">
        <v>352</v>
      </c>
      <c r="C100" s="1240"/>
      <c r="D100" s="1240"/>
      <c r="E100" s="1240"/>
      <c r="F100" s="1240" t="s">
        <v>14</v>
      </c>
      <c r="G100" s="1240"/>
      <c r="H100" s="1240"/>
      <c r="I100" s="1240" t="s">
        <v>344</v>
      </c>
      <c r="J100" s="1243">
        <v>41500</v>
      </c>
      <c r="K100" s="394" t="s">
        <v>174</v>
      </c>
      <c r="L100" s="396">
        <v>0</v>
      </c>
      <c r="M100" s="394" t="s">
        <v>174</v>
      </c>
      <c r="N100" s="396">
        <v>0</v>
      </c>
      <c r="O100" s="1251">
        <f>+N107/J100</f>
        <v>0</v>
      </c>
    </row>
    <row r="101" spans="1:15" ht="15">
      <c r="A101" s="1266"/>
      <c r="B101" s="1260"/>
      <c r="C101" s="1241"/>
      <c r="D101" s="1241"/>
      <c r="E101" s="1241"/>
      <c r="F101" s="1241"/>
      <c r="G101" s="1241"/>
      <c r="H101" s="1241"/>
      <c r="I101" s="1241"/>
      <c r="J101" s="1244"/>
      <c r="K101" s="395" t="s">
        <v>175</v>
      </c>
      <c r="L101" s="397">
        <v>0</v>
      </c>
      <c r="M101" s="395" t="s">
        <v>175</v>
      </c>
      <c r="N101" s="397">
        <v>0</v>
      </c>
      <c r="O101" s="1251"/>
    </row>
    <row r="102" spans="1:15" ht="15">
      <c r="A102" s="1266"/>
      <c r="B102" s="1260"/>
      <c r="C102" s="1241"/>
      <c r="D102" s="1241"/>
      <c r="E102" s="1241"/>
      <c r="F102" s="1241"/>
      <c r="G102" s="1241"/>
      <c r="H102" s="1241"/>
      <c r="I102" s="1241"/>
      <c r="J102" s="1244"/>
      <c r="K102" s="395" t="s">
        <v>329</v>
      </c>
      <c r="L102" s="397">
        <v>0</v>
      </c>
      <c r="M102" s="395" t="s">
        <v>329</v>
      </c>
      <c r="N102" s="397">
        <v>0</v>
      </c>
      <c r="O102" s="1251"/>
    </row>
    <row r="103" spans="1:15" ht="15">
      <c r="A103" s="1266"/>
      <c r="B103" s="1260"/>
      <c r="C103" s="1241"/>
      <c r="D103" s="1241"/>
      <c r="E103" s="1241"/>
      <c r="F103" s="1241"/>
      <c r="G103" s="1241"/>
      <c r="H103" s="1241"/>
      <c r="I103" s="1241"/>
      <c r="J103" s="1244"/>
      <c r="K103" s="395" t="s">
        <v>176</v>
      </c>
      <c r="L103" s="397">
        <v>0</v>
      </c>
      <c r="M103" s="395" t="s">
        <v>176</v>
      </c>
      <c r="N103" s="397">
        <v>0</v>
      </c>
      <c r="O103" s="1251"/>
    </row>
    <row r="104" spans="1:15" ht="15">
      <c r="A104" s="1266"/>
      <c r="B104" s="1260"/>
      <c r="C104" s="1241"/>
      <c r="D104" s="1241"/>
      <c r="E104" s="1241"/>
      <c r="F104" s="1241"/>
      <c r="G104" s="1241"/>
      <c r="H104" s="1241"/>
      <c r="I104" s="1241"/>
      <c r="J104" s="1244"/>
      <c r="K104" s="395" t="s">
        <v>177</v>
      </c>
      <c r="L104" s="397">
        <v>0</v>
      </c>
      <c r="M104" s="395" t="s">
        <v>177</v>
      </c>
      <c r="N104" s="397">
        <v>0</v>
      </c>
      <c r="O104" s="1251"/>
    </row>
    <row r="105" spans="1:15" ht="15">
      <c r="A105" s="1266"/>
      <c r="B105" s="1260"/>
      <c r="C105" s="1241"/>
      <c r="D105" s="1241"/>
      <c r="E105" s="1241"/>
      <c r="F105" s="1241"/>
      <c r="G105" s="1241"/>
      <c r="H105" s="1241"/>
      <c r="I105" s="1241"/>
      <c r="J105" s="1244"/>
      <c r="K105" s="395" t="s">
        <v>330</v>
      </c>
      <c r="L105" s="397">
        <v>0</v>
      </c>
      <c r="M105" s="395" t="s">
        <v>330</v>
      </c>
      <c r="N105" s="397">
        <v>0</v>
      </c>
      <c r="O105" s="1251"/>
    </row>
    <row r="106" spans="1:15" ht="15">
      <c r="A106" s="1266"/>
      <c r="B106" s="1260"/>
      <c r="C106" s="1241"/>
      <c r="D106" s="1241"/>
      <c r="E106" s="1241"/>
      <c r="F106" s="1241"/>
      <c r="G106" s="1241"/>
      <c r="H106" s="1241"/>
      <c r="I106" s="1241"/>
      <c r="J106" s="1244"/>
      <c r="K106" s="395" t="s">
        <v>178</v>
      </c>
      <c r="L106" s="397">
        <v>0</v>
      </c>
      <c r="M106" s="395" t="s">
        <v>178</v>
      </c>
      <c r="N106" s="397">
        <v>0</v>
      </c>
      <c r="O106" s="1251"/>
    </row>
    <row r="107" spans="1:15" ht="15">
      <c r="A107" s="1266"/>
      <c r="B107" s="1261"/>
      <c r="C107" s="1242"/>
      <c r="D107" s="1242"/>
      <c r="E107" s="1242"/>
      <c r="F107" s="1242"/>
      <c r="G107" s="1242"/>
      <c r="H107" s="1242"/>
      <c r="I107" s="1242"/>
      <c r="J107" s="1245"/>
      <c r="K107" s="395" t="s">
        <v>4</v>
      </c>
      <c r="L107" s="397">
        <f>SUM(L100:L106)</f>
        <v>0</v>
      </c>
      <c r="M107" s="395" t="s">
        <v>4</v>
      </c>
      <c r="N107" s="397">
        <f>SUM(N100:N106)</f>
        <v>0</v>
      </c>
      <c r="O107" s="1251"/>
    </row>
    <row r="108" spans="1:15" ht="15">
      <c r="A108" s="1266"/>
      <c r="B108" s="1259" t="s">
        <v>353</v>
      </c>
      <c r="C108" s="1240"/>
      <c r="D108" s="1240"/>
      <c r="E108" s="1240"/>
      <c r="F108" s="1240" t="s">
        <v>14</v>
      </c>
      <c r="G108" s="1240"/>
      <c r="H108" s="1240"/>
      <c r="I108" s="1240" t="s">
        <v>344</v>
      </c>
      <c r="J108" s="1243">
        <v>42500</v>
      </c>
      <c r="K108" s="394" t="s">
        <v>174</v>
      </c>
      <c r="L108" s="396">
        <v>0</v>
      </c>
      <c r="M108" s="394" t="s">
        <v>174</v>
      </c>
      <c r="N108" s="396">
        <v>0</v>
      </c>
      <c r="O108" s="1251">
        <f>+N115/J108</f>
        <v>0</v>
      </c>
    </row>
    <row r="109" spans="1:15" ht="15">
      <c r="A109" s="1266"/>
      <c r="B109" s="1260"/>
      <c r="C109" s="1241"/>
      <c r="D109" s="1241"/>
      <c r="E109" s="1241"/>
      <c r="F109" s="1241"/>
      <c r="G109" s="1241"/>
      <c r="H109" s="1241"/>
      <c r="I109" s="1241"/>
      <c r="J109" s="1244"/>
      <c r="K109" s="395" t="s">
        <v>175</v>
      </c>
      <c r="L109" s="397">
        <v>0</v>
      </c>
      <c r="M109" s="395" t="s">
        <v>175</v>
      </c>
      <c r="N109" s="397">
        <v>0</v>
      </c>
      <c r="O109" s="1251"/>
    </row>
    <row r="110" spans="1:15" ht="15">
      <c r="A110" s="1266"/>
      <c r="B110" s="1260"/>
      <c r="C110" s="1241"/>
      <c r="D110" s="1241"/>
      <c r="E110" s="1241"/>
      <c r="F110" s="1241"/>
      <c r="G110" s="1241"/>
      <c r="H110" s="1241"/>
      <c r="I110" s="1241"/>
      <c r="J110" s="1244"/>
      <c r="K110" s="395" t="s">
        <v>329</v>
      </c>
      <c r="L110" s="397">
        <v>0</v>
      </c>
      <c r="M110" s="395" t="s">
        <v>329</v>
      </c>
      <c r="N110" s="397">
        <v>0</v>
      </c>
      <c r="O110" s="1251"/>
    </row>
    <row r="111" spans="1:15" ht="15">
      <c r="A111" s="1266"/>
      <c r="B111" s="1260"/>
      <c r="C111" s="1241"/>
      <c r="D111" s="1241"/>
      <c r="E111" s="1241"/>
      <c r="F111" s="1241"/>
      <c r="G111" s="1241"/>
      <c r="H111" s="1241"/>
      <c r="I111" s="1241"/>
      <c r="J111" s="1244"/>
      <c r="K111" s="395" t="s">
        <v>176</v>
      </c>
      <c r="L111" s="397">
        <v>0</v>
      </c>
      <c r="M111" s="395" t="s">
        <v>176</v>
      </c>
      <c r="N111" s="397">
        <v>0</v>
      </c>
      <c r="O111" s="1251"/>
    </row>
    <row r="112" spans="1:15" ht="15">
      <c r="A112" s="1266"/>
      <c r="B112" s="1260"/>
      <c r="C112" s="1241"/>
      <c r="D112" s="1241"/>
      <c r="E112" s="1241"/>
      <c r="F112" s="1241"/>
      <c r="G112" s="1241"/>
      <c r="H112" s="1241"/>
      <c r="I112" s="1241"/>
      <c r="J112" s="1244"/>
      <c r="K112" s="395" t="s">
        <v>177</v>
      </c>
      <c r="L112" s="397">
        <v>0</v>
      </c>
      <c r="M112" s="395" t="s">
        <v>177</v>
      </c>
      <c r="N112" s="397">
        <v>0</v>
      </c>
      <c r="O112" s="1251"/>
    </row>
    <row r="113" spans="1:15" ht="15">
      <c r="A113" s="1266"/>
      <c r="B113" s="1260"/>
      <c r="C113" s="1241"/>
      <c r="D113" s="1241"/>
      <c r="E113" s="1241"/>
      <c r="F113" s="1241"/>
      <c r="G113" s="1241"/>
      <c r="H113" s="1241"/>
      <c r="I113" s="1241"/>
      <c r="J113" s="1244"/>
      <c r="K113" s="395" t="s">
        <v>330</v>
      </c>
      <c r="L113" s="397">
        <v>0</v>
      </c>
      <c r="M113" s="395" t="s">
        <v>330</v>
      </c>
      <c r="N113" s="397">
        <v>0</v>
      </c>
      <c r="O113" s="1251"/>
    </row>
    <row r="114" spans="1:15" ht="15">
      <c r="A114" s="1266"/>
      <c r="B114" s="1260"/>
      <c r="C114" s="1241"/>
      <c r="D114" s="1241"/>
      <c r="E114" s="1241"/>
      <c r="F114" s="1241"/>
      <c r="G114" s="1241"/>
      <c r="H114" s="1241"/>
      <c r="I114" s="1241"/>
      <c r="J114" s="1244"/>
      <c r="K114" s="395" t="s">
        <v>178</v>
      </c>
      <c r="L114" s="397">
        <v>0</v>
      </c>
      <c r="M114" s="395" t="s">
        <v>178</v>
      </c>
      <c r="N114" s="397">
        <v>0</v>
      </c>
      <c r="O114" s="1251"/>
    </row>
    <row r="115" spans="1:15" ht="15">
      <c r="A115" s="1266"/>
      <c r="B115" s="1261"/>
      <c r="C115" s="1242"/>
      <c r="D115" s="1242"/>
      <c r="E115" s="1242"/>
      <c r="F115" s="1242"/>
      <c r="G115" s="1242"/>
      <c r="H115" s="1242"/>
      <c r="I115" s="1242"/>
      <c r="J115" s="1245"/>
      <c r="K115" s="395" t="s">
        <v>4</v>
      </c>
      <c r="L115" s="397">
        <f>SUM(L108:L114)</f>
        <v>0</v>
      </c>
      <c r="M115" s="395" t="s">
        <v>4</v>
      </c>
      <c r="N115" s="397">
        <f>SUM(N108:N114)</f>
        <v>0</v>
      </c>
      <c r="O115" s="1251"/>
    </row>
    <row r="116" spans="1:15" ht="15">
      <c r="A116" s="1266"/>
      <c r="B116" s="1259" t="s">
        <v>354</v>
      </c>
      <c r="C116" s="1240"/>
      <c r="D116" s="1240"/>
      <c r="E116" s="1240"/>
      <c r="F116" s="1240" t="s">
        <v>14</v>
      </c>
      <c r="G116" s="1240"/>
      <c r="H116" s="1240"/>
      <c r="I116" s="1240" t="s">
        <v>344</v>
      </c>
      <c r="J116" s="1243">
        <v>32400</v>
      </c>
      <c r="K116" s="394" t="s">
        <v>174</v>
      </c>
      <c r="L116" s="396">
        <v>0</v>
      </c>
      <c r="M116" s="394" t="s">
        <v>174</v>
      </c>
      <c r="N116" s="396">
        <v>0</v>
      </c>
      <c r="O116" s="1251">
        <f>+N123/J116</f>
        <v>0</v>
      </c>
    </row>
    <row r="117" spans="1:15" ht="15">
      <c r="A117" s="1266"/>
      <c r="B117" s="1260"/>
      <c r="C117" s="1241"/>
      <c r="D117" s="1241"/>
      <c r="E117" s="1241"/>
      <c r="F117" s="1241"/>
      <c r="G117" s="1241"/>
      <c r="H117" s="1241"/>
      <c r="I117" s="1241"/>
      <c r="J117" s="1244"/>
      <c r="K117" s="395" t="s">
        <v>175</v>
      </c>
      <c r="L117" s="397">
        <v>0</v>
      </c>
      <c r="M117" s="395" t="s">
        <v>175</v>
      </c>
      <c r="N117" s="397">
        <v>0</v>
      </c>
      <c r="O117" s="1251"/>
    </row>
    <row r="118" spans="1:15" ht="15">
      <c r="A118" s="1266"/>
      <c r="B118" s="1260"/>
      <c r="C118" s="1241"/>
      <c r="D118" s="1241"/>
      <c r="E118" s="1241"/>
      <c r="F118" s="1241"/>
      <c r="G118" s="1241"/>
      <c r="H118" s="1241"/>
      <c r="I118" s="1241"/>
      <c r="J118" s="1244"/>
      <c r="K118" s="395" t="s">
        <v>329</v>
      </c>
      <c r="L118" s="397">
        <v>0</v>
      </c>
      <c r="M118" s="395" t="s">
        <v>329</v>
      </c>
      <c r="N118" s="397">
        <v>0</v>
      </c>
      <c r="O118" s="1251"/>
    </row>
    <row r="119" spans="1:15" ht="15">
      <c r="A119" s="1266"/>
      <c r="B119" s="1260"/>
      <c r="C119" s="1241"/>
      <c r="D119" s="1241"/>
      <c r="E119" s="1241"/>
      <c r="F119" s="1241"/>
      <c r="G119" s="1241"/>
      <c r="H119" s="1241"/>
      <c r="I119" s="1241"/>
      <c r="J119" s="1244"/>
      <c r="K119" s="395" t="s">
        <v>176</v>
      </c>
      <c r="L119" s="397">
        <v>0</v>
      </c>
      <c r="M119" s="395" t="s">
        <v>176</v>
      </c>
      <c r="N119" s="397">
        <v>0</v>
      </c>
      <c r="O119" s="1251"/>
    </row>
    <row r="120" spans="1:15" ht="15">
      <c r="A120" s="1266"/>
      <c r="B120" s="1260"/>
      <c r="C120" s="1241"/>
      <c r="D120" s="1241"/>
      <c r="E120" s="1241"/>
      <c r="F120" s="1241"/>
      <c r="G120" s="1241"/>
      <c r="H120" s="1241"/>
      <c r="I120" s="1241"/>
      <c r="J120" s="1244"/>
      <c r="K120" s="395" t="s">
        <v>177</v>
      </c>
      <c r="L120" s="397">
        <v>0</v>
      </c>
      <c r="M120" s="395" t="s">
        <v>177</v>
      </c>
      <c r="N120" s="397">
        <v>0</v>
      </c>
      <c r="O120" s="1251"/>
    </row>
    <row r="121" spans="1:15" ht="15">
      <c r="A121" s="1266"/>
      <c r="B121" s="1260"/>
      <c r="C121" s="1241"/>
      <c r="D121" s="1241"/>
      <c r="E121" s="1241"/>
      <c r="F121" s="1241"/>
      <c r="G121" s="1241"/>
      <c r="H121" s="1241"/>
      <c r="I121" s="1241"/>
      <c r="J121" s="1244"/>
      <c r="K121" s="395" t="s">
        <v>330</v>
      </c>
      <c r="L121" s="397">
        <v>0</v>
      </c>
      <c r="M121" s="395" t="s">
        <v>330</v>
      </c>
      <c r="N121" s="397">
        <v>0</v>
      </c>
      <c r="O121" s="1251"/>
    </row>
    <row r="122" spans="1:15" ht="15">
      <c r="A122" s="1266"/>
      <c r="B122" s="1260"/>
      <c r="C122" s="1241"/>
      <c r="D122" s="1241"/>
      <c r="E122" s="1241"/>
      <c r="F122" s="1241"/>
      <c r="G122" s="1241"/>
      <c r="H122" s="1241"/>
      <c r="I122" s="1241"/>
      <c r="J122" s="1244"/>
      <c r="K122" s="395" t="s">
        <v>178</v>
      </c>
      <c r="L122" s="397">
        <v>0</v>
      </c>
      <c r="M122" s="395" t="s">
        <v>178</v>
      </c>
      <c r="N122" s="397">
        <v>0</v>
      </c>
      <c r="O122" s="1251"/>
    </row>
    <row r="123" spans="1:15" ht="15">
      <c r="A123" s="1266"/>
      <c r="B123" s="1261"/>
      <c r="C123" s="1242"/>
      <c r="D123" s="1242"/>
      <c r="E123" s="1242"/>
      <c r="F123" s="1242"/>
      <c r="G123" s="1242"/>
      <c r="H123" s="1242"/>
      <c r="I123" s="1242"/>
      <c r="J123" s="1245"/>
      <c r="K123" s="395" t="s">
        <v>4</v>
      </c>
      <c r="L123" s="397">
        <f>SUM(L116:L122)</f>
        <v>0</v>
      </c>
      <c r="M123" s="395" t="s">
        <v>4</v>
      </c>
      <c r="N123" s="397">
        <f>SUM(N116:N122)</f>
        <v>0</v>
      </c>
      <c r="O123" s="1251"/>
    </row>
    <row r="124" spans="1:15" ht="15">
      <c r="A124" s="1266"/>
      <c r="B124" s="1252" t="s">
        <v>355</v>
      </c>
      <c r="C124" s="1254" t="s">
        <v>334</v>
      </c>
      <c r="D124" s="1257" t="s">
        <v>335</v>
      </c>
      <c r="E124" s="1234"/>
      <c r="F124" s="1234" t="s">
        <v>14</v>
      </c>
      <c r="G124" s="1234"/>
      <c r="H124" s="1234"/>
      <c r="I124" s="1234" t="s">
        <v>344</v>
      </c>
      <c r="J124" s="1246">
        <v>5200</v>
      </c>
      <c r="K124" s="402" t="s">
        <v>174</v>
      </c>
      <c r="L124" s="404">
        <v>0</v>
      </c>
      <c r="M124" s="402" t="s">
        <v>174</v>
      </c>
      <c r="N124" s="404">
        <v>0</v>
      </c>
      <c r="O124" s="1258">
        <f>+N131/J124</f>
        <v>0.12553269230769232</v>
      </c>
    </row>
    <row r="125" spans="1:15" ht="15">
      <c r="A125" s="1266"/>
      <c r="B125" s="1253"/>
      <c r="C125" s="1255"/>
      <c r="D125" s="1257"/>
      <c r="E125" s="1235"/>
      <c r="F125" s="1235"/>
      <c r="G125" s="1235"/>
      <c r="H125" s="1235"/>
      <c r="I125" s="1235"/>
      <c r="J125" s="1247"/>
      <c r="K125" s="403" t="s">
        <v>175</v>
      </c>
      <c r="L125" s="405">
        <v>0</v>
      </c>
      <c r="M125" s="403" t="s">
        <v>175</v>
      </c>
      <c r="N125" s="405">
        <v>0</v>
      </c>
      <c r="O125" s="1258"/>
    </row>
    <row r="126" spans="1:15" ht="15">
      <c r="A126" s="1266"/>
      <c r="B126" s="1253"/>
      <c r="C126" s="1255"/>
      <c r="D126" s="1257"/>
      <c r="E126" s="1235"/>
      <c r="F126" s="1235"/>
      <c r="G126" s="1235"/>
      <c r="H126" s="1235"/>
      <c r="I126" s="1235"/>
      <c r="J126" s="1247"/>
      <c r="K126" s="403" t="s">
        <v>329</v>
      </c>
      <c r="L126" s="405">
        <v>0</v>
      </c>
      <c r="M126" s="403" t="s">
        <v>329</v>
      </c>
      <c r="N126" s="405">
        <v>3.18</v>
      </c>
      <c r="O126" s="1258"/>
    </row>
    <row r="127" spans="1:15" ht="15">
      <c r="A127" s="1266"/>
      <c r="B127" s="1253"/>
      <c r="C127" s="1255"/>
      <c r="D127" s="1257"/>
      <c r="E127" s="1235"/>
      <c r="F127" s="1235"/>
      <c r="G127" s="1235"/>
      <c r="H127" s="1235"/>
      <c r="I127" s="1235"/>
      <c r="J127" s="1247"/>
      <c r="K127" s="403" t="s">
        <v>176</v>
      </c>
      <c r="L127" s="405">
        <v>0</v>
      </c>
      <c r="M127" s="403" t="s">
        <v>176</v>
      </c>
      <c r="N127" s="405">
        <v>0</v>
      </c>
      <c r="O127" s="1258"/>
    </row>
    <row r="128" spans="1:15" ht="15">
      <c r="A128" s="1266"/>
      <c r="B128" s="1253"/>
      <c r="C128" s="1255"/>
      <c r="D128" s="1257"/>
      <c r="E128" s="1235"/>
      <c r="F128" s="1235"/>
      <c r="G128" s="1235"/>
      <c r="H128" s="1235"/>
      <c r="I128" s="1235"/>
      <c r="J128" s="1247"/>
      <c r="K128" s="403" t="s">
        <v>177</v>
      </c>
      <c r="L128" s="405">
        <v>0</v>
      </c>
      <c r="M128" s="403" t="s">
        <v>177</v>
      </c>
      <c r="N128" s="405">
        <v>252.61</v>
      </c>
      <c r="O128" s="1258"/>
    </row>
    <row r="129" spans="1:15" ht="15">
      <c r="A129" s="1266"/>
      <c r="B129" s="1253"/>
      <c r="C129" s="1255"/>
      <c r="D129" s="1257"/>
      <c r="E129" s="1235"/>
      <c r="F129" s="1235"/>
      <c r="G129" s="1235"/>
      <c r="H129" s="1235"/>
      <c r="I129" s="1235"/>
      <c r="J129" s="1247"/>
      <c r="K129" s="403" t="s">
        <v>330</v>
      </c>
      <c r="L129" s="405">
        <v>0</v>
      </c>
      <c r="M129" s="403" t="s">
        <v>330</v>
      </c>
      <c r="N129" s="405">
        <v>0</v>
      </c>
      <c r="O129" s="1258"/>
    </row>
    <row r="130" spans="1:15" ht="15">
      <c r="A130" s="1266"/>
      <c r="B130" s="1253"/>
      <c r="C130" s="1255"/>
      <c r="D130" s="1257"/>
      <c r="E130" s="1235"/>
      <c r="F130" s="1235"/>
      <c r="G130" s="1235"/>
      <c r="H130" s="1235"/>
      <c r="I130" s="1235"/>
      <c r="J130" s="1247"/>
      <c r="K130" s="403" t="s">
        <v>178</v>
      </c>
      <c r="L130" s="405">
        <v>0</v>
      </c>
      <c r="M130" s="403" t="s">
        <v>178</v>
      </c>
      <c r="N130" s="405">
        <v>396.98</v>
      </c>
      <c r="O130" s="1258"/>
    </row>
    <row r="131" spans="1:15" ht="15">
      <c r="A131" s="1266"/>
      <c r="B131" s="1262"/>
      <c r="C131" s="1256"/>
      <c r="D131" s="1257"/>
      <c r="E131" s="1236"/>
      <c r="F131" s="1236"/>
      <c r="G131" s="1236"/>
      <c r="H131" s="1236"/>
      <c r="I131" s="1236"/>
      <c r="J131" s="1248"/>
      <c r="K131" s="403" t="s">
        <v>4</v>
      </c>
      <c r="L131" s="405">
        <f>SUM(L124:L130)</f>
        <v>0</v>
      </c>
      <c r="M131" s="403" t="s">
        <v>4</v>
      </c>
      <c r="N131" s="405">
        <f>SUM(N124:N130)</f>
        <v>652.77</v>
      </c>
      <c r="O131" s="1258"/>
    </row>
    <row r="132" spans="1:15" ht="15">
      <c r="A132" s="1266"/>
      <c r="B132" s="1252" t="s">
        <v>356</v>
      </c>
      <c r="C132" s="1254" t="s">
        <v>334</v>
      </c>
      <c r="D132" s="1257" t="s">
        <v>335</v>
      </c>
      <c r="E132" s="1234"/>
      <c r="F132" s="1234" t="s">
        <v>14</v>
      </c>
      <c r="G132" s="1234"/>
      <c r="H132" s="1234"/>
      <c r="I132" s="1234" t="s">
        <v>344</v>
      </c>
      <c r="J132" s="1246">
        <v>35000</v>
      </c>
      <c r="K132" s="402" t="s">
        <v>174</v>
      </c>
      <c r="L132" s="404">
        <v>0</v>
      </c>
      <c r="M132" s="402" t="s">
        <v>174</v>
      </c>
      <c r="N132" s="404">
        <v>0</v>
      </c>
      <c r="O132" s="1258">
        <f>+N139/J132</f>
        <v>0</v>
      </c>
    </row>
    <row r="133" spans="1:15" ht="15">
      <c r="A133" s="1266"/>
      <c r="B133" s="1253"/>
      <c r="C133" s="1255"/>
      <c r="D133" s="1257"/>
      <c r="E133" s="1235"/>
      <c r="F133" s="1235"/>
      <c r="G133" s="1235"/>
      <c r="H133" s="1235"/>
      <c r="I133" s="1235"/>
      <c r="J133" s="1247"/>
      <c r="K133" s="403" t="s">
        <v>175</v>
      </c>
      <c r="L133" s="405">
        <v>0</v>
      </c>
      <c r="M133" s="403" t="s">
        <v>175</v>
      </c>
      <c r="N133" s="405">
        <v>0</v>
      </c>
      <c r="O133" s="1258"/>
    </row>
    <row r="134" spans="1:15" ht="15">
      <c r="A134" s="1266"/>
      <c r="B134" s="1253"/>
      <c r="C134" s="1255"/>
      <c r="D134" s="1257"/>
      <c r="E134" s="1235"/>
      <c r="F134" s="1235"/>
      <c r="G134" s="1235"/>
      <c r="H134" s="1235"/>
      <c r="I134" s="1235"/>
      <c r="J134" s="1247"/>
      <c r="K134" s="403" t="s">
        <v>329</v>
      </c>
      <c r="L134" s="405">
        <v>0</v>
      </c>
      <c r="M134" s="403" t="s">
        <v>329</v>
      </c>
      <c r="N134" s="405">
        <v>0</v>
      </c>
      <c r="O134" s="1258"/>
    </row>
    <row r="135" spans="1:15" ht="15">
      <c r="A135" s="1266"/>
      <c r="B135" s="1253"/>
      <c r="C135" s="1255"/>
      <c r="D135" s="1257"/>
      <c r="E135" s="1235"/>
      <c r="F135" s="1235"/>
      <c r="G135" s="1235"/>
      <c r="H135" s="1235"/>
      <c r="I135" s="1235"/>
      <c r="J135" s="1247"/>
      <c r="K135" s="403" t="s">
        <v>176</v>
      </c>
      <c r="L135" s="405">
        <v>0</v>
      </c>
      <c r="M135" s="403" t="s">
        <v>176</v>
      </c>
      <c r="N135" s="405">
        <v>0</v>
      </c>
      <c r="O135" s="1258"/>
    </row>
    <row r="136" spans="1:15" ht="15">
      <c r="A136" s="1266"/>
      <c r="B136" s="1253"/>
      <c r="C136" s="1255"/>
      <c r="D136" s="1257"/>
      <c r="E136" s="1235"/>
      <c r="F136" s="1235"/>
      <c r="G136" s="1235"/>
      <c r="H136" s="1235"/>
      <c r="I136" s="1235"/>
      <c r="J136" s="1247"/>
      <c r="K136" s="403" t="s">
        <v>177</v>
      </c>
      <c r="L136" s="405">
        <v>0</v>
      </c>
      <c r="M136" s="403" t="s">
        <v>177</v>
      </c>
      <c r="N136" s="405">
        <v>0</v>
      </c>
      <c r="O136" s="1258"/>
    </row>
    <row r="137" spans="1:15" ht="15">
      <c r="A137" s="1266"/>
      <c r="B137" s="1253"/>
      <c r="C137" s="1255"/>
      <c r="D137" s="1257"/>
      <c r="E137" s="1235"/>
      <c r="F137" s="1235"/>
      <c r="G137" s="1235"/>
      <c r="H137" s="1235"/>
      <c r="I137" s="1235"/>
      <c r="J137" s="1247"/>
      <c r="K137" s="403" t="s">
        <v>330</v>
      </c>
      <c r="L137" s="405">
        <v>0</v>
      </c>
      <c r="M137" s="403" t="s">
        <v>330</v>
      </c>
      <c r="N137" s="405">
        <v>0</v>
      </c>
      <c r="O137" s="1258"/>
    </row>
    <row r="138" spans="1:15" ht="15">
      <c r="A138" s="1266"/>
      <c r="B138" s="1253"/>
      <c r="C138" s="1255"/>
      <c r="D138" s="1257"/>
      <c r="E138" s="1235"/>
      <c r="F138" s="1235"/>
      <c r="G138" s="1235"/>
      <c r="H138" s="1235"/>
      <c r="I138" s="1235"/>
      <c r="J138" s="1247"/>
      <c r="K138" s="403" t="s">
        <v>178</v>
      </c>
      <c r="L138" s="405">
        <v>0</v>
      </c>
      <c r="M138" s="403" t="s">
        <v>178</v>
      </c>
      <c r="N138" s="405">
        <v>0</v>
      </c>
      <c r="O138" s="1258"/>
    </row>
    <row r="139" spans="1:15" ht="15">
      <c r="A139" s="1266"/>
      <c r="B139" s="1262"/>
      <c r="C139" s="1256"/>
      <c r="D139" s="1257"/>
      <c r="E139" s="1236"/>
      <c r="F139" s="1236"/>
      <c r="G139" s="1236"/>
      <c r="H139" s="1236"/>
      <c r="I139" s="1236"/>
      <c r="J139" s="1248"/>
      <c r="K139" s="403" t="s">
        <v>4</v>
      </c>
      <c r="L139" s="405">
        <f>SUM(L132:L138)</f>
        <v>0</v>
      </c>
      <c r="M139" s="403" t="s">
        <v>4</v>
      </c>
      <c r="N139" s="405">
        <f>SUM(N132:N138)</f>
        <v>0</v>
      </c>
      <c r="O139" s="1258"/>
    </row>
    <row r="140" spans="1:15" ht="15">
      <c r="A140" s="1266"/>
      <c r="B140" s="1259" t="s">
        <v>357</v>
      </c>
      <c r="C140" s="1240"/>
      <c r="D140" s="1240"/>
      <c r="E140" s="1240"/>
      <c r="F140" s="1240" t="s">
        <v>14</v>
      </c>
      <c r="G140" s="1240"/>
      <c r="H140" s="1240"/>
      <c r="I140" s="1240" t="s">
        <v>344</v>
      </c>
      <c r="J140" s="1243">
        <v>85000</v>
      </c>
      <c r="K140" s="394" t="s">
        <v>174</v>
      </c>
      <c r="L140" s="396">
        <v>15500</v>
      </c>
      <c r="M140" s="394" t="s">
        <v>174</v>
      </c>
      <c r="N140" s="397">
        <v>90444</v>
      </c>
      <c r="O140" s="1251">
        <f>+N147/J140</f>
        <v>1.2663684705882352</v>
      </c>
    </row>
    <row r="141" spans="1:15" ht="15">
      <c r="A141" s="1266"/>
      <c r="B141" s="1260"/>
      <c r="C141" s="1241"/>
      <c r="D141" s="1241"/>
      <c r="E141" s="1241"/>
      <c r="F141" s="1241"/>
      <c r="G141" s="1241"/>
      <c r="H141" s="1241"/>
      <c r="I141" s="1241"/>
      <c r="J141" s="1244"/>
      <c r="K141" s="395" t="s">
        <v>175</v>
      </c>
      <c r="L141" s="397">
        <v>0</v>
      </c>
      <c r="M141" s="395" t="s">
        <v>175</v>
      </c>
      <c r="N141" s="397">
        <v>367.93</v>
      </c>
      <c r="O141" s="1251"/>
    </row>
    <row r="142" spans="1:15" ht="15">
      <c r="A142" s="1266"/>
      <c r="B142" s="1260"/>
      <c r="C142" s="1241"/>
      <c r="D142" s="1241"/>
      <c r="E142" s="1241"/>
      <c r="F142" s="1241"/>
      <c r="G142" s="1241"/>
      <c r="H142" s="1241"/>
      <c r="I142" s="1241"/>
      <c r="J142" s="1244"/>
      <c r="K142" s="395" t="s">
        <v>329</v>
      </c>
      <c r="L142" s="397">
        <v>0</v>
      </c>
      <c r="M142" s="395" t="s">
        <v>329</v>
      </c>
      <c r="N142" s="397">
        <v>48.39000000000001</v>
      </c>
      <c r="O142" s="1251"/>
    </row>
    <row r="143" spans="1:15" ht="15">
      <c r="A143" s="1266"/>
      <c r="B143" s="1260"/>
      <c r="C143" s="1241"/>
      <c r="D143" s="1241"/>
      <c r="E143" s="1241"/>
      <c r="F143" s="1241"/>
      <c r="G143" s="1241"/>
      <c r="H143" s="1241"/>
      <c r="I143" s="1241"/>
      <c r="J143" s="1244"/>
      <c r="K143" s="395" t="s">
        <v>176</v>
      </c>
      <c r="L143" s="397">
        <v>0</v>
      </c>
      <c r="M143" s="395" t="s">
        <v>176</v>
      </c>
      <c r="N143" s="397">
        <v>1775</v>
      </c>
      <c r="O143" s="1251"/>
    </row>
    <row r="144" spans="1:15" ht="15">
      <c r="A144" s="1266"/>
      <c r="B144" s="1260"/>
      <c r="C144" s="1241"/>
      <c r="D144" s="1241"/>
      <c r="E144" s="1241"/>
      <c r="F144" s="1241"/>
      <c r="G144" s="1241"/>
      <c r="H144" s="1241"/>
      <c r="I144" s="1241"/>
      <c r="J144" s="1244"/>
      <c r="K144" s="395" t="s">
        <v>177</v>
      </c>
      <c r="L144" s="397">
        <v>0</v>
      </c>
      <c r="M144" s="395" t="s">
        <v>177</v>
      </c>
      <c r="N144" s="397">
        <v>12066</v>
      </c>
      <c r="O144" s="1251"/>
    </row>
    <row r="145" spans="1:15" ht="15">
      <c r="A145" s="1266"/>
      <c r="B145" s="1260"/>
      <c r="C145" s="1241"/>
      <c r="D145" s="1241"/>
      <c r="E145" s="1241"/>
      <c r="F145" s="1241"/>
      <c r="G145" s="1241"/>
      <c r="H145" s="1241"/>
      <c r="I145" s="1241"/>
      <c r="J145" s="1244"/>
      <c r="K145" s="395" t="s">
        <v>330</v>
      </c>
      <c r="L145" s="397">
        <v>0</v>
      </c>
      <c r="M145" s="395" t="s">
        <v>330</v>
      </c>
      <c r="N145" s="397">
        <v>0</v>
      </c>
      <c r="O145" s="1251"/>
    </row>
    <row r="146" spans="1:15" ht="15">
      <c r="A146" s="1266"/>
      <c r="B146" s="1260"/>
      <c r="C146" s="1241"/>
      <c r="D146" s="1241"/>
      <c r="E146" s="1241"/>
      <c r="F146" s="1241"/>
      <c r="G146" s="1241"/>
      <c r="H146" s="1241"/>
      <c r="I146" s="1241"/>
      <c r="J146" s="1244"/>
      <c r="K146" s="395" t="s">
        <v>178</v>
      </c>
      <c r="L146" s="397">
        <v>0</v>
      </c>
      <c r="M146" s="395" t="s">
        <v>178</v>
      </c>
      <c r="N146" s="397">
        <v>2940</v>
      </c>
      <c r="O146" s="1251"/>
    </row>
    <row r="147" spans="1:15" ht="15">
      <c r="A147" s="1266"/>
      <c r="B147" s="1261"/>
      <c r="C147" s="1242"/>
      <c r="D147" s="1242"/>
      <c r="E147" s="1242"/>
      <c r="F147" s="1242"/>
      <c r="G147" s="1242"/>
      <c r="H147" s="1242"/>
      <c r="I147" s="1242"/>
      <c r="J147" s="1245"/>
      <c r="K147" s="395" t="s">
        <v>4</v>
      </c>
      <c r="L147" s="397">
        <f>SUM(L140:L146)</f>
        <v>15500</v>
      </c>
      <c r="M147" s="395" t="s">
        <v>4</v>
      </c>
      <c r="N147" s="397">
        <f>SUM(N140:N146)</f>
        <v>107641.31999999999</v>
      </c>
      <c r="O147" s="1251"/>
    </row>
    <row r="148" spans="1:15" ht="15">
      <c r="A148" s="1266"/>
      <c r="B148" s="1252" t="s">
        <v>358</v>
      </c>
      <c r="C148" s="1254" t="s">
        <v>334</v>
      </c>
      <c r="D148" s="1257" t="s">
        <v>335</v>
      </c>
      <c r="E148" s="1234"/>
      <c r="F148" s="1234" t="s">
        <v>14</v>
      </c>
      <c r="G148" s="1234"/>
      <c r="H148" s="1234"/>
      <c r="I148" s="1234" t="s">
        <v>344</v>
      </c>
      <c r="J148" s="1246">
        <v>150000</v>
      </c>
      <c r="K148" s="402" t="s">
        <v>174</v>
      </c>
      <c r="L148" s="404">
        <v>0</v>
      </c>
      <c r="M148" s="402" t="s">
        <v>174</v>
      </c>
      <c r="N148" s="449">
        <v>0</v>
      </c>
      <c r="O148" s="1258">
        <f>+N155/J148</f>
        <v>0</v>
      </c>
    </row>
    <row r="149" spans="1:15" ht="15">
      <c r="A149" s="1266"/>
      <c r="B149" s="1253"/>
      <c r="C149" s="1255"/>
      <c r="D149" s="1257"/>
      <c r="E149" s="1235"/>
      <c r="F149" s="1235"/>
      <c r="G149" s="1235"/>
      <c r="H149" s="1235"/>
      <c r="I149" s="1235"/>
      <c r="J149" s="1247"/>
      <c r="K149" s="403" t="s">
        <v>175</v>
      </c>
      <c r="L149" s="405">
        <v>0</v>
      </c>
      <c r="M149" s="403" t="s">
        <v>175</v>
      </c>
      <c r="N149" s="405">
        <v>0</v>
      </c>
      <c r="O149" s="1258"/>
    </row>
    <row r="150" spans="1:15" ht="15">
      <c r="A150" s="1266"/>
      <c r="B150" s="1253"/>
      <c r="C150" s="1255"/>
      <c r="D150" s="1257"/>
      <c r="E150" s="1235"/>
      <c r="F150" s="1235"/>
      <c r="G150" s="1235"/>
      <c r="H150" s="1235"/>
      <c r="I150" s="1235"/>
      <c r="J150" s="1247"/>
      <c r="K150" s="403" t="s">
        <v>329</v>
      </c>
      <c r="L150" s="405">
        <v>0</v>
      </c>
      <c r="M150" s="403" t="s">
        <v>329</v>
      </c>
      <c r="N150" s="405">
        <v>0</v>
      </c>
      <c r="O150" s="1258"/>
    </row>
    <row r="151" spans="1:15" ht="15">
      <c r="A151" s="1266"/>
      <c r="B151" s="1253"/>
      <c r="C151" s="1255"/>
      <c r="D151" s="1257"/>
      <c r="E151" s="1235"/>
      <c r="F151" s="1235"/>
      <c r="G151" s="1235"/>
      <c r="H151" s="1235"/>
      <c r="I151" s="1235"/>
      <c r="J151" s="1247"/>
      <c r="K151" s="403" t="s">
        <v>176</v>
      </c>
      <c r="L151" s="405">
        <v>0</v>
      </c>
      <c r="M151" s="403" t="s">
        <v>176</v>
      </c>
      <c r="N151" s="405">
        <v>0</v>
      </c>
      <c r="O151" s="1258"/>
    </row>
    <row r="152" spans="1:15" ht="15">
      <c r="A152" s="1266"/>
      <c r="B152" s="1253"/>
      <c r="C152" s="1255"/>
      <c r="D152" s="1257"/>
      <c r="E152" s="1235"/>
      <c r="F152" s="1235"/>
      <c r="G152" s="1235"/>
      <c r="H152" s="1235"/>
      <c r="I152" s="1235"/>
      <c r="J152" s="1247"/>
      <c r="K152" s="403" t="s">
        <v>177</v>
      </c>
      <c r="L152" s="405">
        <v>0</v>
      </c>
      <c r="M152" s="403" t="s">
        <v>177</v>
      </c>
      <c r="N152" s="405">
        <v>0</v>
      </c>
      <c r="O152" s="1258"/>
    </row>
    <row r="153" spans="1:15" ht="15">
      <c r="A153" s="1266"/>
      <c r="B153" s="1253"/>
      <c r="C153" s="1255"/>
      <c r="D153" s="1257"/>
      <c r="E153" s="1235"/>
      <c r="F153" s="1235"/>
      <c r="G153" s="1235"/>
      <c r="H153" s="1235"/>
      <c r="I153" s="1235"/>
      <c r="J153" s="1247"/>
      <c r="K153" s="403" t="s">
        <v>330</v>
      </c>
      <c r="L153" s="405">
        <v>0</v>
      </c>
      <c r="M153" s="403" t="s">
        <v>330</v>
      </c>
      <c r="N153" s="405">
        <v>0</v>
      </c>
      <c r="O153" s="1258"/>
    </row>
    <row r="154" spans="1:15" ht="15">
      <c r="A154" s="1266"/>
      <c r="B154" s="1253"/>
      <c r="C154" s="1255"/>
      <c r="D154" s="1257"/>
      <c r="E154" s="1235"/>
      <c r="F154" s="1235"/>
      <c r="G154" s="1235"/>
      <c r="H154" s="1235"/>
      <c r="I154" s="1235"/>
      <c r="J154" s="1247"/>
      <c r="K154" s="403" t="s">
        <v>178</v>
      </c>
      <c r="L154" s="405">
        <v>0</v>
      </c>
      <c r="M154" s="403" t="s">
        <v>178</v>
      </c>
      <c r="N154" s="405">
        <v>0</v>
      </c>
      <c r="O154" s="1258"/>
    </row>
    <row r="155" spans="1:15" ht="15">
      <c r="A155" s="1266"/>
      <c r="B155" s="1253"/>
      <c r="C155" s="1256"/>
      <c r="D155" s="1257"/>
      <c r="E155" s="1235"/>
      <c r="F155" s="1235"/>
      <c r="G155" s="1235"/>
      <c r="H155" s="1235"/>
      <c r="I155" s="1236"/>
      <c r="J155" s="1248"/>
      <c r="K155" s="403" t="s">
        <v>4</v>
      </c>
      <c r="L155" s="405">
        <f>SUM(L148:L154)</f>
        <v>0</v>
      </c>
      <c r="M155" s="403" t="s">
        <v>4</v>
      </c>
      <c r="N155" s="405">
        <v>0</v>
      </c>
      <c r="O155" s="1258"/>
    </row>
    <row r="156" spans="1:15" ht="15">
      <c r="A156" s="422"/>
      <c r="B156" s="450" t="s">
        <v>4</v>
      </c>
      <c r="C156" s="451"/>
      <c r="D156" s="451"/>
      <c r="E156" s="451"/>
      <c r="F156" s="451"/>
      <c r="G156" s="451"/>
      <c r="H156" s="451"/>
      <c r="I156" s="451"/>
      <c r="J156" s="452">
        <f>+J92+J100+J108+J116+J124+J132+J140+J148</f>
        <v>423600</v>
      </c>
      <c r="K156" s="453"/>
      <c r="L156" s="454">
        <f>+L99+L107+L115+L123+L131+L139+L147+L155</f>
        <v>15500</v>
      </c>
      <c r="M156" s="455"/>
      <c r="N156" s="456">
        <f>+N99+N107+N115+N123+N131+N139+N147+N155</f>
        <v>108294.09</v>
      </c>
      <c r="O156" s="457">
        <f>+N156/J156</f>
        <v>0.2556517705382436</v>
      </c>
    </row>
    <row r="157" spans="1:15" ht="15.75" thickBot="1">
      <c r="A157" s="1249" t="s">
        <v>359</v>
      </c>
      <c r="B157" s="1249"/>
      <c r="C157" s="1249"/>
      <c r="D157" s="1249"/>
      <c r="E157" s="1249"/>
      <c r="F157" s="1249"/>
      <c r="G157" s="1249"/>
      <c r="H157" s="1249"/>
      <c r="I157" s="1249"/>
      <c r="J157" s="458">
        <f>+J156+J91+J42</f>
        <v>1028850</v>
      </c>
      <c r="K157" s="459"/>
      <c r="L157" s="460">
        <f>+L42+L91+L156</f>
        <v>101976</v>
      </c>
      <c r="M157" s="461"/>
      <c r="N157" s="458">
        <f>+N42+N91+N156</f>
        <v>915479.4149999999</v>
      </c>
      <c r="O157" s="462">
        <f>+N157/J157</f>
        <v>0.8898084414637701</v>
      </c>
    </row>
    <row r="158" spans="1:15" ht="15.75" thickTop="1">
      <c r="A158" s="422"/>
      <c r="B158" s="421"/>
      <c r="C158" s="422"/>
      <c r="D158" s="422"/>
      <c r="E158" s="422"/>
      <c r="F158" s="422"/>
      <c r="G158" s="422"/>
      <c r="H158" s="422"/>
      <c r="I158" s="422"/>
      <c r="J158" s="422"/>
      <c r="K158" s="423"/>
      <c r="L158" s="424"/>
      <c r="M158" s="422"/>
      <c r="N158" s="422"/>
      <c r="O158" s="422"/>
    </row>
    <row r="159" spans="1:15" ht="15">
      <c r="A159" s="1250" t="s">
        <v>179</v>
      </c>
      <c r="B159" s="1250"/>
      <c r="C159" s="1230"/>
      <c r="D159" s="1230"/>
      <c r="E159" s="1230"/>
      <c r="F159" s="463" t="s">
        <v>5</v>
      </c>
      <c r="G159" s="1230"/>
      <c r="H159" s="1231"/>
      <c r="I159" s="1234" t="s">
        <v>180</v>
      </c>
      <c r="J159" s="464">
        <v>18760</v>
      </c>
      <c r="K159" s="464">
        <v>14798</v>
      </c>
      <c r="L159" s="464">
        <v>7455</v>
      </c>
      <c r="M159" s="1237">
        <f>+L163/J163</f>
        <v>0.6397447699704001</v>
      </c>
      <c r="N159" s="422"/>
      <c r="O159" s="422"/>
    </row>
    <row r="160" spans="1:15" ht="15">
      <c r="A160" s="1250"/>
      <c r="B160" s="1250"/>
      <c r="C160" s="1230"/>
      <c r="D160" s="1230"/>
      <c r="E160" s="1230"/>
      <c r="F160" s="463" t="s">
        <v>14</v>
      </c>
      <c r="G160" s="1230"/>
      <c r="H160" s="1232"/>
      <c r="I160" s="1235"/>
      <c r="J160" s="464">
        <v>24818.42</v>
      </c>
      <c r="K160" s="464">
        <v>0</v>
      </c>
      <c r="L160" s="464">
        <v>24818.42</v>
      </c>
      <c r="M160" s="1238"/>
      <c r="N160" s="422"/>
      <c r="O160" s="422"/>
    </row>
    <row r="161" spans="1:15" ht="15">
      <c r="A161" s="1250"/>
      <c r="B161" s="1250"/>
      <c r="C161" s="1230"/>
      <c r="D161" s="1230"/>
      <c r="E161" s="1230"/>
      <c r="F161" s="463" t="s">
        <v>18</v>
      </c>
      <c r="G161" s="1230"/>
      <c r="H161" s="1232"/>
      <c r="I161" s="1235"/>
      <c r="J161" s="464">
        <v>9413</v>
      </c>
      <c r="K161" s="464">
        <v>3690</v>
      </c>
      <c r="L161" s="464">
        <v>3690</v>
      </c>
      <c r="M161" s="1238"/>
      <c r="N161" s="422"/>
      <c r="O161" s="422"/>
    </row>
    <row r="162" spans="1:15" ht="15">
      <c r="A162" s="1250"/>
      <c r="B162" s="1250"/>
      <c r="C162" s="1230"/>
      <c r="D162" s="1230"/>
      <c r="E162" s="1230"/>
      <c r="F162" s="463" t="s">
        <v>22</v>
      </c>
      <c r="G162" s="1230"/>
      <c r="H162" s="1233"/>
      <c r="I162" s="1236"/>
      <c r="J162" s="464">
        <v>8948</v>
      </c>
      <c r="K162" s="464">
        <v>3662</v>
      </c>
      <c r="L162" s="464">
        <v>3662</v>
      </c>
      <c r="M162" s="1238"/>
      <c r="N162" s="422"/>
      <c r="O162" s="422"/>
    </row>
    <row r="163" spans="1:15" ht="15">
      <c r="A163" s="1250"/>
      <c r="B163" s="1250"/>
      <c r="C163" s="463"/>
      <c r="D163" s="463"/>
      <c r="E163" s="463"/>
      <c r="F163" s="463"/>
      <c r="G163" s="463"/>
      <c r="H163" s="463"/>
      <c r="I163" s="463" t="s">
        <v>181</v>
      </c>
      <c r="J163" s="465">
        <f>+SUM(J159:J162)</f>
        <v>61939.42</v>
      </c>
      <c r="K163" s="465">
        <f>+SUM(K159:K162)</f>
        <v>22150</v>
      </c>
      <c r="L163" s="465">
        <f>+SUM(L159:L162)</f>
        <v>39625.42</v>
      </c>
      <c r="M163" s="1239"/>
      <c r="N163" s="422"/>
      <c r="O163" s="422"/>
    </row>
  </sheetData>
  <sheetProtection/>
  <mergeCells count="204">
    <mergeCell ref="A5:O5"/>
    <mergeCell ref="A6:A7"/>
    <mergeCell ref="B6:B7"/>
    <mergeCell ref="C6:E6"/>
    <mergeCell ref="F6:F7"/>
    <mergeCell ref="G6:G7"/>
    <mergeCell ref="H6:O6"/>
    <mergeCell ref="K7:L7"/>
    <mergeCell ref="M7:N7"/>
    <mergeCell ref="C8:D8"/>
    <mergeCell ref="F8:G8"/>
    <mergeCell ref="A9:A42"/>
    <mergeCell ref="B9:B16"/>
    <mergeCell ref="C9:C16"/>
    <mergeCell ref="D9:D16"/>
    <mergeCell ref="E9:E16"/>
    <mergeCell ref="F9:F16"/>
    <mergeCell ref="G9:G16"/>
    <mergeCell ref="G18:G25"/>
    <mergeCell ref="H9:H16"/>
    <mergeCell ref="I9:I16"/>
    <mergeCell ref="J9:J16"/>
    <mergeCell ref="O9:O16"/>
    <mergeCell ref="I17:O17"/>
    <mergeCell ref="B18:B25"/>
    <mergeCell ref="C18:C25"/>
    <mergeCell ref="D18:D25"/>
    <mergeCell ref="E18:E25"/>
    <mergeCell ref="F18:F25"/>
    <mergeCell ref="H18:H25"/>
    <mergeCell ref="I18:I25"/>
    <mergeCell ref="J18:J25"/>
    <mergeCell ref="O18:O25"/>
    <mergeCell ref="B26:B33"/>
    <mergeCell ref="C26:C33"/>
    <mergeCell ref="D26:D33"/>
    <mergeCell ref="E26:E33"/>
    <mergeCell ref="F26:F33"/>
    <mergeCell ref="G26:G33"/>
    <mergeCell ref="H26:H33"/>
    <mergeCell ref="I26:I33"/>
    <mergeCell ref="J26:J33"/>
    <mergeCell ref="O26:O33"/>
    <mergeCell ref="B34:B41"/>
    <mergeCell ref="C34:C41"/>
    <mergeCell ref="D34:D41"/>
    <mergeCell ref="E34:E41"/>
    <mergeCell ref="F34:F41"/>
    <mergeCell ref="G34:G41"/>
    <mergeCell ref="H34:H41"/>
    <mergeCell ref="I34:I41"/>
    <mergeCell ref="J34:J41"/>
    <mergeCell ref="O34:O41"/>
    <mergeCell ref="A43:A90"/>
    <mergeCell ref="B43:B50"/>
    <mergeCell ref="C43:C50"/>
    <mergeCell ref="D43:D50"/>
    <mergeCell ref="E43:E50"/>
    <mergeCell ref="F43:F50"/>
    <mergeCell ref="G43:G50"/>
    <mergeCell ref="H43:H50"/>
    <mergeCell ref="I43:I50"/>
    <mergeCell ref="J43:J50"/>
    <mergeCell ref="O43:O50"/>
    <mergeCell ref="B51:B58"/>
    <mergeCell ref="C51:C58"/>
    <mergeCell ref="D51:D58"/>
    <mergeCell ref="E51:E58"/>
    <mergeCell ref="F51:F58"/>
    <mergeCell ref="G51:G58"/>
    <mergeCell ref="H51:H58"/>
    <mergeCell ref="I51:I58"/>
    <mergeCell ref="J51:J58"/>
    <mergeCell ref="O51:O58"/>
    <mergeCell ref="B59:B66"/>
    <mergeCell ref="C59:C66"/>
    <mergeCell ref="D59:D66"/>
    <mergeCell ref="E59:E66"/>
    <mergeCell ref="F59:F66"/>
    <mergeCell ref="G59:G66"/>
    <mergeCell ref="H59:H66"/>
    <mergeCell ref="I59:I66"/>
    <mergeCell ref="J59:J66"/>
    <mergeCell ref="O59:O66"/>
    <mergeCell ref="B67:B74"/>
    <mergeCell ref="C67:C74"/>
    <mergeCell ref="D67:D74"/>
    <mergeCell ref="E67:E74"/>
    <mergeCell ref="F67:F74"/>
    <mergeCell ref="G67:G74"/>
    <mergeCell ref="H67:H74"/>
    <mergeCell ref="I67:I74"/>
    <mergeCell ref="J67:J74"/>
    <mergeCell ref="O67:O74"/>
    <mergeCell ref="B75:B82"/>
    <mergeCell ref="C75:C82"/>
    <mergeCell ref="D75:D82"/>
    <mergeCell ref="E75:E82"/>
    <mergeCell ref="F75:F82"/>
    <mergeCell ref="G75:G82"/>
    <mergeCell ref="H75:H82"/>
    <mergeCell ref="I75:I82"/>
    <mergeCell ref="J75:J82"/>
    <mergeCell ref="O75:O82"/>
    <mergeCell ref="B83:B90"/>
    <mergeCell ref="C83:C90"/>
    <mergeCell ref="D83:D90"/>
    <mergeCell ref="E83:E90"/>
    <mergeCell ref="F83:F90"/>
    <mergeCell ref="G83:G90"/>
    <mergeCell ref="H83:H90"/>
    <mergeCell ref="I83:I90"/>
    <mergeCell ref="J83:J90"/>
    <mergeCell ref="O83:O90"/>
    <mergeCell ref="A92:A155"/>
    <mergeCell ref="B92:B99"/>
    <mergeCell ref="C92:C99"/>
    <mergeCell ref="D92:D99"/>
    <mergeCell ref="E92:E99"/>
    <mergeCell ref="F92:F99"/>
    <mergeCell ref="G92:G99"/>
    <mergeCell ref="H92:H99"/>
    <mergeCell ref="I92:I99"/>
    <mergeCell ref="J92:J99"/>
    <mergeCell ref="O92:O99"/>
    <mergeCell ref="G108:G115"/>
    <mergeCell ref="B100:B107"/>
    <mergeCell ref="C100:C107"/>
    <mergeCell ref="D100:D107"/>
    <mergeCell ref="E100:E107"/>
    <mergeCell ref="F100:F107"/>
    <mergeCell ref="G100:G107"/>
    <mergeCell ref="G116:G123"/>
    <mergeCell ref="H100:H107"/>
    <mergeCell ref="I100:I107"/>
    <mergeCell ref="J100:J107"/>
    <mergeCell ref="O100:O107"/>
    <mergeCell ref="B108:B115"/>
    <mergeCell ref="C108:C115"/>
    <mergeCell ref="D108:D115"/>
    <mergeCell ref="E108:E115"/>
    <mergeCell ref="F108:F115"/>
    <mergeCell ref="G124:G131"/>
    <mergeCell ref="H108:H115"/>
    <mergeCell ref="I108:I115"/>
    <mergeCell ref="J108:J115"/>
    <mergeCell ref="O108:O115"/>
    <mergeCell ref="B116:B123"/>
    <mergeCell ref="C116:C123"/>
    <mergeCell ref="D116:D123"/>
    <mergeCell ref="E116:E123"/>
    <mergeCell ref="F116:F123"/>
    <mergeCell ref="G132:G139"/>
    <mergeCell ref="H116:H123"/>
    <mergeCell ref="I116:I123"/>
    <mergeCell ref="J116:J123"/>
    <mergeCell ref="O116:O123"/>
    <mergeCell ref="B124:B131"/>
    <mergeCell ref="C124:C131"/>
    <mergeCell ref="D124:D131"/>
    <mergeCell ref="E124:E131"/>
    <mergeCell ref="F124:F131"/>
    <mergeCell ref="G140:G147"/>
    <mergeCell ref="H124:H131"/>
    <mergeCell ref="I124:I131"/>
    <mergeCell ref="J124:J131"/>
    <mergeCell ref="O124:O131"/>
    <mergeCell ref="B132:B139"/>
    <mergeCell ref="C132:C139"/>
    <mergeCell ref="D132:D139"/>
    <mergeCell ref="E132:E139"/>
    <mergeCell ref="F132:F139"/>
    <mergeCell ref="O148:O155"/>
    <mergeCell ref="H132:H139"/>
    <mergeCell ref="I132:I139"/>
    <mergeCell ref="J132:J139"/>
    <mergeCell ref="O132:O139"/>
    <mergeCell ref="B140:B147"/>
    <mergeCell ref="C140:C147"/>
    <mergeCell ref="D140:D147"/>
    <mergeCell ref="E140:E147"/>
    <mergeCell ref="F140:F147"/>
    <mergeCell ref="A157:I157"/>
    <mergeCell ref="A159:B163"/>
    <mergeCell ref="C159:C162"/>
    <mergeCell ref="O140:O147"/>
    <mergeCell ref="B148:B155"/>
    <mergeCell ref="C148:C155"/>
    <mergeCell ref="D148:D155"/>
    <mergeCell ref="E148:E155"/>
    <mergeCell ref="F148:F155"/>
    <mergeCell ref="G148:G155"/>
    <mergeCell ref="H140:H147"/>
    <mergeCell ref="I140:I147"/>
    <mergeCell ref="J140:J147"/>
    <mergeCell ref="H148:H155"/>
    <mergeCell ref="I148:I155"/>
    <mergeCell ref="J148:J155"/>
    <mergeCell ref="D159:D162"/>
    <mergeCell ref="E159:E162"/>
    <mergeCell ref="G159:G162"/>
    <mergeCell ref="H159:H162"/>
    <mergeCell ref="I159:I162"/>
    <mergeCell ref="M159:M163"/>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2:D96"/>
  <sheetViews>
    <sheetView zoomScalePageLayoutView="0" workbookViewId="0" topLeftCell="A1">
      <selection activeCell="H17" sqref="H17"/>
    </sheetView>
  </sheetViews>
  <sheetFormatPr defaultColWidth="9.140625" defaultRowHeight="15"/>
  <cols>
    <col min="1" max="2" width="11.421875" style="0" customWidth="1"/>
    <col min="3" max="3" width="29.00390625" style="0" customWidth="1"/>
    <col min="4" max="16384" width="11.421875" style="0" customWidth="1"/>
  </cols>
  <sheetData>
    <row r="2" ht="15">
      <c r="A2" t="s">
        <v>182</v>
      </c>
    </row>
    <row r="3" spans="1:4" ht="15">
      <c r="A3" s="149" t="s">
        <v>183</v>
      </c>
      <c r="B3" s="149" t="s">
        <v>184</v>
      </c>
      <c r="C3" s="149" t="s">
        <v>185</v>
      </c>
      <c r="D3" s="149" t="s">
        <v>144</v>
      </c>
    </row>
    <row r="4" spans="1:4" ht="15">
      <c r="A4">
        <v>1</v>
      </c>
      <c r="B4" s="150" t="s">
        <v>186</v>
      </c>
      <c r="C4" s="150" t="s">
        <v>187</v>
      </c>
      <c r="D4" s="151">
        <v>1476.08</v>
      </c>
    </row>
    <row r="5" spans="2:4" ht="15">
      <c r="B5" s="150"/>
      <c r="C5" s="150" t="s">
        <v>188</v>
      </c>
      <c r="D5" s="151">
        <v>52287.35999999999</v>
      </c>
    </row>
    <row r="6" spans="2:4" ht="15">
      <c r="B6" s="150"/>
      <c r="C6" s="150" t="s">
        <v>189</v>
      </c>
      <c r="D6" s="151">
        <v>9085.97</v>
      </c>
    </row>
    <row r="7" spans="2:4" ht="15">
      <c r="B7" s="150"/>
      <c r="C7" s="150" t="s">
        <v>190</v>
      </c>
      <c r="D7" s="151">
        <v>397.35</v>
      </c>
    </row>
    <row r="8" spans="2:4" ht="15">
      <c r="B8" s="150"/>
      <c r="C8" s="150" t="s">
        <v>191</v>
      </c>
      <c r="D8" s="151">
        <v>26.16</v>
      </c>
    </row>
    <row r="9" spans="2:4" ht="15">
      <c r="B9" s="150"/>
      <c r="C9" s="150" t="s">
        <v>192</v>
      </c>
      <c r="D9" s="151">
        <v>31000</v>
      </c>
    </row>
    <row r="10" spans="2:4" ht="15">
      <c r="B10" s="150"/>
      <c r="C10" s="150" t="s">
        <v>193</v>
      </c>
      <c r="D10" s="151">
        <v>6861.8</v>
      </c>
    </row>
    <row r="11" spans="2:4" ht="15">
      <c r="B11" s="152" t="s">
        <v>194</v>
      </c>
      <c r="C11" s="152"/>
      <c r="D11" s="153">
        <v>101134.72</v>
      </c>
    </row>
    <row r="12" spans="2:4" ht="15">
      <c r="B12" s="152" t="s">
        <v>195</v>
      </c>
      <c r="C12" s="152" t="s">
        <v>187</v>
      </c>
      <c r="D12" s="153">
        <v>30564.000000000004</v>
      </c>
    </row>
    <row r="13" spans="2:4" ht="15">
      <c r="B13" s="152"/>
      <c r="C13" s="152" t="s">
        <v>189</v>
      </c>
      <c r="D13" s="153">
        <v>9996.99</v>
      </c>
    </row>
    <row r="14" spans="2:4" ht="15">
      <c r="B14" s="152"/>
      <c r="C14" s="152" t="s">
        <v>190</v>
      </c>
      <c r="D14" s="153">
        <v>504.89000000000004</v>
      </c>
    </row>
    <row r="15" spans="2:4" ht="15">
      <c r="B15" s="152"/>
      <c r="C15" s="152" t="s">
        <v>191</v>
      </c>
      <c r="D15" s="153">
        <v>454.64000000000004</v>
      </c>
    </row>
    <row r="16" spans="2:4" ht="15">
      <c r="B16" s="152"/>
      <c r="C16" s="152" t="s">
        <v>192</v>
      </c>
      <c r="D16" s="153">
        <v>1251.68</v>
      </c>
    </row>
    <row r="17" spans="2:4" ht="15">
      <c r="B17" s="152"/>
      <c r="C17" s="152" t="s">
        <v>193</v>
      </c>
      <c r="D17" s="153">
        <v>6738.740000000001</v>
      </c>
    </row>
    <row r="18" spans="2:4" ht="15">
      <c r="B18" s="152" t="s">
        <v>196</v>
      </c>
      <c r="C18" s="152"/>
      <c r="D18" s="153">
        <v>49510.94</v>
      </c>
    </row>
    <row r="19" spans="2:4" ht="15">
      <c r="B19" s="154" t="s">
        <v>197</v>
      </c>
      <c r="C19" s="154" t="s">
        <v>187</v>
      </c>
      <c r="D19" s="155">
        <v>12159.78</v>
      </c>
    </row>
    <row r="20" spans="2:4" ht="15">
      <c r="B20" s="154"/>
      <c r="C20" s="154" t="s">
        <v>190</v>
      </c>
      <c r="D20" s="155">
        <v>183.94</v>
      </c>
    </row>
    <row r="21" spans="2:4" ht="15">
      <c r="B21" s="154"/>
      <c r="C21" s="154" t="s">
        <v>191</v>
      </c>
      <c r="D21" s="155">
        <v>1375</v>
      </c>
    </row>
    <row r="22" spans="2:4" ht="15">
      <c r="B22" s="154"/>
      <c r="C22" s="154" t="s">
        <v>189</v>
      </c>
      <c r="D22" s="155">
        <v>4661.71</v>
      </c>
    </row>
    <row r="23" spans="2:4" ht="15">
      <c r="B23" s="154"/>
      <c r="C23" s="154" t="s">
        <v>193</v>
      </c>
      <c r="D23" s="155">
        <v>116.78</v>
      </c>
    </row>
    <row r="24" spans="2:4" ht="15">
      <c r="B24" s="154" t="s">
        <v>198</v>
      </c>
      <c r="C24" s="154"/>
      <c r="D24" s="155">
        <f>SUM(D19:D23)</f>
        <v>18497.21</v>
      </c>
    </row>
    <row r="25" spans="2:4" ht="15">
      <c r="B25" s="156" t="s">
        <v>199</v>
      </c>
      <c r="C25" s="156" t="s">
        <v>188</v>
      </c>
      <c r="D25" s="157">
        <v>52028.93000000001</v>
      </c>
    </row>
    <row r="26" spans="2:4" ht="15">
      <c r="B26" s="156" t="s">
        <v>200</v>
      </c>
      <c r="C26" s="156"/>
      <c r="D26" s="157">
        <f>SUM(D25)</f>
        <v>52028.93000000001</v>
      </c>
    </row>
    <row r="27" spans="1:4" ht="15">
      <c r="A27" s="158" t="s">
        <v>201</v>
      </c>
      <c r="B27" s="158"/>
      <c r="C27" s="158"/>
      <c r="D27" s="159">
        <f>+D11+D18+D24+D26</f>
        <v>221171.8</v>
      </c>
    </row>
    <row r="28" spans="1:4" ht="15">
      <c r="A28">
        <v>2</v>
      </c>
      <c r="B28" s="160" t="s">
        <v>202</v>
      </c>
      <c r="C28" s="160" t="s">
        <v>187</v>
      </c>
      <c r="D28" s="160">
        <v>66074.7</v>
      </c>
    </row>
    <row r="29" spans="2:4" ht="15">
      <c r="B29" s="160"/>
      <c r="C29" s="160" t="s">
        <v>189</v>
      </c>
      <c r="D29" s="160">
        <v>10200</v>
      </c>
    </row>
    <row r="30" spans="2:4" ht="15">
      <c r="B30" s="160"/>
      <c r="C30" s="160" t="s">
        <v>190</v>
      </c>
      <c r="D30" s="161">
        <v>11053.990000000005</v>
      </c>
    </row>
    <row r="31" spans="2:4" ht="15">
      <c r="B31" s="160"/>
      <c r="C31" s="160" t="s">
        <v>191</v>
      </c>
      <c r="D31" s="161">
        <v>1142.9299999999998</v>
      </c>
    </row>
    <row r="32" spans="2:4" ht="15">
      <c r="B32" s="160"/>
      <c r="C32" s="160" t="s">
        <v>192</v>
      </c>
      <c r="D32" s="161">
        <v>4000</v>
      </c>
    </row>
    <row r="33" spans="2:4" ht="15">
      <c r="B33" s="160"/>
      <c r="C33" s="160" t="s">
        <v>193</v>
      </c>
      <c r="D33" s="161">
        <v>5500</v>
      </c>
    </row>
    <row r="34" spans="2:4" ht="15">
      <c r="B34" s="160" t="s">
        <v>203</v>
      </c>
      <c r="C34" s="160"/>
      <c r="D34" s="161">
        <f>SUM(D28:D33)</f>
        <v>97971.62</v>
      </c>
    </row>
    <row r="35" spans="2:4" ht="15">
      <c r="B35" s="162" t="s">
        <v>204</v>
      </c>
      <c r="C35" s="162" t="s">
        <v>187</v>
      </c>
      <c r="D35" s="162">
        <v>67500.1</v>
      </c>
    </row>
    <row r="36" spans="2:4" ht="15">
      <c r="B36" s="162"/>
      <c r="C36" s="162" t="s">
        <v>189</v>
      </c>
      <c r="D36" s="162">
        <v>11000.439999999999</v>
      </c>
    </row>
    <row r="37" spans="2:4" ht="15">
      <c r="B37" s="162"/>
      <c r="C37" s="162" t="s">
        <v>190</v>
      </c>
      <c r="D37" s="163">
        <v>10990.600000000002</v>
      </c>
    </row>
    <row r="38" spans="2:4" ht="15">
      <c r="B38" s="162"/>
      <c r="C38" s="162" t="s">
        <v>191</v>
      </c>
      <c r="D38" s="162">
        <v>10000</v>
      </c>
    </row>
    <row r="39" spans="2:4" ht="15">
      <c r="B39" s="162"/>
      <c r="C39" s="162" t="s">
        <v>192</v>
      </c>
      <c r="D39" s="163">
        <v>1721.185</v>
      </c>
    </row>
    <row r="40" spans="2:4" ht="15">
      <c r="B40" s="162"/>
      <c r="C40" s="162" t="s">
        <v>193</v>
      </c>
      <c r="D40" s="162">
        <v>10011.71</v>
      </c>
    </row>
    <row r="41" spans="2:4" ht="15">
      <c r="B41" s="162" t="s">
        <v>205</v>
      </c>
      <c r="C41" s="162"/>
      <c r="D41" s="163">
        <f>SUM(D35:D40)</f>
        <v>111224.035</v>
      </c>
    </row>
    <row r="42" spans="2:4" ht="15">
      <c r="B42" s="152" t="s">
        <v>206</v>
      </c>
      <c r="C42" s="152" t="s">
        <v>187</v>
      </c>
      <c r="D42" s="152">
        <v>40049.06</v>
      </c>
    </row>
    <row r="43" spans="2:4" ht="15">
      <c r="B43" s="152"/>
      <c r="C43" s="152" t="s">
        <v>189</v>
      </c>
      <c r="D43" s="152">
        <v>13415.45</v>
      </c>
    </row>
    <row r="44" spans="2:4" ht="15">
      <c r="B44" s="152"/>
      <c r="C44" s="152" t="s">
        <v>190</v>
      </c>
      <c r="D44" s="153">
        <v>544.12</v>
      </c>
    </row>
    <row r="45" spans="2:4" ht="15">
      <c r="B45" s="152"/>
      <c r="C45" s="152" t="s">
        <v>191</v>
      </c>
      <c r="D45" s="153">
        <v>1400.23</v>
      </c>
    </row>
    <row r="46" spans="2:4" ht="15">
      <c r="B46" s="152"/>
      <c r="C46" s="152" t="s">
        <v>192</v>
      </c>
      <c r="D46" s="153">
        <v>7860.75</v>
      </c>
    </row>
    <row r="47" spans="2:4" ht="15">
      <c r="B47" s="152"/>
      <c r="C47" s="152" t="s">
        <v>193</v>
      </c>
      <c r="D47" s="152">
        <v>3674</v>
      </c>
    </row>
    <row r="48" spans="2:4" ht="15">
      <c r="B48" s="152" t="s">
        <v>207</v>
      </c>
      <c r="C48" s="152"/>
      <c r="D48" s="153">
        <f>SUM(D42:D47)</f>
        <v>66943.61</v>
      </c>
    </row>
    <row r="49" spans="2:4" ht="15">
      <c r="B49" s="156" t="s">
        <v>208</v>
      </c>
      <c r="C49" s="156" t="s">
        <v>187</v>
      </c>
      <c r="D49" s="157">
        <v>0</v>
      </c>
    </row>
    <row r="50" spans="2:4" ht="15">
      <c r="B50" s="156"/>
      <c r="C50" s="156" t="s">
        <v>188</v>
      </c>
      <c r="D50" s="157">
        <v>41802</v>
      </c>
    </row>
    <row r="51" spans="2:4" ht="15">
      <c r="B51" s="156"/>
      <c r="C51" s="156" t="s">
        <v>189</v>
      </c>
      <c r="D51" s="156">
        <v>252.51</v>
      </c>
    </row>
    <row r="52" spans="2:4" ht="15">
      <c r="B52" s="156"/>
      <c r="C52" s="156" t="s">
        <v>190</v>
      </c>
      <c r="D52" s="157">
        <v>84.23</v>
      </c>
    </row>
    <row r="53" spans="2:4" ht="15">
      <c r="B53" s="156"/>
      <c r="C53" s="156" t="s">
        <v>191</v>
      </c>
      <c r="D53" s="157">
        <v>339.22</v>
      </c>
    </row>
    <row r="54" spans="2:4" ht="15">
      <c r="B54" s="156"/>
      <c r="C54" s="156" t="s">
        <v>193</v>
      </c>
      <c r="D54" s="157">
        <v>396.98</v>
      </c>
    </row>
    <row r="55" spans="2:4" ht="15">
      <c r="B55" s="156" t="s">
        <v>209</v>
      </c>
      <c r="C55" s="156"/>
      <c r="D55" s="157">
        <f>SUM(D49:D54)</f>
        <v>42874.94000000001</v>
      </c>
    </row>
    <row r="56" spans="2:4" ht="15">
      <c r="B56" s="150" t="s">
        <v>210</v>
      </c>
      <c r="C56" s="150" t="s">
        <v>188</v>
      </c>
      <c r="D56" s="151">
        <v>51432.85</v>
      </c>
    </row>
    <row r="57" spans="2:4" ht="15">
      <c r="B57" s="150" t="s">
        <v>211</v>
      </c>
      <c r="C57" s="150"/>
      <c r="D57" s="151">
        <v>51432.85</v>
      </c>
    </row>
    <row r="58" spans="2:4" ht="15">
      <c r="B58" s="152" t="s">
        <v>212</v>
      </c>
      <c r="C58" s="152" t="s">
        <v>187</v>
      </c>
      <c r="D58" s="153">
        <v>49273</v>
      </c>
    </row>
    <row r="59" spans="2:4" ht="15">
      <c r="B59" s="152"/>
      <c r="C59" s="152" t="s">
        <v>189</v>
      </c>
      <c r="D59" s="153">
        <v>13763.460000000008</v>
      </c>
    </row>
    <row r="60" spans="2:4" ht="15">
      <c r="B60" s="152"/>
      <c r="C60" s="152" t="s">
        <v>190</v>
      </c>
      <c r="D60" s="153">
        <v>8626</v>
      </c>
    </row>
    <row r="61" spans="2:4" ht="15">
      <c r="B61" s="152"/>
      <c r="C61" s="152" t="s">
        <v>191</v>
      </c>
      <c r="D61" s="153">
        <v>11497.920000000002</v>
      </c>
    </row>
    <row r="62" spans="2:4" ht="15">
      <c r="B62" s="152"/>
      <c r="C62" s="152" t="s">
        <v>192</v>
      </c>
      <c r="D62" s="153">
        <v>6576.35</v>
      </c>
    </row>
    <row r="63" spans="2:4" ht="15">
      <c r="B63" s="152"/>
      <c r="C63" s="152" t="s">
        <v>193</v>
      </c>
      <c r="D63" s="153">
        <v>15468.740000000009</v>
      </c>
    </row>
    <row r="64" spans="2:4" ht="15">
      <c r="B64" s="152" t="s">
        <v>213</v>
      </c>
      <c r="C64" s="152"/>
      <c r="D64" s="153">
        <f>SUM(D58:D63)</f>
        <v>105205.47000000002</v>
      </c>
    </row>
    <row r="65" spans="1:4" ht="15">
      <c r="A65" s="164" t="s">
        <v>214</v>
      </c>
      <c r="B65" s="164"/>
      <c r="C65" s="164"/>
      <c r="D65" s="165">
        <f>+D34+D41+D48+D55+D57+D64</f>
        <v>475652.525</v>
      </c>
    </row>
    <row r="66" spans="1:4" ht="15">
      <c r="A66" s="166">
        <v>3</v>
      </c>
      <c r="B66" s="167" t="s">
        <v>215</v>
      </c>
      <c r="C66" s="167" t="s">
        <v>187</v>
      </c>
      <c r="D66" s="168">
        <v>18000</v>
      </c>
    </row>
    <row r="67" spans="1:4" ht="15">
      <c r="A67" s="166"/>
      <c r="B67" s="167"/>
      <c r="C67" s="167" t="s">
        <v>191</v>
      </c>
      <c r="D67" s="168">
        <v>6442.1</v>
      </c>
    </row>
    <row r="68" spans="1:4" ht="15">
      <c r="A68" s="166"/>
      <c r="B68" s="167"/>
      <c r="C68" s="167" t="s">
        <v>189</v>
      </c>
      <c r="D68" s="168">
        <v>7831</v>
      </c>
    </row>
    <row r="69" spans="1:4" ht="15">
      <c r="A69" s="166"/>
      <c r="B69" s="167"/>
      <c r="C69" s="167" t="s">
        <v>193</v>
      </c>
      <c r="D69" s="168">
        <v>2200</v>
      </c>
    </row>
    <row r="70" spans="1:4" ht="15">
      <c r="A70" s="166"/>
      <c r="B70" s="167" t="s">
        <v>216</v>
      </c>
      <c r="C70" s="167"/>
      <c r="D70" s="168">
        <f>SUM(D66:D69)</f>
        <v>34473.1</v>
      </c>
    </row>
    <row r="71" spans="1:4" ht="15">
      <c r="A71" s="166"/>
      <c r="B71" s="154" t="s">
        <v>217</v>
      </c>
      <c r="C71" s="154" t="s">
        <v>187</v>
      </c>
      <c r="D71" s="154">
        <v>28164</v>
      </c>
    </row>
    <row r="72" spans="1:4" ht="15">
      <c r="A72" s="166"/>
      <c r="B72" s="154"/>
      <c r="C72" s="154" t="s">
        <v>191</v>
      </c>
      <c r="D72" s="154">
        <v>10000</v>
      </c>
    </row>
    <row r="73" spans="1:4" ht="15">
      <c r="A73" s="166"/>
      <c r="B73" s="154"/>
      <c r="C73" s="154" t="s">
        <v>189</v>
      </c>
      <c r="D73" s="154">
        <v>1975.68</v>
      </c>
    </row>
    <row r="74" spans="1:4" ht="15">
      <c r="A74" s="166"/>
      <c r="B74" s="154"/>
      <c r="C74" s="154" t="s">
        <v>193</v>
      </c>
      <c r="D74" s="154">
        <v>2000</v>
      </c>
    </row>
    <row r="75" spans="1:4" ht="15">
      <c r="A75" s="166"/>
      <c r="B75" s="154" t="s">
        <v>218</v>
      </c>
      <c r="C75" s="154"/>
      <c r="D75" s="154">
        <f>SUM(D71:D74)</f>
        <v>42139.68</v>
      </c>
    </row>
    <row r="76" spans="1:4" ht="15">
      <c r="A76" s="166"/>
      <c r="B76" s="169" t="s">
        <v>219</v>
      </c>
      <c r="C76" s="169" t="s">
        <v>187</v>
      </c>
      <c r="D76" s="169">
        <v>27661</v>
      </c>
    </row>
    <row r="77" spans="1:4" ht="15">
      <c r="A77" s="166"/>
      <c r="B77" s="169"/>
      <c r="C77" s="169" t="s">
        <v>189</v>
      </c>
      <c r="D77" s="169">
        <v>2252</v>
      </c>
    </row>
    <row r="78" spans="1:4" ht="15">
      <c r="A78" s="166"/>
      <c r="B78" s="169"/>
      <c r="C78" s="169" t="s">
        <v>192</v>
      </c>
      <c r="D78" s="169">
        <v>2269.68</v>
      </c>
    </row>
    <row r="79" spans="1:4" ht="15">
      <c r="A79" s="166"/>
      <c r="B79" s="169"/>
      <c r="C79" s="169" t="s">
        <v>193</v>
      </c>
      <c r="D79" s="169">
        <v>2214.27</v>
      </c>
    </row>
    <row r="80" spans="1:4" ht="15">
      <c r="A80" s="166"/>
      <c r="B80" s="169" t="s">
        <v>220</v>
      </c>
      <c r="C80" s="169"/>
      <c r="D80" s="169">
        <f>SUM(D76:D79)</f>
        <v>34396.95</v>
      </c>
    </row>
    <row r="81" spans="2:4" ht="15">
      <c r="B81" s="170" t="s">
        <v>221</v>
      </c>
      <c r="C81" s="170" t="s">
        <v>187</v>
      </c>
      <c r="D81" s="170">
        <v>90444</v>
      </c>
    </row>
    <row r="82" spans="2:4" ht="15">
      <c r="B82" s="170"/>
      <c r="C82" s="170" t="s">
        <v>188</v>
      </c>
      <c r="D82" s="171">
        <v>367.93</v>
      </c>
    </row>
    <row r="83" spans="2:4" ht="15">
      <c r="B83" s="170"/>
      <c r="C83" s="170" t="s">
        <v>189</v>
      </c>
      <c r="D83" s="170">
        <v>12066</v>
      </c>
    </row>
    <row r="84" spans="2:4" ht="15">
      <c r="B84" s="170"/>
      <c r="C84" s="170" t="s">
        <v>190</v>
      </c>
      <c r="D84" s="171">
        <v>48.39000000000001</v>
      </c>
    </row>
    <row r="85" spans="2:4" ht="15">
      <c r="B85" s="170"/>
      <c r="C85" s="170" t="s">
        <v>191</v>
      </c>
      <c r="D85" s="170">
        <v>1775</v>
      </c>
    </row>
    <row r="86" spans="2:4" ht="15">
      <c r="B86" s="170"/>
      <c r="C86" s="170" t="s">
        <v>193</v>
      </c>
      <c r="D86" s="171">
        <v>2940</v>
      </c>
    </row>
    <row r="87" spans="2:4" ht="15">
      <c r="B87" s="170" t="s">
        <v>222</v>
      </c>
      <c r="C87" s="170"/>
      <c r="D87" s="171">
        <f>SUM(D81:D86)</f>
        <v>107641.31999999999</v>
      </c>
    </row>
    <row r="88" spans="1:4" ht="15">
      <c r="A88" s="164" t="s">
        <v>223</v>
      </c>
      <c r="B88" s="164"/>
      <c r="C88" s="164"/>
      <c r="D88" s="165">
        <f>+D70+D75+D80+D87</f>
        <v>218651.05</v>
      </c>
    </row>
    <row r="89" ht="15">
      <c r="D89" s="172"/>
    </row>
    <row r="92" spans="1:4" ht="19.5">
      <c r="A92" s="173" t="s">
        <v>224</v>
      </c>
      <c r="B92" s="173"/>
      <c r="C92" s="173"/>
      <c r="D92" s="174">
        <f>+D27+D65+D88</f>
        <v>915475.375</v>
      </c>
    </row>
    <row r="93" spans="1:4" ht="15">
      <c r="A93" t="s">
        <v>225</v>
      </c>
      <c r="B93" t="s">
        <v>5</v>
      </c>
      <c r="C93" t="s">
        <v>187</v>
      </c>
      <c r="D93" s="172">
        <v>24818.42</v>
      </c>
    </row>
    <row r="94" spans="2:4" ht="15">
      <c r="B94" t="s">
        <v>226</v>
      </c>
      <c r="D94" s="172">
        <v>24818.42</v>
      </c>
    </row>
    <row r="96" spans="1:4" ht="19.5">
      <c r="A96" s="175" t="s">
        <v>4</v>
      </c>
      <c r="B96" s="175"/>
      <c r="C96" s="175"/>
      <c r="D96" s="175">
        <f>+D92+D94</f>
        <v>940293.795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01"/>
  <sheetViews>
    <sheetView zoomScalePageLayoutView="0" workbookViewId="0" topLeftCell="A78">
      <selection activeCell="N2" sqref="N2:N16"/>
    </sheetView>
  </sheetViews>
  <sheetFormatPr defaultColWidth="9.140625" defaultRowHeight="15"/>
  <cols>
    <col min="1" max="1" width="11.421875" style="0" customWidth="1"/>
    <col min="2" max="2" width="28.28125" style="0" customWidth="1"/>
    <col min="3" max="16384" width="11.421875" style="0" customWidth="1"/>
  </cols>
  <sheetData>
    <row r="1" ht="15">
      <c r="A1" s="195" t="s">
        <v>158</v>
      </c>
    </row>
    <row r="2" ht="15">
      <c r="A2" s="196"/>
    </row>
    <row r="3" ht="15.75" thickBot="1"/>
    <row r="4" spans="1:13" ht="15">
      <c r="A4" s="197"/>
      <c r="B4" s="198"/>
      <c r="C4" s="198"/>
      <c r="D4" s="198"/>
      <c r="E4" s="198"/>
      <c r="F4" s="198"/>
      <c r="G4" s="198"/>
      <c r="H4" s="198"/>
      <c r="I4" s="198"/>
      <c r="J4" s="198"/>
      <c r="K4" s="198"/>
      <c r="L4" s="198"/>
      <c r="M4" s="199"/>
    </row>
    <row r="5" spans="1:13" ht="15.75" thickBot="1">
      <c r="A5" s="1124"/>
      <c r="B5" s="1125"/>
      <c r="C5" s="1125"/>
      <c r="D5" s="1125"/>
      <c r="E5" s="1125"/>
      <c r="F5" s="1126"/>
      <c r="G5" s="1125"/>
      <c r="H5" s="1125"/>
      <c r="I5" s="1125"/>
      <c r="J5" s="1125"/>
      <c r="K5" s="1125"/>
      <c r="L5" s="1125"/>
      <c r="M5" s="1127"/>
    </row>
    <row r="6" spans="1:13" ht="15.75" thickBot="1">
      <c r="A6" s="1128" t="s">
        <v>159</v>
      </c>
      <c r="B6" s="1128" t="s">
        <v>160</v>
      </c>
      <c r="C6" s="1130" t="s">
        <v>161</v>
      </c>
      <c r="D6" s="1131"/>
      <c r="E6" s="1131"/>
      <c r="F6" s="1132" t="s">
        <v>162</v>
      </c>
      <c r="G6" s="1133" t="s">
        <v>163</v>
      </c>
      <c r="H6" s="1135" t="s">
        <v>164</v>
      </c>
      <c r="I6" s="1136"/>
      <c r="J6" s="1136"/>
      <c r="K6" s="1136"/>
      <c r="L6" s="1136"/>
      <c r="M6" s="1137"/>
    </row>
    <row r="7" spans="1:13" ht="67.5">
      <c r="A7" s="1280"/>
      <c r="B7" s="1280"/>
      <c r="C7" s="266" t="s">
        <v>165</v>
      </c>
      <c r="D7" s="266" t="s">
        <v>166</v>
      </c>
      <c r="E7" s="266" t="s">
        <v>167</v>
      </c>
      <c r="F7" s="1132"/>
      <c r="G7" s="1281"/>
      <c r="H7" s="268" t="s">
        <v>168</v>
      </c>
      <c r="I7" s="268" t="s">
        <v>169</v>
      </c>
      <c r="J7" s="268" t="s">
        <v>170</v>
      </c>
      <c r="K7" s="265" t="s">
        <v>171</v>
      </c>
      <c r="L7" s="267" t="s">
        <v>172</v>
      </c>
      <c r="M7" s="267" t="s">
        <v>173</v>
      </c>
    </row>
    <row r="8" spans="1:13" ht="15">
      <c r="A8" s="269"/>
      <c r="B8" s="269"/>
      <c r="C8" s="269"/>
      <c r="D8" s="269"/>
      <c r="E8" s="269"/>
      <c r="F8" s="1138"/>
      <c r="G8" s="1138"/>
      <c r="H8" s="269"/>
      <c r="I8" s="269"/>
      <c r="J8" s="270"/>
      <c r="K8" s="271"/>
      <c r="L8" s="271"/>
      <c r="M8" s="270"/>
    </row>
    <row r="9" spans="1:13" ht="15">
      <c r="A9" s="1282" t="s">
        <v>273</v>
      </c>
      <c r="B9" s="1201" t="s">
        <v>247</v>
      </c>
      <c r="C9" s="1182" t="s">
        <v>56</v>
      </c>
      <c r="D9" s="1182"/>
      <c r="E9" s="1176" t="s">
        <v>56</v>
      </c>
      <c r="F9" s="1226" t="s">
        <v>248</v>
      </c>
      <c r="G9" s="1204" t="s">
        <v>125</v>
      </c>
      <c r="H9" s="1205"/>
      <c r="I9" s="1184"/>
      <c r="J9" s="1198">
        <v>20000</v>
      </c>
      <c r="K9" s="1198">
        <v>26841</v>
      </c>
      <c r="L9" s="1198">
        <v>26841</v>
      </c>
      <c r="M9" s="1179">
        <f>+K9/J9</f>
        <v>1.34205</v>
      </c>
    </row>
    <row r="10" spans="1:13" ht="15">
      <c r="A10" s="1283"/>
      <c r="B10" s="1202"/>
      <c r="C10" s="1182"/>
      <c r="D10" s="1182"/>
      <c r="E10" s="1176"/>
      <c r="F10" s="1227"/>
      <c r="G10" s="1204"/>
      <c r="H10" s="1205"/>
      <c r="I10" s="1185"/>
      <c r="J10" s="1199"/>
      <c r="K10" s="1199"/>
      <c r="L10" s="1199"/>
      <c r="M10" s="1179"/>
    </row>
    <row r="11" spans="1:13" ht="15">
      <c r="A11" s="1283"/>
      <c r="B11" s="1202"/>
      <c r="C11" s="1182"/>
      <c r="D11" s="1182"/>
      <c r="E11" s="1176"/>
      <c r="F11" s="1227"/>
      <c r="G11" s="1204"/>
      <c r="H11" s="1205"/>
      <c r="I11" s="1185"/>
      <c r="J11" s="1199"/>
      <c r="K11" s="1199"/>
      <c r="L11" s="1199"/>
      <c r="M11" s="1179"/>
    </row>
    <row r="12" spans="1:13" ht="15">
      <c r="A12" s="1283"/>
      <c r="B12" s="1202"/>
      <c r="C12" s="1182"/>
      <c r="D12" s="1182"/>
      <c r="E12" s="1176"/>
      <c r="F12" s="1227"/>
      <c r="G12" s="1204"/>
      <c r="H12" s="1205"/>
      <c r="I12" s="1185"/>
      <c r="J12" s="1199"/>
      <c r="K12" s="1199"/>
      <c r="L12" s="1199"/>
      <c r="M12" s="1179"/>
    </row>
    <row r="13" spans="1:13" ht="15">
      <c r="A13" s="1283"/>
      <c r="B13" s="1202"/>
      <c r="C13" s="1182"/>
      <c r="D13" s="1182"/>
      <c r="E13" s="1176"/>
      <c r="F13" s="1227"/>
      <c r="G13" s="1204"/>
      <c r="H13" s="1205"/>
      <c r="I13" s="1185"/>
      <c r="J13" s="1199"/>
      <c r="K13" s="1199"/>
      <c r="L13" s="1199"/>
      <c r="M13" s="1179"/>
    </row>
    <row r="14" spans="1:13" ht="15">
      <c r="A14" s="1283"/>
      <c r="B14" s="1202"/>
      <c r="C14" s="1182"/>
      <c r="D14" s="1182"/>
      <c r="E14" s="1176"/>
      <c r="F14" s="1227"/>
      <c r="G14" s="1204"/>
      <c r="H14" s="1205"/>
      <c r="I14" s="1185"/>
      <c r="J14" s="1199"/>
      <c r="K14" s="1199"/>
      <c r="L14" s="1199"/>
      <c r="M14" s="1179"/>
    </row>
    <row r="15" spans="1:13" ht="30" customHeight="1">
      <c r="A15" s="1283"/>
      <c r="B15" s="1203"/>
      <c r="C15" s="1182"/>
      <c r="D15" s="1182"/>
      <c r="E15" s="1176"/>
      <c r="F15" s="1228"/>
      <c r="G15" s="1204"/>
      <c r="H15" s="1205"/>
      <c r="I15" s="1186"/>
      <c r="J15" s="1200"/>
      <c r="K15" s="1200"/>
      <c r="L15" s="1200"/>
      <c r="M15" s="1179"/>
    </row>
    <row r="16" spans="1:13" ht="15">
      <c r="A16" s="272"/>
      <c r="B16" s="1190" t="s">
        <v>274</v>
      </c>
      <c r="C16" s="1182" t="s">
        <v>56</v>
      </c>
      <c r="D16" s="1182" t="s">
        <v>56</v>
      </c>
      <c r="E16" s="1182" t="s">
        <v>56</v>
      </c>
      <c r="F16" s="1226" t="s">
        <v>248</v>
      </c>
      <c r="G16" s="1204" t="s">
        <v>256</v>
      </c>
      <c r="H16" s="1205"/>
      <c r="I16" s="1184"/>
      <c r="J16" s="1198">
        <v>28000</v>
      </c>
      <c r="K16" s="1198">
        <v>16393</v>
      </c>
      <c r="L16" s="1198">
        <v>16393</v>
      </c>
      <c r="M16" s="1179">
        <f>+K16/J16</f>
        <v>0.5854642857142857</v>
      </c>
    </row>
    <row r="17" spans="1:13" ht="15">
      <c r="A17" s="272"/>
      <c r="B17" s="1190"/>
      <c r="C17" s="1182"/>
      <c r="D17" s="1182"/>
      <c r="E17" s="1182"/>
      <c r="F17" s="1227"/>
      <c r="G17" s="1204"/>
      <c r="H17" s="1205"/>
      <c r="I17" s="1185"/>
      <c r="J17" s="1199"/>
      <c r="K17" s="1199"/>
      <c r="L17" s="1199"/>
      <c r="M17" s="1179"/>
    </row>
    <row r="18" spans="1:13" ht="15">
      <c r="A18" s="272"/>
      <c r="B18" s="1190"/>
      <c r="C18" s="1182"/>
      <c r="D18" s="1182"/>
      <c r="E18" s="1182"/>
      <c r="F18" s="1227"/>
      <c r="G18" s="1204"/>
      <c r="H18" s="1205"/>
      <c r="I18" s="1185"/>
      <c r="J18" s="1199"/>
      <c r="K18" s="1199"/>
      <c r="L18" s="1199"/>
      <c r="M18" s="1179"/>
    </row>
    <row r="19" spans="1:13" ht="15">
      <c r="A19" s="272"/>
      <c r="B19" s="1190"/>
      <c r="C19" s="1182"/>
      <c r="D19" s="1182"/>
      <c r="E19" s="1182"/>
      <c r="F19" s="1227"/>
      <c r="G19" s="1204"/>
      <c r="H19" s="1205"/>
      <c r="I19" s="1185"/>
      <c r="J19" s="1199"/>
      <c r="K19" s="1199"/>
      <c r="L19" s="1199"/>
      <c r="M19" s="1179"/>
    </row>
    <row r="20" spans="1:13" ht="15">
      <c r="A20" s="272"/>
      <c r="B20" s="1190"/>
      <c r="C20" s="1182"/>
      <c r="D20" s="1182"/>
      <c r="E20" s="1182"/>
      <c r="F20" s="1227"/>
      <c r="G20" s="1204"/>
      <c r="H20" s="1205"/>
      <c r="I20" s="1185"/>
      <c r="J20" s="1199"/>
      <c r="K20" s="1199"/>
      <c r="L20" s="1199"/>
      <c r="M20" s="1179"/>
    </row>
    <row r="21" spans="1:13" ht="15">
      <c r="A21" s="272"/>
      <c r="B21" s="1190"/>
      <c r="C21" s="1182"/>
      <c r="D21" s="1182"/>
      <c r="E21" s="1182"/>
      <c r="F21" s="1228"/>
      <c r="G21" s="1204"/>
      <c r="H21" s="1205"/>
      <c r="I21" s="1186"/>
      <c r="J21" s="1200"/>
      <c r="K21" s="1200"/>
      <c r="L21" s="1200"/>
      <c r="M21" s="1179"/>
    </row>
    <row r="22" spans="1:13" ht="15">
      <c r="A22" s="272"/>
      <c r="B22" s="1201" t="s">
        <v>249</v>
      </c>
      <c r="C22" s="1182" t="s">
        <v>56</v>
      </c>
      <c r="D22" s="1182"/>
      <c r="E22" s="1182" t="s">
        <v>56</v>
      </c>
      <c r="F22" s="1182" t="s">
        <v>248</v>
      </c>
      <c r="G22" s="1204" t="s">
        <v>125</v>
      </c>
      <c r="H22" s="1205"/>
      <c r="I22" s="1184"/>
      <c r="J22" s="1187">
        <v>20000</v>
      </c>
      <c r="K22" s="1187">
        <v>9978</v>
      </c>
      <c r="L22" s="1187">
        <v>9978</v>
      </c>
      <c r="M22" s="1179">
        <f>+K22/J22</f>
        <v>0.4989</v>
      </c>
    </row>
    <row r="23" spans="1:13" ht="15">
      <c r="A23" s="272"/>
      <c r="B23" s="1202"/>
      <c r="C23" s="1182"/>
      <c r="D23" s="1182"/>
      <c r="E23" s="1182"/>
      <c r="F23" s="1182"/>
      <c r="G23" s="1204"/>
      <c r="H23" s="1205"/>
      <c r="I23" s="1185"/>
      <c r="J23" s="1188"/>
      <c r="K23" s="1188"/>
      <c r="L23" s="1188"/>
      <c r="M23" s="1179"/>
    </row>
    <row r="24" spans="1:13" ht="15">
      <c r="A24" s="272"/>
      <c r="B24" s="1202"/>
      <c r="C24" s="1182"/>
      <c r="D24" s="1182"/>
      <c r="E24" s="1182"/>
      <c r="F24" s="1182"/>
      <c r="G24" s="1204"/>
      <c r="H24" s="1205"/>
      <c r="I24" s="1185"/>
      <c r="J24" s="1188"/>
      <c r="K24" s="1188"/>
      <c r="L24" s="1188"/>
      <c r="M24" s="1179"/>
    </row>
    <row r="25" spans="1:13" ht="15">
      <c r="A25" s="272"/>
      <c r="B25" s="1202"/>
      <c r="C25" s="1182"/>
      <c r="D25" s="1182"/>
      <c r="E25" s="1182"/>
      <c r="F25" s="1182"/>
      <c r="G25" s="1204"/>
      <c r="H25" s="1205"/>
      <c r="I25" s="1185"/>
      <c r="J25" s="1188"/>
      <c r="K25" s="1188"/>
      <c r="L25" s="1188"/>
      <c r="M25" s="1179"/>
    </row>
    <row r="26" spans="1:13" ht="15">
      <c r="A26" s="272"/>
      <c r="B26" s="1203"/>
      <c r="C26" s="1182"/>
      <c r="D26" s="1182"/>
      <c r="E26" s="1182"/>
      <c r="F26" s="1182"/>
      <c r="G26" s="1204"/>
      <c r="H26" s="1205"/>
      <c r="I26" s="1186"/>
      <c r="J26" s="1189"/>
      <c r="K26" s="1189"/>
      <c r="L26" s="1189"/>
      <c r="M26" s="1179"/>
    </row>
    <row r="27" spans="1:13" ht="15">
      <c r="A27" s="272"/>
      <c r="B27" s="1190" t="s">
        <v>275</v>
      </c>
      <c r="C27" s="1182" t="s">
        <v>56</v>
      </c>
      <c r="D27" s="1182"/>
      <c r="E27" s="1182" t="s">
        <v>56</v>
      </c>
      <c r="F27" s="1182" t="s">
        <v>18</v>
      </c>
      <c r="G27" s="1182" t="s">
        <v>276</v>
      </c>
      <c r="H27" s="1205"/>
      <c r="I27" s="1184"/>
      <c r="J27" s="1187">
        <v>15000</v>
      </c>
      <c r="K27" s="1187">
        <v>10234</v>
      </c>
      <c r="L27" s="1187">
        <v>10234</v>
      </c>
      <c r="M27" s="1179">
        <f>+K27/J27</f>
        <v>0.6822666666666667</v>
      </c>
    </row>
    <row r="28" spans="1:13" ht="15">
      <c r="A28" s="272"/>
      <c r="B28" s="1190"/>
      <c r="C28" s="1182"/>
      <c r="D28" s="1182"/>
      <c r="E28" s="1182"/>
      <c r="F28" s="1182"/>
      <c r="G28" s="1182"/>
      <c r="H28" s="1205"/>
      <c r="I28" s="1185"/>
      <c r="J28" s="1188"/>
      <c r="K28" s="1188"/>
      <c r="L28" s="1188"/>
      <c r="M28" s="1179"/>
    </row>
    <row r="29" spans="1:13" ht="15">
      <c r="A29" s="272"/>
      <c r="B29" s="1190"/>
      <c r="C29" s="1182"/>
      <c r="D29" s="1182"/>
      <c r="E29" s="1182"/>
      <c r="F29" s="1182"/>
      <c r="G29" s="1182"/>
      <c r="H29" s="1205"/>
      <c r="I29" s="1185"/>
      <c r="J29" s="1188"/>
      <c r="K29" s="1188"/>
      <c r="L29" s="1188"/>
      <c r="M29" s="1179"/>
    </row>
    <row r="30" spans="1:13" ht="15">
      <c r="A30" s="272"/>
      <c r="B30" s="1190"/>
      <c r="C30" s="1182"/>
      <c r="D30" s="1182"/>
      <c r="E30" s="1182"/>
      <c r="F30" s="1182"/>
      <c r="G30" s="1182"/>
      <c r="H30" s="1205"/>
      <c r="I30" s="1185"/>
      <c r="J30" s="1188"/>
      <c r="K30" s="1188"/>
      <c r="L30" s="1188"/>
      <c r="M30" s="1179"/>
    </row>
    <row r="31" spans="1:13" ht="15">
      <c r="A31" s="272"/>
      <c r="B31" s="1190"/>
      <c r="C31" s="1182"/>
      <c r="D31" s="1182"/>
      <c r="E31" s="1182"/>
      <c r="F31" s="1182"/>
      <c r="G31" s="1182"/>
      <c r="H31" s="1205"/>
      <c r="I31" s="1185"/>
      <c r="J31" s="1188"/>
      <c r="K31" s="1188"/>
      <c r="L31" s="1188"/>
      <c r="M31" s="1179"/>
    </row>
    <row r="32" spans="1:13" ht="15">
      <c r="A32" s="272"/>
      <c r="B32" s="1190"/>
      <c r="C32" s="1182"/>
      <c r="D32" s="1182"/>
      <c r="E32" s="1182"/>
      <c r="F32" s="1182"/>
      <c r="G32" s="1182"/>
      <c r="H32" s="1205"/>
      <c r="I32" s="1186"/>
      <c r="J32" s="1189"/>
      <c r="K32" s="1189"/>
      <c r="L32" s="1189"/>
      <c r="M32" s="1179"/>
    </row>
    <row r="33" spans="1:13" ht="15">
      <c r="A33" s="272"/>
      <c r="B33" s="1190" t="s">
        <v>277</v>
      </c>
      <c r="C33" s="1182" t="s">
        <v>56</v>
      </c>
      <c r="D33" s="1182"/>
      <c r="E33" s="1182" t="s">
        <v>56</v>
      </c>
      <c r="F33" s="1182" t="s">
        <v>18</v>
      </c>
      <c r="G33" s="1204" t="s">
        <v>67</v>
      </c>
      <c r="H33" s="1205"/>
      <c r="I33" s="1184"/>
      <c r="J33" s="1198">
        <v>30000</v>
      </c>
      <c r="K33" s="1198">
        <v>15242</v>
      </c>
      <c r="L33" s="1198">
        <v>15242</v>
      </c>
      <c r="M33" s="1179">
        <f>+K33/J33</f>
        <v>0.5080666666666667</v>
      </c>
    </row>
    <row r="34" spans="1:13" ht="15">
      <c r="A34" s="272"/>
      <c r="B34" s="1190"/>
      <c r="C34" s="1182"/>
      <c r="D34" s="1182"/>
      <c r="E34" s="1182"/>
      <c r="F34" s="1182"/>
      <c r="G34" s="1204"/>
      <c r="H34" s="1205"/>
      <c r="I34" s="1185"/>
      <c r="J34" s="1199"/>
      <c r="K34" s="1199"/>
      <c r="L34" s="1199"/>
      <c r="M34" s="1179"/>
    </row>
    <row r="35" spans="1:13" ht="15">
      <c r="A35" s="272"/>
      <c r="B35" s="1190"/>
      <c r="C35" s="1182"/>
      <c r="D35" s="1182"/>
      <c r="E35" s="1182"/>
      <c r="F35" s="1182"/>
      <c r="G35" s="1204"/>
      <c r="H35" s="1205"/>
      <c r="I35" s="1185"/>
      <c r="J35" s="1199"/>
      <c r="K35" s="1199"/>
      <c r="L35" s="1199"/>
      <c r="M35" s="1179"/>
    </row>
    <row r="36" spans="1:13" ht="15">
      <c r="A36" s="272"/>
      <c r="B36" s="1190"/>
      <c r="C36" s="1182"/>
      <c r="D36" s="1182"/>
      <c r="E36" s="1182"/>
      <c r="F36" s="1182"/>
      <c r="G36" s="1204"/>
      <c r="H36" s="1205"/>
      <c r="I36" s="1185"/>
      <c r="J36" s="1199"/>
      <c r="K36" s="1199"/>
      <c r="L36" s="1199"/>
      <c r="M36" s="1179"/>
    </row>
    <row r="37" spans="1:13" ht="15">
      <c r="A37" s="272"/>
      <c r="B37" s="1190"/>
      <c r="C37" s="1182"/>
      <c r="D37" s="1182"/>
      <c r="E37" s="1182"/>
      <c r="F37" s="1182"/>
      <c r="G37" s="1204"/>
      <c r="H37" s="1205"/>
      <c r="I37" s="1186"/>
      <c r="J37" s="1200"/>
      <c r="K37" s="1200"/>
      <c r="L37" s="1200"/>
      <c r="M37" s="1179"/>
    </row>
    <row r="38" spans="1:13" ht="15">
      <c r="A38" s="272"/>
      <c r="B38" s="1190" t="s">
        <v>278</v>
      </c>
      <c r="C38" s="1182" t="s">
        <v>56</v>
      </c>
      <c r="D38" s="1182" t="s">
        <v>56</v>
      </c>
      <c r="E38" s="1182" t="s">
        <v>56</v>
      </c>
      <c r="F38" s="1182" t="s">
        <v>248</v>
      </c>
      <c r="G38" s="1204" t="s">
        <v>125</v>
      </c>
      <c r="H38" s="1205"/>
      <c r="I38" s="1184"/>
      <c r="J38" s="1187">
        <v>18000</v>
      </c>
      <c r="K38" s="1187">
        <v>1800</v>
      </c>
      <c r="L38" s="1187">
        <v>1800</v>
      </c>
      <c r="M38" s="1179">
        <f>+K38/J38</f>
        <v>0.1</v>
      </c>
    </row>
    <row r="39" spans="1:13" ht="15">
      <c r="A39" s="272"/>
      <c r="B39" s="1190"/>
      <c r="C39" s="1182"/>
      <c r="D39" s="1182"/>
      <c r="E39" s="1182"/>
      <c r="F39" s="1182"/>
      <c r="G39" s="1204"/>
      <c r="H39" s="1205"/>
      <c r="I39" s="1185"/>
      <c r="J39" s="1188"/>
      <c r="K39" s="1188"/>
      <c r="L39" s="1188"/>
      <c r="M39" s="1179"/>
    </row>
    <row r="40" spans="1:13" ht="15">
      <c r="A40" s="272"/>
      <c r="B40" s="1190"/>
      <c r="C40" s="1182"/>
      <c r="D40" s="1182"/>
      <c r="E40" s="1182"/>
      <c r="F40" s="1182"/>
      <c r="G40" s="1204"/>
      <c r="H40" s="1205"/>
      <c r="I40" s="1185"/>
      <c r="J40" s="1188"/>
      <c r="K40" s="1188"/>
      <c r="L40" s="1188"/>
      <c r="M40" s="1179"/>
    </row>
    <row r="41" spans="1:13" ht="15">
      <c r="A41" s="272"/>
      <c r="B41" s="1190"/>
      <c r="C41" s="1182"/>
      <c r="D41" s="1182"/>
      <c r="E41" s="1182"/>
      <c r="F41" s="1182"/>
      <c r="G41" s="1204"/>
      <c r="H41" s="1205"/>
      <c r="I41" s="1185"/>
      <c r="J41" s="1188"/>
      <c r="K41" s="1188"/>
      <c r="L41" s="1188"/>
      <c r="M41" s="1179"/>
    </row>
    <row r="42" spans="1:13" ht="15">
      <c r="A42" s="272"/>
      <c r="B42" s="1190"/>
      <c r="C42" s="1182"/>
      <c r="D42" s="1182"/>
      <c r="E42" s="1182"/>
      <c r="F42" s="1182"/>
      <c r="G42" s="1204"/>
      <c r="H42" s="1205"/>
      <c r="I42" s="1185"/>
      <c r="J42" s="1188"/>
      <c r="K42" s="1188"/>
      <c r="L42" s="1188"/>
      <c r="M42" s="1179"/>
    </row>
    <row r="43" spans="1:13" ht="15">
      <c r="A43" s="272"/>
      <c r="B43" s="1190"/>
      <c r="C43" s="1182"/>
      <c r="D43" s="1182"/>
      <c r="E43" s="1182"/>
      <c r="F43" s="1182"/>
      <c r="G43" s="1204"/>
      <c r="H43" s="1205"/>
      <c r="I43" s="1186"/>
      <c r="J43" s="1189"/>
      <c r="K43" s="1189"/>
      <c r="L43" s="1189"/>
      <c r="M43" s="1179"/>
    </row>
    <row r="44" spans="1:13" ht="15">
      <c r="A44" s="272"/>
      <c r="B44" s="1190" t="s">
        <v>279</v>
      </c>
      <c r="C44" s="1182"/>
      <c r="D44" s="1182" t="s">
        <v>56</v>
      </c>
      <c r="E44" s="1182" t="s">
        <v>56</v>
      </c>
      <c r="F44" s="1182" t="s">
        <v>18</v>
      </c>
      <c r="G44" s="1204" t="s">
        <v>280</v>
      </c>
      <c r="H44" s="1205"/>
      <c r="I44" s="1184"/>
      <c r="J44" s="1187">
        <v>24000</v>
      </c>
      <c r="K44" s="1187">
        <v>24181</v>
      </c>
      <c r="L44" s="1187">
        <v>24181</v>
      </c>
      <c r="M44" s="1179">
        <f>+K44/J44</f>
        <v>1.0075416666666666</v>
      </c>
    </row>
    <row r="45" spans="1:13" ht="15">
      <c r="A45" s="272"/>
      <c r="B45" s="1190"/>
      <c r="C45" s="1182"/>
      <c r="D45" s="1182"/>
      <c r="E45" s="1182"/>
      <c r="F45" s="1182"/>
      <c r="G45" s="1204"/>
      <c r="H45" s="1205"/>
      <c r="I45" s="1185"/>
      <c r="J45" s="1188"/>
      <c r="K45" s="1188"/>
      <c r="L45" s="1188"/>
      <c r="M45" s="1179"/>
    </row>
    <row r="46" spans="1:13" ht="15">
      <c r="A46" s="272"/>
      <c r="B46" s="1190"/>
      <c r="C46" s="1182"/>
      <c r="D46" s="1182"/>
      <c r="E46" s="1182"/>
      <c r="F46" s="1182"/>
      <c r="G46" s="1204"/>
      <c r="H46" s="1205"/>
      <c r="I46" s="1185"/>
      <c r="J46" s="1188"/>
      <c r="K46" s="1188"/>
      <c r="L46" s="1188"/>
      <c r="M46" s="1179"/>
    </row>
    <row r="47" spans="1:13" ht="15">
      <c r="A47" s="272"/>
      <c r="B47" s="1190"/>
      <c r="C47" s="1182"/>
      <c r="D47" s="1182"/>
      <c r="E47" s="1182"/>
      <c r="F47" s="1182"/>
      <c r="G47" s="1204"/>
      <c r="H47" s="1205"/>
      <c r="I47" s="1185"/>
      <c r="J47" s="1188"/>
      <c r="K47" s="1188"/>
      <c r="L47" s="1188"/>
      <c r="M47" s="1179"/>
    </row>
    <row r="48" spans="1:13" ht="15">
      <c r="A48" s="272"/>
      <c r="B48" s="1190"/>
      <c r="C48" s="1182"/>
      <c r="D48" s="1182"/>
      <c r="E48" s="1182"/>
      <c r="F48" s="1182"/>
      <c r="G48" s="1204"/>
      <c r="H48" s="1205"/>
      <c r="I48" s="1185"/>
      <c r="J48" s="1188"/>
      <c r="K48" s="1188"/>
      <c r="L48" s="1188"/>
      <c r="M48" s="1179"/>
    </row>
    <row r="49" spans="1:13" ht="15">
      <c r="A49" s="272"/>
      <c r="B49" s="1190"/>
      <c r="C49" s="1182"/>
      <c r="D49" s="1182"/>
      <c r="E49" s="1182"/>
      <c r="F49" s="1182"/>
      <c r="G49" s="1204"/>
      <c r="H49" s="1205"/>
      <c r="I49" s="1185"/>
      <c r="J49" s="1188"/>
      <c r="K49" s="1188"/>
      <c r="L49" s="1188"/>
      <c r="M49" s="1179"/>
    </row>
    <row r="50" spans="1:13" ht="15">
      <c r="A50" s="272"/>
      <c r="B50" s="1190"/>
      <c r="C50" s="1182"/>
      <c r="D50" s="1182"/>
      <c r="E50" s="1182"/>
      <c r="F50" s="1182"/>
      <c r="G50" s="1204"/>
      <c r="H50" s="1205"/>
      <c r="I50" s="1186"/>
      <c r="J50" s="1189"/>
      <c r="K50" s="1189"/>
      <c r="L50" s="1189"/>
      <c r="M50" s="1179"/>
    </row>
    <row r="51" spans="1:13" ht="15">
      <c r="A51" s="272"/>
      <c r="B51" s="1190" t="s">
        <v>281</v>
      </c>
      <c r="C51" s="1182"/>
      <c r="D51" s="1182" t="s">
        <v>56</v>
      </c>
      <c r="E51" s="1182" t="s">
        <v>56</v>
      </c>
      <c r="F51" s="1182" t="s">
        <v>18</v>
      </c>
      <c r="G51" s="1204" t="s">
        <v>280</v>
      </c>
      <c r="H51" s="1205"/>
      <c r="I51" s="1184"/>
      <c r="J51" s="1187">
        <v>40000</v>
      </c>
      <c r="K51" s="1187">
        <v>33826</v>
      </c>
      <c r="L51" s="1187">
        <v>33826</v>
      </c>
      <c r="M51" s="1179">
        <f>+K51/J51</f>
        <v>0.84565</v>
      </c>
    </row>
    <row r="52" spans="1:13" ht="15">
      <c r="A52" s="272"/>
      <c r="B52" s="1190"/>
      <c r="C52" s="1182"/>
      <c r="D52" s="1182"/>
      <c r="E52" s="1182"/>
      <c r="F52" s="1182"/>
      <c r="G52" s="1204"/>
      <c r="H52" s="1205"/>
      <c r="I52" s="1185"/>
      <c r="J52" s="1188"/>
      <c r="K52" s="1188"/>
      <c r="L52" s="1188"/>
      <c r="M52" s="1179"/>
    </row>
    <row r="53" spans="1:13" ht="15">
      <c r="A53" s="272"/>
      <c r="B53" s="1190"/>
      <c r="C53" s="1182"/>
      <c r="D53" s="1182"/>
      <c r="E53" s="1182"/>
      <c r="F53" s="1182"/>
      <c r="G53" s="1204"/>
      <c r="H53" s="1205"/>
      <c r="I53" s="1185"/>
      <c r="J53" s="1188"/>
      <c r="K53" s="1188"/>
      <c r="L53" s="1188"/>
      <c r="M53" s="1179"/>
    </row>
    <row r="54" spans="1:13" ht="15">
      <c r="A54" s="272"/>
      <c r="B54" s="1190"/>
      <c r="C54" s="1182"/>
      <c r="D54" s="1182"/>
      <c r="E54" s="1182"/>
      <c r="F54" s="1182"/>
      <c r="G54" s="1204"/>
      <c r="H54" s="1205"/>
      <c r="I54" s="1185"/>
      <c r="J54" s="1188"/>
      <c r="K54" s="1188"/>
      <c r="L54" s="1188"/>
      <c r="M54" s="1179"/>
    </row>
    <row r="55" spans="1:13" ht="15">
      <c r="A55" s="272"/>
      <c r="B55" s="1190"/>
      <c r="C55" s="1182"/>
      <c r="D55" s="1182"/>
      <c r="E55" s="1182"/>
      <c r="F55" s="1182"/>
      <c r="G55" s="1204"/>
      <c r="H55" s="1205"/>
      <c r="I55" s="1185"/>
      <c r="J55" s="1188"/>
      <c r="K55" s="1188"/>
      <c r="L55" s="1188"/>
      <c r="M55" s="1179"/>
    </row>
    <row r="56" spans="1:13" ht="15">
      <c r="A56" s="272"/>
      <c r="B56" s="1190"/>
      <c r="C56" s="1182"/>
      <c r="D56" s="1182"/>
      <c r="E56" s="1182"/>
      <c r="F56" s="1182"/>
      <c r="G56" s="1204"/>
      <c r="H56" s="1205"/>
      <c r="I56" s="1186"/>
      <c r="J56" s="1189"/>
      <c r="K56" s="1189"/>
      <c r="L56" s="1189"/>
      <c r="M56" s="1179"/>
    </row>
    <row r="57" spans="1:13" ht="15">
      <c r="A57" s="273"/>
      <c r="B57" s="274"/>
      <c r="C57" s="274"/>
      <c r="D57" s="274"/>
      <c r="E57" s="274"/>
      <c r="F57" s="1284"/>
      <c r="G57" s="1284"/>
      <c r="H57" s="274"/>
      <c r="I57" s="275" t="s">
        <v>282</v>
      </c>
      <c r="J57" s="276">
        <f>SUM(J9:J56)</f>
        <v>195000</v>
      </c>
      <c r="K57" s="276">
        <f>SUM(K9:K56)</f>
        <v>138495</v>
      </c>
      <c r="L57" s="276">
        <f>SUM(L9:L56)</f>
        <v>138495</v>
      </c>
      <c r="M57" s="277">
        <f>+K57/J57</f>
        <v>0.7102307692307692</v>
      </c>
    </row>
    <row r="58" spans="1:13" ht="15">
      <c r="A58" s="269"/>
      <c r="B58" s="269"/>
      <c r="C58" s="269"/>
      <c r="D58" s="269"/>
      <c r="E58" s="269"/>
      <c r="F58" s="1138"/>
      <c r="G58" s="1138"/>
      <c r="H58" s="269"/>
      <c r="I58" s="269"/>
      <c r="J58" s="270"/>
      <c r="K58" s="271"/>
      <c r="L58" s="271"/>
      <c r="M58" s="270"/>
    </row>
    <row r="59" spans="1:13" ht="15">
      <c r="A59" s="269"/>
      <c r="B59" s="269"/>
      <c r="C59" s="1138"/>
      <c r="D59" s="1138"/>
      <c r="E59" s="269"/>
      <c r="F59" s="1138"/>
      <c r="G59" s="1138"/>
      <c r="H59" s="269"/>
      <c r="I59" s="269"/>
      <c r="J59" s="270"/>
      <c r="K59" s="271"/>
      <c r="L59" s="271"/>
      <c r="M59" s="270"/>
    </row>
    <row r="60" spans="1:13" ht="15">
      <c r="A60" s="1282" t="s">
        <v>283</v>
      </c>
      <c r="B60" s="1205" t="s">
        <v>36</v>
      </c>
      <c r="C60" s="1182" t="s">
        <v>56</v>
      </c>
      <c r="D60" s="1182" t="s">
        <v>56</v>
      </c>
      <c r="E60" s="1182" t="s">
        <v>56</v>
      </c>
      <c r="F60" s="1182" t="s">
        <v>255</v>
      </c>
      <c r="G60" s="1182" t="s">
        <v>256</v>
      </c>
      <c r="H60" s="1183"/>
      <c r="I60" s="1184"/>
      <c r="J60" s="1187">
        <v>16000</v>
      </c>
      <c r="K60" s="1187">
        <v>1987</v>
      </c>
      <c r="L60" s="1187">
        <v>1987</v>
      </c>
      <c r="M60" s="1179">
        <f>+K60/J60</f>
        <v>0.1241875</v>
      </c>
    </row>
    <row r="61" spans="1:13" ht="15">
      <c r="A61" s="1283"/>
      <c r="B61" s="1205"/>
      <c r="C61" s="1182"/>
      <c r="D61" s="1182"/>
      <c r="E61" s="1182"/>
      <c r="F61" s="1182"/>
      <c r="G61" s="1182"/>
      <c r="H61" s="1183"/>
      <c r="I61" s="1185"/>
      <c r="J61" s="1188"/>
      <c r="K61" s="1188"/>
      <c r="L61" s="1188"/>
      <c r="M61" s="1179"/>
    </row>
    <row r="62" spans="1:13" ht="15">
      <c r="A62" s="1283"/>
      <c r="B62" s="1205"/>
      <c r="C62" s="1182"/>
      <c r="D62" s="1182"/>
      <c r="E62" s="1182"/>
      <c r="F62" s="1182"/>
      <c r="G62" s="1182"/>
      <c r="H62" s="1183"/>
      <c r="I62" s="1185"/>
      <c r="J62" s="1188"/>
      <c r="K62" s="1188"/>
      <c r="L62" s="1188"/>
      <c r="M62" s="1179"/>
    </row>
    <row r="63" spans="1:13" ht="15">
      <c r="A63" s="1283"/>
      <c r="B63" s="1205"/>
      <c r="C63" s="1182"/>
      <c r="D63" s="1182"/>
      <c r="E63" s="1182"/>
      <c r="F63" s="1182"/>
      <c r="G63" s="1182"/>
      <c r="H63" s="1183"/>
      <c r="I63" s="1185"/>
      <c r="J63" s="1188"/>
      <c r="K63" s="1188"/>
      <c r="L63" s="1188"/>
      <c r="M63" s="1179"/>
    </row>
    <row r="64" spans="1:13" ht="15">
      <c r="A64" s="1283"/>
      <c r="B64" s="1205"/>
      <c r="C64" s="1182"/>
      <c r="D64" s="1182"/>
      <c r="E64" s="1182"/>
      <c r="F64" s="1182"/>
      <c r="G64" s="1182"/>
      <c r="H64" s="1183"/>
      <c r="I64" s="1185"/>
      <c r="J64" s="1188"/>
      <c r="K64" s="1188"/>
      <c r="L64" s="1188"/>
      <c r="M64" s="1179"/>
    </row>
    <row r="65" spans="1:13" ht="15">
      <c r="A65" s="1283"/>
      <c r="B65" s="1205"/>
      <c r="C65" s="1182"/>
      <c r="D65" s="1182"/>
      <c r="E65" s="1182"/>
      <c r="F65" s="1182"/>
      <c r="G65" s="1182"/>
      <c r="H65" s="1183"/>
      <c r="I65" s="1185"/>
      <c r="J65" s="1188"/>
      <c r="K65" s="1188"/>
      <c r="L65" s="1188"/>
      <c r="M65" s="1179"/>
    </row>
    <row r="66" spans="1:13" ht="15">
      <c r="A66" s="1283"/>
      <c r="B66" s="1205"/>
      <c r="C66" s="1182"/>
      <c r="D66" s="1182"/>
      <c r="E66" s="1182"/>
      <c r="F66" s="1182"/>
      <c r="G66" s="1182"/>
      <c r="H66" s="1183"/>
      <c r="I66" s="1185"/>
      <c r="J66" s="1188"/>
      <c r="K66" s="1188"/>
      <c r="L66" s="1188"/>
      <c r="M66" s="1179"/>
    </row>
    <row r="67" spans="1:13" ht="15">
      <c r="A67" s="1283"/>
      <c r="B67" s="1205"/>
      <c r="C67" s="1182"/>
      <c r="D67" s="1182"/>
      <c r="E67" s="1182"/>
      <c r="F67" s="1182"/>
      <c r="G67" s="1182"/>
      <c r="H67" s="1183"/>
      <c r="I67" s="1186"/>
      <c r="J67" s="1189"/>
      <c r="K67" s="1189"/>
      <c r="L67" s="1189"/>
      <c r="M67" s="1179"/>
    </row>
    <row r="68" spans="1:13" ht="15">
      <c r="A68" s="272"/>
      <c r="B68" s="1190" t="s">
        <v>37</v>
      </c>
      <c r="C68" s="1182" t="s">
        <v>56</v>
      </c>
      <c r="D68" s="1182" t="s">
        <v>56</v>
      </c>
      <c r="E68" s="1182" t="s">
        <v>56</v>
      </c>
      <c r="F68" s="1182" t="s">
        <v>18</v>
      </c>
      <c r="G68" s="1182" t="s">
        <v>129</v>
      </c>
      <c r="H68" s="1183"/>
      <c r="I68" s="1184"/>
      <c r="J68" s="1187">
        <v>21400</v>
      </c>
      <c r="K68" s="1187">
        <v>8546</v>
      </c>
      <c r="L68" s="1187">
        <v>8546</v>
      </c>
      <c r="M68" s="1179">
        <f>+K68/J68</f>
        <v>0.3993457943925234</v>
      </c>
    </row>
    <row r="69" spans="1:13" ht="15">
      <c r="A69" s="272"/>
      <c r="B69" s="1190"/>
      <c r="C69" s="1182"/>
      <c r="D69" s="1182"/>
      <c r="E69" s="1182"/>
      <c r="F69" s="1182"/>
      <c r="G69" s="1182"/>
      <c r="H69" s="1183"/>
      <c r="I69" s="1185"/>
      <c r="J69" s="1188"/>
      <c r="K69" s="1188"/>
      <c r="L69" s="1188"/>
      <c r="M69" s="1179"/>
    </row>
    <row r="70" spans="1:13" ht="15">
      <c r="A70" s="272"/>
      <c r="B70" s="1190"/>
      <c r="C70" s="1182"/>
      <c r="D70" s="1182"/>
      <c r="E70" s="1182"/>
      <c r="F70" s="1182"/>
      <c r="G70" s="1182"/>
      <c r="H70" s="1183"/>
      <c r="I70" s="1185"/>
      <c r="J70" s="1188"/>
      <c r="K70" s="1188"/>
      <c r="L70" s="1188"/>
      <c r="M70" s="1179"/>
    </row>
    <row r="71" spans="1:13" ht="15">
      <c r="A71" s="272"/>
      <c r="B71" s="1190"/>
      <c r="C71" s="1182"/>
      <c r="D71" s="1182"/>
      <c r="E71" s="1182"/>
      <c r="F71" s="1182"/>
      <c r="G71" s="1182"/>
      <c r="H71" s="1183"/>
      <c r="I71" s="1186"/>
      <c r="J71" s="1189"/>
      <c r="K71" s="1189"/>
      <c r="L71" s="1189"/>
      <c r="M71" s="1179"/>
    </row>
    <row r="72" spans="1:13" ht="15">
      <c r="A72" s="272"/>
      <c r="B72" s="1190" t="s">
        <v>284</v>
      </c>
      <c r="C72" s="1182"/>
      <c r="D72" s="1182"/>
      <c r="E72" s="1182" t="s">
        <v>56</v>
      </c>
      <c r="F72" s="1182" t="s">
        <v>18</v>
      </c>
      <c r="G72" s="1182" t="s">
        <v>285</v>
      </c>
      <c r="H72" s="1183"/>
      <c r="I72" s="1184"/>
      <c r="J72" s="1187"/>
      <c r="K72" s="1187"/>
      <c r="L72" s="1187"/>
      <c r="M72" s="1179" t="s">
        <v>286</v>
      </c>
    </row>
    <row r="73" spans="1:13" ht="15">
      <c r="A73" s="272"/>
      <c r="B73" s="1190"/>
      <c r="C73" s="1182"/>
      <c r="D73" s="1182"/>
      <c r="E73" s="1182"/>
      <c r="F73" s="1182"/>
      <c r="G73" s="1182"/>
      <c r="H73" s="1183"/>
      <c r="I73" s="1185"/>
      <c r="J73" s="1188"/>
      <c r="K73" s="1188"/>
      <c r="L73" s="1188"/>
      <c r="M73" s="1179"/>
    </row>
    <row r="74" spans="1:13" ht="15">
      <c r="A74" s="272"/>
      <c r="B74" s="1190"/>
      <c r="C74" s="1182"/>
      <c r="D74" s="1182"/>
      <c r="E74" s="1182"/>
      <c r="F74" s="1182"/>
      <c r="G74" s="1182"/>
      <c r="H74" s="1183"/>
      <c r="I74" s="1185"/>
      <c r="J74" s="1188"/>
      <c r="K74" s="1188"/>
      <c r="L74" s="1188"/>
      <c r="M74" s="1179"/>
    </row>
    <row r="75" spans="1:13" ht="15">
      <c r="A75" s="272"/>
      <c r="B75" s="1190" t="s">
        <v>39</v>
      </c>
      <c r="C75" s="1182"/>
      <c r="D75" s="1182" t="s">
        <v>56</v>
      </c>
      <c r="E75" s="1182" t="s">
        <v>56</v>
      </c>
      <c r="F75" s="1182" t="s">
        <v>255</v>
      </c>
      <c r="G75" s="1182" t="s">
        <v>67</v>
      </c>
      <c r="H75" s="1183"/>
      <c r="I75" s="1184"/>
      <c r="J75" s="1187">
        <v>30621</v>
      </c>
      <c r="K75" s="1187">
        <v>7275</v>
      </c>
      <c r="L75" s="1187">
        <v>6923</v>
      </c>
      <c r="M75" s="1179">
        <f>+K75/J75</f>
        <v>0.23758205153326148</v>
      </c>
    </row>
    <row r="76" spans="1:13" ht="15">
      <c r="A76" s="272"/>
      <c r="B76" s="1190"/>
      <c r="C76" s="1182"/>
      <c r="D76" s="1182"/>
      <c r="E76" s="1182"/>
      <c r="F76" s="1182"/>
      <c r="G76" s="1182"/>
      <c r="H76" s="1183"/>
      <c r="I76" s="1185"/>
      <c r="J76" s="1188"/>
      <c r="K76" s="1188"/>
      <c r="L76" s="1188"/>
      <c r="M76" s="1179"/>
    </row>
    <row r="77" spans="1:13" ht="15">
      <c r="A77" s="272"/>
      <c r="B77" s="1190"/>
      <c r="C77" s="1182"/>
      <c r="D77" s="1182"/>
      <c r="E77" s="1182"/>
      <c r="F77" s="1182"/>
      <c r="G77" s="1182"/>
      <c r="H77" s="1183"/>
      <c r="I77" s="1185"/>
      <c r="J77" s="1188"/>
      <c r="K77" s="1188"/>
      <c r="L77" s="1188"/>
      <c r="M77" s="1179"/>
    </row>
    <row r="78" spans="1:13" ht="15">
      <c r="A78" s="272"/>
      <c r="B78" s="1190"/>
      <c r="C78" s="1182"/>
      <c r="D78" s="1182"/>
      <c r="E78" s="1182"/>
      <c r="F78" s="1182"/>
      <c r="G78" s="1182"/>
      <c r="H78" s="1183"/>
      <c r="I78" s="1185"/>
      <c r="J78" s="1188"/>
      <c r="K78" s="1188"/>
      <c r="L78" s="1188"/>
      <c r="M78" s="1179"/>
    </row>
    <row r="79" spans="1:13" ht="15">
      <c r="A79" s="272"/>
      <c r="B79" s="1190"/>
      <c r="C79" s="1182"/>
      <c r="D79" s="1182"/>
      <c r="E79" s="1182"/>
      <c r="F79" s="1182"/>
      <c r="G79" s="1182"/>
      <c r="H79" s="1183"/>
      <c r="I79" s="1186"/>
      <c r="J79" s="1189"/>
      <c r="K79" s="1189"/>
      <c r="L79" s="1189"/>
      <c r="M79" s="1179"/>
    </row>
    <row r="80" spans="1:13" ht="15">
      <c r="A80" s="272"/>
      <c r="B80" s="1190" t="s">
        <v>40</v>
      </c>
      <c r="C80" s="1182" t="s">
        <v>56</v>
      </c>
      <c r="D80" s="1182" t="s">
        <v>56</v>
      </c>
      <c r="E80" s="1182" t="s">
        <v>56</v>
      </c>
      <c r="F80" s="1182" t="s">
        <v>18</v>
      </c>
      <c r="G80" s="1182" t="s">
        <v>130</v>
      </c>
      <c r="H80" s="1183"/>
      <c r="I80" s="1184"/>
      <c r="J80" s="1187">
        <v>55000</v>
      </c>
      <c r="K80" s="1187">
        <v>55099</v>
      </c>
      <c r="L80" s="1187">
        <v>55099</v>
      </c>
      <c r="M80" s="1179">
        <f>+K80/J80</f>
        <v>1.0018</v>
      </c>
    </row>
    <row r="81" spans="1:13" ht="15">
      <c r="A81" s="272"/>
      <c r="B81" s="1190"/>
      <c r="C81" s="1182"/>
      <c r="D81" s="1182"/>
      <c r="E81" s="1182"/>
      <c r="F81" s="1182"/>
      <c r="G81" s="1182"/>
      <c r="H81" s="1183"/>
      <c r="I81" s="1185"/>
      <c r="J81" s="1188"/>
      <c r="K81" s="1188"/>
      <c r="L81" s="1188"/>
      <c r="M81" s="1179"/>
    </row>
    <row r="82" spans="1:13" ht="15">
      <c r="A82" s="272"/>
      <c r="B82" s="1190"/>
      <c r="C82" s="1182"/>
      <c r="D82" s="1182"/>
      <c r="E82" s="1182"/>
      <c r="F82" s="1182"/>
      <c r="G82" s="1182"/>
      <c r="H82" s="1183"/>
      <c r="I82" s="1185"/>
      <c r="J82" s="1188"/>
      <c r="K82" s="1188"/>
      <c r="L82" s="1188"/>
      <c r="M82" s="1179"/>
    </row>
    <row r="83" spans="1:13" ht="15">
      <c r="A83" s="272"/>
      <c r="B83" s="1190"/>
      <c r="C83" s="1182"/>
      <c r="D83" s="1182"/>
      <c r="E83" s="1182"/>
      <c r="F83" s="1182"/>
      <c r="G83" s="1182"/>
      <c r="H83" s="1183"/>
      <c r="I83" s="1185"/>
      <c r="J83" s="1188"/>
      <c r="K83" s="1188"/>
      <c r="L83" s="1188"/>
      <c r="M83" s="1179"/>
    </row>
    <row r="84" spans="1:13" ht="15">
      <c r="A84" s="272"/>
      <c r="B84" s="1190"/>
      <c r="C84" s="1182"/>
      <c r="D84" s="1182"/>
      <c r="E84" s="1182"/>
      <c r="F84" s="1182"/>
      <c r="G84" s="1182"/>
      <c r="H84" s="1183"/>
      <c r="I84" s="1185"/>
      <c r="J84" s="1188"/>
      <c r="K84" s="1188"/>
      <c r="L84" s="1188"/>
      <c r="M84" s="1179"/>
    </row>
    <row r="85" spans="1:13" ht="15">
      <c r="A85" s="272"/>
      <c r="B85" s="1190"/>
      <c r="C85" s="1182"/>
      <c r="D85" s="1182"/>
      <c r="E85" s="1182"/>
      <c r="F85" s="1182"/>
      <c r="G85" s="1182"/>
      <c r="H85" s="1183"/>
      <c r="I85" s="1185"/>
      <c r="J85" s="1188"/>
      <c r="K85" s="1188"/>
      <c r="L85" s="1188"/>
      <c r="M85" s="1179"/>
    </row>
    <row r="86" spans="1:13" ht="15">
      <c r="A86" s="272"/>
      <c r="B86" s="1190"/>
      <c r="C86" s="1182"/>
      <c r="D86" s="1182"/>
      <c r="E86" s="1182"/>
      <c r="F86" s="1182"/>
      <c r="G86" s="1182"/>
      <c r="H86" s="1183"/>
      <c r="I86" s="1186"/>
      <c r="J86" s="1189"/>
      <c r="K86" s="1189"/>
      <c r="L86" s="1189"/>
      <c r="M86" s="1179"/>
    </row>
    <row r="87" spans="1:13" ht="15">
      <c r="A87" s="273"/>
      <c r="B87" s="274"/>
      <c r="C87" s="1285"/>
      <c r="D87" s="1285"/>
      <c r="E87" s="278"/>
      <c r="F87" s="1285"/>
      <c r="G87" s="1285"/>
      <c r="H87" s="278"/>
      <c r="I87" s="275" t="s">
        <v>287</v>
      </c>
      <c r="J87" s="279">
        <f>SUM(J60:J86)</f>
        <v>123021</v>
      </c>
      <c r="K87" s="279">
        <f>SUM(K60:K86)</f>
        <v>72907</v>
      </c>
      <c r="L87" s="279">
        <f>SUM(L60:L86)</f>
        <v>72555</v>
      </c>
      <c r="M87" s="277">
        <f>+K87/J87</f>
        <v>0.5926386551889515</v>
      </c>
    </row>
    <row r="88" spans="1:13" ht="15">
      <c r="A88" s="269"/>
      <c r="B88" s="269"/>
      <c r="C88" s="1138"/>
      <c r="D88" s="1138"/>
      <c r="E88" s="269"/>
      <c r="F88" s="1138"/>
      <c r="G88" s="1138"/>
      <c r="H88" s="269"/>
      <c r="I88" s="269"/>
      <c r="J88" s="270"/>
      <c r="K88" s="270"/>
      <c r="L88" s="270"/>
      <c r="M88" s="270"/>
    </row>
    <row r="89" spans="1:13" ht="15">
      <c r="A89" s="269"/>
      <c r="B89" s="269"/>
      <c r="C89" s="1138"/>
      <c r="D89" s="1138"/>
      <c r="E89" s="269"/>
      <c r="F89" s="1138"/>
      <c r="G89" s="1138"/>
      <c r="H89" s="269"/>
      <c r="I89" s="269"/>
      <c r="J89" s="270"/>
      <c r="K89" s="271"/>
      <c r="L89" s="271"/>
      <c r="M89" s="270"/>
    </row>
    <row r="90" spans="1:13" ht="15">
      <c r="A90" s="1286" t="s">
        <v>288</v>
      </c>
      <c r="B90" s="1190" t="s">
        <v>101</v>
      </c>
      <c r="C90" s="1182"/>
      <c r="D90" s="1182" t="s">
        <v>56</v>
      </c>
      <c r="E90" s="1182" t="s">
        <v>56</v>
      </c>
      <c r="F90" s="1204" t="s">
        <v>289</v>
      </c>
      <c r="G90" s="1226" t="s">
        <v>290</v>
      </c>
      <c r="H90" s="1183"/>
      <c r="I90" s="1184"/>
      <c r="J90" s="1187">
        <v>60000</v>
      </c>
      <c r="K90" s="1187">
        <v>53857</v>
      </c>
      <c r="L90" s="1187">
        <v>52088</v>
      </c>
      <c r="M90" s="1179">
        <f>+K90/J90</f>
        <v>0.8976166666666666</v>
      </c>
    </row>
    <row r="91" spans="1:13" ht="15">
      <c r="A91" s="1286"/>
      <c r="B91" s="1190"/>
      <c r="C91" s="1182"/>
      <c r="D91" s="1182"/>
      <c r="E91" s="1182"/>
      <c r="F91" s="1204"/>
      <c r="G91" s="1227"/>
      <c r="H91" s="1183"/>
      <c r="I91" s="1185"/>
      <c r="J91" s="1188"/>
      <c r="K91" s="1188"/>
      <c r="L91" s="1188"/>
      <c r="M91" s="1179"/>
    </row>
    <row r="92" spans="1:13" ht="15">
      <c r="A92" s="1286"/>
      <c r="B92" s="1190"/>
      <c r="C92" s="1182"/>
      <c r="D92" s="1182"/>
      <c r="E92" s="1182"/>
      <c r="F92" s="1204"/>
      <c r="G92" s="1227"/>
      <c r="H92" s="1183"/>
      <c r="I92" s="1185"/>
      <c r="J92" s="1188"/>
      <c r="K92" s="1188"/>
      <c r="L92" s="1188"/>
      <c r="M92" s="1179"/>
    </row>
    <row r="93" spans="1:13" ht="15">
      <c r="A93" s="1286"/>
      <c r="B93" s="1190"/>
      <c r="C93" s="1182"/>
      <c r="D93" s="1182"/>
      <c r="E93" s="1182"/>
      <c r="F93" s="1204"/>
      <c r="G93" s="1227"/>
      <c r="H93" s="1183"/>
      <c r="I93" s="1185"/>
      <c r="J93" s="1188"/>
      <c r="K93" s="1188"/>
      <c r="L93" s="1188"/>
      <c r="M93" s="1179"/>
    </row>
    <row r="94" spans="1:13" ht="15">
      <c r="A94" s="1286"/>
      <c r="B94" s="1190"/>
      <c r="C94" s="1182"/>
      <c r="D94" s="1182"/>
      <c r="E94" s="1182"/>
      <c r="F94" s="1204"/>
      <c r="G94" s="1227"/>
      <c r="H94" s="1183"/>
      <c r="I94" s="1185"/>
      <c r="J94" s="1188"/>
      <c r="K94" s="1188"/>
      <c r="L94" s="1188"/>
      <c r="M94" s="1179"/>
    </row>
    <row r="95" spans="1:13" ht="15">
      <c r="A95" s="1286"/>
      <c r="B95" s="1190"/>
      <c r="C95" s="1182"/>
      <c r="D95" s="1182"/>
      <c r="E95" s="1182"/>
      <c r="F95" s="1204"/>
      <c r="G95" s="1227"/>
      <c r="H95" s="1183"/>
      <c r="I95" s="1186"/>
      <c r="J95" s="1189"/>
      <c r="K95" s="1189"/>
      <c r="L95" s="1189"/>
      <c r="M95" s="1179"/>
    </row>
    <row r="96" spans="1:13" ht="15">
      <c r="A96" s="1286"/>
      <c r="B96" s="1190"/>
      <c r="C96" s="1182"/>
      <c r="D96" s="1182"/>
      <c r="E96" s="1182"/>
      <c r="F96" s="1204"/>
      <c r="G96" s="1228"/>
      <c r="H96" s="1183"/>
      <c r="I96" s="257" t="s">
        <v>144</v>
      </c>
      <c r="J96" s="280">
        <f>+SUM(J90:J95)</f>
        <v>60000</v>
      </c>
      <c r="K96" s="280">
        <f>+SUM(K90:K95)</f>
        <v>53857</v>
      </c>
      <c r="L96" s="280">
        <f>+SUM(L90:L95)</f>
        <v>52088</v>
      </c>
      <c r="M96" s="1179"/>
    </row>
    <row r="97" spans="1:13" ht="15">
      <c r="A97" s="281"/>
      <c r="B97" s="282"/>
      <c r="C97" s="283"/>
      <c r="D97" s="283"/>
      <c r="E97" s="283"/>
      <c r="F97" s="284"/>
      <c r="G97" s="284"/>
      <c r="H97" s="285"/>
      <c r="I97" s="286" t="s">
        <v>291</v>
      </c>
      <c r="J97" s="287">
        <f>+J96+J87+J57</f>
        <v>378021</v>
      </c>
      <c r="K97" s="287">
        <f>+K96+K87+K57</f>
        <v>265259</v>
      </c>
      <c r="L97" s="287">
        <f>+L96+L87+L57</f>
        <v>263138</v>
      </c>
      <c r="M97" s="288">
        <f>+K97/J97</f>
        <v>0.7017044026654604</v>
      </c>
    </row>
    <row r="98" spans="1:13" ht="15">
      <c r="A98" s="283"/>
      <c r="B98" s="283"/>
      <c r="C98" s="289"/>
      <c r="D98" s="289"/>
      <c r="E98" s="289"/>
      <c r="F98" s="289"/>
      <c r="G98" s="289"/>
      <c r="H98" s="289"/>
      <c r="I98" s="289"/>
      <c r="J98" s="290"/>
      <c r="K98" s="290"/>
      <c r="L98" s="271"/>
      <c r="M98" s="271"/>
    </row>
    <row r="99" spans="1:13" ht="15">
      <c r="A99" s="1287" t="s">
        <v>292</v>
      </c>
      <c r="B99" s="1287"/>
      <c r="C99" s="1287"/>
      <c r="D99" s="1287"/>
      <c r="E99" s="1287"/>
      <c r="F99" s="1287"/>
      <c r="G99" s="1287"/>
      <c r="H99" s="289"/>
      <c r="I99" s="289"/>
      <c r="J99" s="271"/>
      <c r="K99" s="271"/>
      <c r="L99" s="271"/>
      <c r="M99" s="271"/>
    </row>
    <row r="100" spans="1:13" ht="15">
      <c r="A100" s="1288" t="s">
        <v>293</v>
      </c>
      <c r="B100" s="1288"/>
      <c r="C100" s="1288"/>
      <c r="D100" s="1288"/>
      <c r="E100" s="1288"/>
      <c r="F100" s="1288"/>
      <c r="G100" s="1288"/>
      <c r="H100" s="289"/>
      <c r="I100" s="289"/>
      <c r="J100" s="271"/>
      <c r="K100" s="271"/>
      <c r="L100" s="271"/>
      <c r="M100" s="271"/>
    </row>
    <row r="101" spans="1:13" ht="27">
      <c r="A101" s="269" t="s">
        <v>294</v>
      </c>
      <c r="B101" s="269"/>
      <c r="C101" s="269"/>
      <c r="D101" s="269"/>
      <c r="E101" s="269"/>
      <c r="F101" s="269"/>
      <c r="G101" s="269"/>
      <c r="H101" s="269"/>
      <c r="I101" s="269"/>
      <c r="J101" s="270"/>
      <c r="K101" s="270"/>
      <c r="L101" s="270"/>
      <c r="M101" s="270"/>
    </row>
  </sheetData>
  <sheetProtection/>
  <mergeCells count="191">
    <mergeCell ref="A99:G99"/>
    <mergeCell ref="A100:G100"/>
    <mergeCell ref="H90:H96"/>
    <mergeCell ref="I90:I95"/>
    <mergeCell ref="J90:J95"/>
    <mergeCell ref="K90:K95"/>
    <mergeCell ref="G90:G96"/>
    <mergeCell ref="L90:L95"/>
    <mergeCell ref="M90:M96"/>
    <mergeCell ref="C89:D89"/>
    <mergeCell ref="F89:G89"/>
    <mergeCell ref="A90:A96"/>
    <mergeCell ref="B90:B96"/>
    <mergeCell ref="C90:C96"/>
    <mergeCell ref="D90:D96"/>
    <mergeCell ref="E90:E96"/>
    <mergeCell ref="F90:F96"/>
    <mergeCell ref="K80:K86"/>
    <mergeCell ref="L80:L86"/>
    <mergeCell ref="M80:M86"/>
    <mergeCell ref="C87:D87"/>
    <mergeCell ref="F87:G87"/>
    <mergeCell ref="C88:D88"/>
    <mergeCell ref="F88:G88"/>
    <mergeCell ref="M75:M79"/>
    <mergeCell ref="B80:B86"/>
    <mergeCell ref="C80:C86"/>
    <mergeCell ref="D80:D86"/>
    <mergeCell ref="E80:E86"/>
    <mergeCell ref="F80:F86"/>
    <mergeCell ref="G80:G86"/>
    <mergeCell ref="H80:H86"/>
    <mergeCell ref="I80:I86"/>
    <mergeCell ref="J80:J86"/>
    <mergeCell ref="G75:G79"/>
    <mergeCell ref="H75:H79"/>
    <mergeCell ref="I75:I79"/>
    <mergeCell ref="J75:J79"/>
    <mergeCell ref="K75:K79"/>
    <mergeCell ref="L75:L79"/>
    <mergeCell ref="I72:I74"/>
    <mergeCell ref="J72:J74"/>
    <mergeCell ref="K72:K74"/>
    <mergeCell ref="L72:L74"/>
    <mergeCell ref="M72:M74"/>
    <mergeCell ref="B75:B79"/>
    <mergeCell ref="C75:C79"/>
    <mergeCell ref="D75:D79"/>
    <mergeCell ref="E75:E79"/>
    <mergeCell ref="F75:F79"/>
    <mergeCell ref="K68:K71"/>
    <mergeCell ref="L68:L71"/>
    <mergeCell ref="M68:M71"/>
    <mergeCell ref="B72:B74"/>
    <mergeCell ref="C72:C74"/>
    <mergeCell ref="D72:D74"/>
    <mergeCell ref="E72:E74"/>
    <mergeCell ref="F72:F74"/>
    <mergeCell ref="G72:G74"/>
    <mergeCell ref="H72:H74"/>
    <mergeCell ref="M60:M67"/>
    <mergeCell ref="B68:B71"/>
    <mergeCell ref="C68:C71"/>
    <mergeCell ref="D68:D71"/>
    <mergeCell ref="E68:E71"/>
    <mergeCell ref="F68:F71"/>
    <mergeCell ref="G68:G71"/>
    <mergeCell ref="H68:H71"/>
    <mergeCell ref="I68:I71"/>
    <mergeCell ref="J68:J71"/>
    <mergeCell ref="G60:G67"/>
    <mergeCell ref="H60:H67"/>
    <mergeCell ref="I60:I67"/>
    <mergeCell ref="J60:J67"/>
    <mergeCell ref="K60:K67"/>
    <mergeCell ref="L60:L67"/>
    <mergeCell ref="F57:G57"/>
    <mergeCell ref="F58:G58"/>
    <mergeCell ref="C59:D59"/>
    <mergeCell ref="F59:G59"/>
    <mergeCell ref="A60:A67"/>
    <mergeCell ref="B60:B67"/>
    <mergeCell ref="C60:C67"/>
    <mergeCell ref="D60:D67"/>
    <mergeCell ref="E60:E67"/>
    <mergeCell ref="F60:F67"/>
    <mergeCell ref="H51:H56"/>
    <mergeCell ref="I51:I56"/>
    <mergeCell ref="J51:J56"/>
    <mergeCell ref="K51:K56"/>
    <mergeCell ref="L51:L56"/>
    <mergeCell ref="M51:M56"/>
    <mergeCell ref="B51:B56"/>
    <mergeCell ref="C51:C56"/>
    <mergeCell ref="D51:D56"/>
    <mergeCell ref="E51:E56"/>
    <mergeCell ref="F51:F56"/>
    <mergeCell ref="G51:G56"/>
    <mergeCell ref="H44:H50"/>
    <mergeCell ref="I44:I50"/>
    <mergeCell ref="J44:J50"/>
    <mergeCell ref="K44:K50"/>
    <mergeCell ref="L44:L50"/>
    <mergeCell ref="M44:M50"/>
    <mergeCell ref="B44:B50"/>
    <mergeCell ref="C44:C50"/>
    <mergeCell ref="D44:D50"/>
    <mergeCell ref="E44:E50"/>
    <mergeCell ref="F44:F50"/>
    <mergeCell ref="G44:G50"/>
    <mergeCell ref="H38:H43"/>
    <mergeCell ref="I38:I43"/>
    <mergeCell ref="J38:J43"/>
    <mergeCell ref="K38:K43"/>
    <mergeCell ref="L38:L43"/>
    <mergeCell ref="M38:M43"/>
    <mergeCell ref="B38:B43"/>
    <mergeCell ref="C38:C43"/>
    <mergeCell ref="D38:D43"/>
    <mergeCell ref="E38:E43"/>
    <mergeCell ref="F38:F43"/>
    <mergeCell ref="G38:G43"/>
    <mergeCell ref="H33:H37"/>
    <mergeCell ref="I33:I37"/>
    <mergeCell ref="J33:J37"/>
    <mergeCell ref="K33:K37"/>
    <mergeCell ref="L33:L37"/>
    <mergeCell ref="M33:M37"/>
    <mergeCell ref="B33:B37"/>
    <mergeCell ref="C33:C37"/>
    <mergeCell ref="D33:D37"/>
    <mergeCell ref="E33:E37"/>
    <mergeCell ref="F33:F37"/>
    <mergeCell ref="G33:G37"/>
    <mergeCell ref="H27:H32"/>
    <mergeCell ref="I27:I32"/>
    <mergeCell ref="J27:J32"/>
    <mergeCell ref="K27:K32"/>
    <mergeCell ref="L27:L32"/>
    <mergeCell ref="M27:M32"/>
    <mergeCell ref="B27:B32"/>
    <mergeCell ref="C27:C32"/>
    <mergeCell ref="D27:D32"/>
    <mergeCell ref="E27:E32"/>
    <mergeCell ref="F27:F32"/>
    <mergeCell ref="G27:G32"/>
    <mergeCell ref="H22:H26"/>
    <mergeCell ref="I22:I26"/>
    <mergeCell ref="J22:J26"/>
    <mergeCell ref="K22:K26"/>
    <mergeCell ref="L22:L26"/>
    <mergeCell ref="M22:M26"/>
    <mergeCell ref="B22:B26"/>
    <mergeCell ref="C22:C26"/>
    <mergeCell ref="D22:D26"/>
    <mergeCell ref="E22:E26"/>
    <mergeCell ref="F22:F26"/>
    <mergeCell ref="G22:G26"/>
    <mergeCell ref="H16:H21"/>
    <mergeCell ref="I16:I21"/>
    <mergeCell ref="J16:J21"/>
    <mergeCell ref="K16:K21"/>
    <mergeCell ref="L16:L21"/>
    <mergeCell ref="M16:M21"/>
    <mergeCell ref="B16:B21"/>
    <mergeCell ref="C16:C21"/>
    <mergeCell ref="D16:D21"/>
    <mergeCell ref="E16:E21"/>
    <mergeCell ref="F16:F21"/>
    <mergeCell ref="G16:G21"/>
    <mergeCell ref="H9:H15"/>
    <mergeCell ref="I9:I15"/>
    <mergeCell ref="J9:J15"/>
    <mergeCell ref="K9:K15"/>
    <mergeCell ref="L9:L15"/>
    <mergeCell ref="M9:M15"/>
    <mergeCell ref="F8:G8"/>
    <mergeCell ref="A9:A15"/>
    <mergeCell ref="B9:B15"/>
    <mergeCell ref="C9:C15"/>
    <mergeCell ref="D9:D15"/>
    <mergeCell ref="E9:E15"/>
    <mergeCell ref="F9:F15"/>
    <mergeCell ref="G9:G15"/>
    <mergeCell ref="A5:M5"/>
    <mergeCell ref="A6:A7"/>
    <mergeCell ref="B6:B7"/>
    <mergeCell ref="C6:E6"/>
    <mergeCell ref="F6:F7"/>
    <mergeCell ref="G6:G7"/>
    <mergeCell ref="H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Nikica Grubnic</cp:lastModifiedBy>
  <cp:lastPrinted>2012-01-11T16:43:02Z</cp:lastPrinted>
  <dcterms:created xsi:type="dcterms:W3CDTF">2011-05-14T21:39:00Z</dcterms:created>
  <dcterms:modified xsi:type="dcterms:W3CDTF">2012-04-26T14:26:36Z</dcterms:modified>
  <cp:category/>
  <cp:version/>
  <cp:contentType/>
  <cp:contentStatus/>
</cp:coreProperties>
</file>