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zbasiuni\AppData\Local\Microsoft\Windows\INetCache\Content.Outlook\2AZUHUJZ\"/>
    </mc:Choice>
  </mc:AlternateContent>
  <xr:revisionPtr revIDLastSave="0" documentId="13_ncr:1_{D2D18478-F63D-4B00-8ACF-E9FAB5F5B944}"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MPTF Projects" sheetId="10"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2" i="1" l="1"/>
  <c r="H182" i="1"/>
  <c r="J178" i="1"/>
  <c r="J31" i="1"/>
  <c r="J176" i="1" l="1"/>
  <c r="J175" i="1"/>
  <c r="J174" i="1"/>
  <c r="J50" i="1"/>
  <c r="D190" i="1"/>
  <c r="D205" i="1"/>
  <c r="D189" i="1"/>
  <c r="G189" i="1"/>
  <c r="J177" i="1" l="1"/>
  <c r="D177" i="1" l="1"/>
  <c r="D176" i="1" s="1"/>
  <c r="H176" i="1" s="1"/>
  <c r="D174" i="1"/>
  <c r="I200" i="1" l="1"/>
  <c r="F71" i="5" l="1"/>
  <c r="F37" i="5"/>
  <c r="F26" i="5"/>
  <c r="J40" i="1" l="1"/>
  <c r="J21" i="1"/>
  <c r="D205" i="5" l="1"/>
  <c r="F203" i="5"/>
  <c r="F202" i="5"/>
  <c r="F204" i="5"/>
  <c r="D9" i="1"/>
  <c r="F205" i="5" l="1"/>
  <c r="F201" i="5"/>
  <c r="F200" i="5"/>
  <c r="F199" i="5"/>
  <c r="F206" i="5" l="1"/>
  <c r="F207" i="5" s="1"/>
  <c r="D10" i="10" l="1"/>
  <c r="E10" i="10"/>
  <c r="F10" i="10"/>
  <c r="G10" i="10"/>
  <c r="H10" i="10" s="1"/>
  <c r="C10" i="10"/>
  <c r="H6" i="10"/>
  <c r="H7" i="10"/>
  <c r="F197" i="5" l="1"/>
  <c r="F194" i="5"/>
  <c r="F60" i="5"/>
  <c r="F48" i="5"/>
  <c r="F15" i="5"/>
  <c r="F4" i="5"/>
  <c r="F195" i="1"/>
  <c r="F187" i="1"/>
  <c r="F178" i="1"/>
  <c r="F186" i="5" s="1"/>
  <c r="F77" i="1"/>
  <c r="F74" i="5" s="1"/>
  <c r="F67" i="1"/>
  <c r="F63" i="5" s="1"/>
  <c r="F57" i="1"/>
  <c r="F52" i="5" s="1"/>
  <c r="F45" i="1"/>
  <c r="F40" i="5" s="1"/>
  <c r="F35" i="1"/>
  <c r="F29" i="5" s="1"/>
  <c r="F25" i="1"/>
  <c r="F15" i="1"/>
  <c r="D20" i="4"/>
  <c r="E20" i="4"/>
  <c r="C20" i="4"/>
  <c r="D6" i="4"/>
  <c r="E6" i="4"/>
  <c r="C6" i="4"/>
  <c r="E197" i="5"/>
  <c r="G197" i="5"/>
  <c r="D197" i="5"/>
  <c r="E4" i="5"/>
  <c r="G4" i="5"/>
  <c r="D4" i="5"/>
  <c r="G195" i="1"/>
  <c r="E195" i="1"/>
  <c r="D195" i="1"/>
  <c r="D187" i="1"/>
  <c r="G187" i="1"/>
  <c r="E187" i="1"/>
  <c r="G24" i="4"/>
  <c r="G23" i="4"/>
  <c r="G22" i="4"/>
  <c r="J15" i="1"/>
  <c r="J35" i="1"/>
  <c r="J57" i="1"/>
  <c r="J67" i="1"/>
  <c r="J77" i="1"/>
  <c r="J87" i="1"/>
  <c r="J99" i="1"/>
  <c r="J109" i="1"/>
  <c r="J119" i="1"/>
  <c r="J129" i="1"/>
  <c r="J141" i="1"/>
  <c r="J151" i="1"/>
  <c r="J161" i="1"/>
  <c r="J171" i="1"/>
  <c r="H174" i="1"/>
  <c r="E205" i="5"/>
  <c r="G205" i="5"/>
  <c r="E204" i="5"/>
  <c r="D13" i="4" s="1"/>
  <c r="G204" i="5"/>
  <c r="E13" i="4" s="1"/>
  <c r="E203" i="5"/>
  <c r="D12" i="4" s="1"/>
  <c r="G203" i="5"/>
  <c r="E202" i="5"/>
  <c r="D11" i="4" s="1"/>
  <c r="G202" i="5"/>
  <c r="E11" i="4" s="1"/>
  <c r="E201" i="5"/>
  <c r="G201" i="5"/>
  <c r="E10" i="4" s="1"/>
  <c r="E200" i="5"/>
  <c r="D9" i="4" s="1"/>
  <c r="G200" i="5"/>
  <c r="E9" i="4" s="1"/>
  <c r="D201" i="5"/>
  <c r="C10" i="4" s="1"/>
  <c r="D202" i="5"/>
  <c r="D203" i="5"/>
  <c r="C12" i="4" s="1"/>
  <c r="D204" i="5"/>
  <c r="C14" i="4"/>
  <c r="D200" i="5"/>
  <c r="E199" i="5"/>
  <c r="D8" i="4" s="1"/>
  <c r="G199" i="5"/>
  <c r="E8" i="4" s="1"/>
  <c r="D151" i="1"/>
  <c r="E151" i="1"/>
  <c r="E153" i="5" s="1"/>
  <c r="H175" i="1"/>
  <c r="H177" i="1"/>
  <c r="H167" i="1"/>
  <c r="H170" i="1"/>
  <c r="H169" i="1"/>
  <c r="H168" i="1"/>
  <c r="H166" i="1"/>
  <c r="H165" i="1"/>
  <c r="H164" i="1"/>
  <c r="H163" i="1"/>
  <c r="H160" i="1"/>
  <c r="H159" i="1"/>
  <c r="H158" i="1"/>
  <c r="H157" i="1"/>
  <c r="H156" i="1"/>
  <c r="H155" i="1"/>
  <c r="H154" i="1"/>
  <c r="H153" i="1"/>
  <c r="H150" i="1"/>
  <c r="H149" i="1"/>
  <c r="H148" i="1"/>
  <c r="H147" i="1"/>
  <c r="H146" i="1"/>
  <c r="H145" i="1"/>
  <c r="H144" i="1"/>
  <c r="H143" i="1"/>
  <c r="H140" i="1"/>
  <c r="H139" i="1"/>
  <c r="H138" i="1"/>
  <c r="H137" i="1"/>
  <c r="H136" i="1"/>
  <c r="H135" i="1"/>
  <c r="H134" i="1"/>
  <c r="H133" i="1"/>
  <c r="H128" i="1"/>
  <c r="H127" i="1"/>
  <c r="H126" i="1"/>
  <c r="H125" i="1"/>
  <c r="H124" i="1"/>
  <c r="H123" i="1"/>
  <c r="H122" i="1"/>
  <c r="H121" i="1"/>
  <c r="H118" i="1"/>
  <c r="H117" i="1"/>
  <c r="H116" i="1"/>
  <c r="H115" i="1"/>
  <c r="H114" i="1"/>
  <c r="H113" i="1"/>
  <c r="H112" i="1"/>
  <c r="H111" i="1"/>
  <c r="H108" i="1"/>
  <c r="H107" i="1"/>
  <c r="H106" i="1"/>
  <c r="H105" i="1"/>
  <c r="H104" i="1"/>
  <c r="H103" i="1"/>
  <c r="H102" i="1"/>
  <c r="H101" i="1"/>
  <c r="H98" i="1"/>
  <c r="H97" i="1"/>
  <c r="H96" i="1"/>
  <c r="H95" i="1"/>
  <c r="H94" i="1"/>
  <c r="H93" i="1"/>
  <c r="H92" i="1"/>
  <c r="H91" i="1"/>
  <c r="H86" i="1"/>
  <c r="H85" i="1"/>
  <c r="H84" i="1"/>
  <c r="H83" i="1"/>
  <c r="H82" i="1"/>
  <c r="H81" i="1"/>
  <c r="H80" i="1"/>
  <c r="H79" i="1"/>
  <c r="H76" i="1"/>
  <c r="H75" i="1"/>
  <c r="H74" i="1"/>
  <c r="H73" i="1"/>
  <c r="H72" i="1"/>
  <c r="H71" i="1"/>
  <c r="H70" i="1"/>
  <c r="H69" i="1"/>
  <c r="H66" i="1"/>
  <c r="H65" i="1"/>
  <c r="H64" i="1"/>
  <c r="H63" i="1"/>
  <c r="H62" i="1"/>
  <c r="H61" i="1"/>
  <c r="H60" i="1"/>
  <c r="H59" i="1"/>
  <c r="H56" i="1"/>
  <c r="H55" i="1"/>
  <c r="H54" i="1"/>
  <c r="H53" i="1"/>
  <c r="H52" i="1"/>
  <c r="H51" i="1"/>
  <c r="H50" i="1"/>
  <c r="H49" i="1"/>
  <c r="H44" i="1"/>
  <c r="H43" i="1"/>
  <c r="H42" i="1"/>
  <c r="H41" i="1"/>
  <c r="H40" i="1"/>
  <c r="H39" i="1"/>
  <c r="H38" i="1"/>
  <c r="H37" i="1"/>
  <c r="H34" i="1"/>
  <c r="H33" i="1"/>
  <c r="H32" i="1"/>
  <c r="H31" i="1"/>
  <c r="H30" i="1"/>
  <c r="H29" i="1"/>
  <c r="H28" i="1"/>
  <c r="H27" i="1"/>
  <c r="H18" i="1"/>
  <c r="H19" i="1"/>
  <c r="H20" i="1"/>
  <c r="H21" i="1"/>
  <c r="H22" i="1"/>
  <c r="H23" i="1"/>
  <c r="H24" i="1"/>
  <c r="H17" i="1"/>
  <c r="H8" i="1"/>
  <c r="H9" i="1"/>
  <c r="H10" i="1"/>
  <c r="H11" i="1"/>
  <c r="H12" i="1"/>
  <c r="H13" i="1"/>
  <c r="H14" i="1"/>
  <c r="H7" i="1"/>
  <c r="G194" i="5"/>
  <c r="E194" i="5"/>
  <c r="D194" i="5"/>
  <c r="H193" i="5"/>
  <c r="H192" i="5"/>
  <c r="H191" i="5"/>
  <c r="H190" i="5"/>
  <c r="H189" i="5"/>
  <c r="H188" i="5"/>
  <c r="H187" i="5"/>
  <c r="E178" i="1"/>
  <c r="E186" i="5" s="1"/>
  <c r="G178" i="1"/>
  <c r="G186" i="5" s="1"/>
  <c r="D178" i="1"/>
  <c r="D186" i="5" s="1"/>
  <c r="D14" i="4"/>
  <c r="E14" i="4"/>
  <c r="E12" i="4"/>
  <c r="D10" i="4"/>
  <c r="C11" i="4"/>
  <c r="C13" i="4"/>
  <c r="C9" i="4"/>
  <c r="H154" i="5"/>
  <c r="H155" i="5"/>
  <c r="H156" i="5"/>
  <c r="H157" i="5"/>
  <c r="H158" i="5"/>
  <c r="H159" i="5"/>
  <c r="H160" i="5"/>
  <c r="D161" i="5"/>
  <c r="E161" i="5"/>
  <c r="G161" i="5"/>
  <c r="H165" i="5"/>
  <c r="H166" i="5"/>
  <c r="H167" i="5"/>
  <c r="H168" i="5"/>
  <c r="H169" i="5"/>
  <c r="H170" i="5"/>
  <c r="H171" i="5"/>
  <c r="D172" i="5"/>
  <c r="E172" i="5"/>
  <c r="G172" i="5"/>
  <c r="H176" i="5"/>
  <c r="H177" i="5"/>
  <c r="H178" i="5"/>
  <c r="H179" i="5"/>
  <c r="H180" i="5"/>
  <c r="H181" i="5"/>
  <c r="H182" i="5"/>
  <c r="D183" i="5"/>
  <c r="E183" i="5"/>
  <c r="G183" i="5"/>
  <c r="G150" i="5"/>
  <c r="E150" i="5"/>
  <c r="D150" i="5"/>
  <c r="H149" i="5"/>
  <c r="H148" i="5"/>
  <c r="H147" i="5"/>
  <c r="H146" i="5"/>
  <c r="H145" i="5"/>
  <c r="H144" i="5"/>
  <c r="H143" i="5"/>
  <c r="H109" i="5"/>
  <c r="H110" i="5"/>
  <c r="H111" i="5"/>
  <c r="H112" i="5"/>
  <c r="H113" i="5"/>
  <c r="H114" i="5"/>
  <c r="H115" i="5"/>
  <c r="D116" i="5"/>
  <c r="E116" i="5"/>
  <c r="G116" i="5"/>
  <c r="H120" i="5"/>
  <c r="H121" i="5"/>
  <c r="H122" i="5"/>
  <c r="H123" i="5"/>
  <c r="H124" i="5"/>
  <c r="H125" i="5"/>
  <c r="H126" i="5"/>
  <c r="D127" i="5"/>
  <c r="E127" i="5"/>
  <c r="G127" i="5"/>
  <c r="H131" i="5"/>
  <c r="H132" i="5"/>
  <c r="H133" i="5"/>
  <c r="H134" i="5"/>
  <c r="H135" i="5"/>
  <c r="H136" i="5"/>
  <c r="H137" i="5"/>
  <c r="D138" i="5"/>
  <c r="E138" i="5"/>
  <c r="G138" i="5"/>
  <c r="G105" i="5"/>
  <c r="E105" i="5"/>
  <c r="D105" i="5"/>
  <c r="H104" i="5"/>
  <c r="H103" i="5"/>
  <c r="H102" i="5"/>
  <c r="H101" i="5"/>
  <c r="H100" i="5"/>
  <c r="H99" i="5"/>
  <c r="H98" i="5"/>
  <c r="H64" i="5"/>
  <c r="H65" i="5"/>
  <c r="H66" i="5"/>
  <c r="H67" i="5"/>
  <c r="H68" i="5"/>
  <c r="H69" i="5"/>
  <c r="H70" i="5"/>
  <c r="D71" i="5"/>
  <c r="E71" i="5"/>
  <c r="G71" i="5"/>
  <c r="H75" i="5"/>
  <c r="H76" i="5"/>
  <c r="H77" i="5"/>
  <c r="H78" i="5"/>
  <c r="H79" i="5"/>
  <c r="H80" i="5"/>
  <c r="H81" i="5"/>
  <c r="D82" i="5"/>
  <c r="E82" i="5"/>
  <c r="G82" i="5"/>
  <c r="H86" i="5"/>
  <c r="H87" i="5"/>
  <c r="H88" i="5"/>
  <c r="H89" i="5"/>
  <c r="H90" i="5"/>
  <c r="H91" i="5"/>
  <c r="H92" i="5"/>
  <c r="D93" i="5"/>
  <c r="E93" i="5"/>
  <c r="G93" i="5"/>
  <c r="H53" i="5"/>
  <c r="H54" i="5"/>
  <c r="H55" i="5"/>
  <c r="H56" i="5"/>
  <c r="H57" i="5"/>
  <c r="H58" i="5"/>
  <c r="H59" i="5"/>
  <c r="D60" i="5"/>
  <c r="E60" i="5"/>
  <c r="G60" i="5"/>
  <c r="H19" i="5"/>
  <c r="H20" i="5"/>
  <c r="H21" i="5"/>
  <c r="H22" i="5"/>
  <c r="H23" i="5"/>
  <c r="H24" i="5"/>
  <c r="H25" i="5"/>
  <c r="D26" i="5"/>
  <c r="E26" i="5"/>
  <c r="G26" i="5"/>
  <c r="J25" i="1" s="1"/>
  <c r="H30" i="5"/>
  <c r="H31" i="5"/>
  <c r="H32" i="5"/>
  <c r="H33" i="5"/>
  <c r="H34" i="5"/>
  <c r="H35" i="5"/>
  <c r="H36" i="5"/>
  <c r="D37" i="5"/>
  <c r="E37" i="5"/>
  <c r="G37" i="5"/>
  <c r="H41" i="5"/>
  <c r="H42" i="5"/>
  <c r="H43" i="5"/>
  <c r="H44" i="5"/>
  <c r="H45" i="5"/>
  <c r="H46" i="5"/>
  <c r="H47" i="5"/>
  <c r="D48" i="5"/>
  <c r="E48" i="5"/>
  <c r="G48" i="5"/>
  <c r="J45" i="1" s="1"/>
  <c r="E15" i="5"/>
  <c r="G15" i="5"/>
  <c r="H8" i="5"/>
  <c r="H9" i="5"/>
  <c r="H10" i="5"/>
  <c r="H11" i="5"/>
  <c r="H12" i="5"/>
  <c r="H13" i="5"/>
  <c r="H14" i="5"/>
  <c r="D15" i="5"/>
  <c r="H205" i="5"/>
  <c r="H82" i="5"/>
  <c r="E171" i="1"/>
  <c r="E175" i="5" s="1"/>
  <c r="G171" i="1"/>
  <c r="G175" i="5" s="1"/>
  <c r="E161" i="1"/>
  <c r="E164" i="5" s="1"/>
  <c r="G161" i="1"/>
  <c r="G164" i="5" s="1"/>
  <c r="G151" i="1"/>
  <c r="G153" i="5" s="1"/>
  <c r="E141" i="1"/>
  <c r="E142" i="5" s="1"/>
  <c r="G141" i="1"/>
  <c r="G142" i="5" s="1"/>
  <c r="E129" i="1"/>
  <c r="E130" i="5"/>
  <c r="G129" i="1"/>
  <c r="G130" i="5" s="1"/>
  <c r="E119" i="1"/>
  <c r="E119" i="5" s="1"/>
  <c r="G119" i="1"/>
  <c r="G119" i="5" s="1"/>
  <c r="E109" i="1"/>
  <c r="E108" i="5" s="1"/>
  <c r="G109" i="1"/>
  <c r="G108" i="5" s="1"/>
  <c r="E99" i="1"/>
  <c r="E97" i="5" s="1"/>
  <c r="G99" i="1"/>
  <c r="G97" i="5" s="1"/>
  <c r="E87" i="1"/>
  <c r="E85" i="5" s="1"/>
  <c r="G87" i="1"/>
  <c r="E77" i="1"/>
  <c r="E74" i="5"/>
  <c r="G77" i="1"/>
  <c r="G74" i="5" s="1"/>
  <c r="E67" i="1"/>
  <c r="E63" i="5" s="1"/>
  <c r="G67" i="1"/>
  <c r="G63" i="5" s="1"/>
  <c r="E57" i="1"/>
  <c r="E52" i="5" s="1"/>
  <c r="G57" i="1"/>
  <c r="G52" i="5" s="1"/>
  <c r="E45" i="1"/>
  <c r="E40" i="5" s="1"/>
  <c r="G45" i="1"/>
  <c r="G40" i="5" s="1"/>
  <c r="E35" i="1"/>
  <c r="E29" i="5" s="1"/>
  <c r="G35" i="1"/>
  <c r="G29" i="5" s="1"/>
  <c r="E25" i="1"/>
  <c r="G25" i="1"/>
  <c r="G18" i="5" s="1"/>
  <c r="D25" i="1"/>
  <c r="D18" i="5" s="1"/>
  <c r="G15" i="1"/>
  <c r="G7" i="5" s="1"/>
  <c r="E15" i="1"/>
  <c r="E7" i="5" s="1"/>
  <c r="D171" i="1"/>
  <c r="D175" i="5" s="1"/>
  <c r="D161" i="1"/>
  <c r="D164" i="5" s="1"/>
  <c r="D153" i="5"/>
  <c r="D141" i="1"/>
  <c r="D142" i="5" s="1"/>
  <c r="D129" i="1"/>
  <c r="D130" i="5" s="1"/>
  <c r="D119" i="1"/>
  <c r="D119" i="5" s="1"/>
  <c r="D109" i="1"/>
  <c r="D108" i="5" s="1"/>
  <c r="D99" i="1"/>
  <c r="D97" i="5" s="1"/>
  <c r="D87" i="1"/>
  <c r="D85" i="5" s="1"/>
  <c r="D77" i="1"/>
  <c r="D74" i="5" s="1"/>
  <c r="D67" i="1"/>
  <c r="D63" i="5" s="1"/>
  <c r="D57" i="1"/>
  <c r="D45" i="1"/>
  <c r="D40" i="5" s="1"/>
  <c r="D35" i="1"/>
  <c r="D29" i="5" s="1"/>
  <c r="D15" i="1"/>
  <c r="D7" i="5" s="1"/>
  <c r="D52" i="5"/>
  <c r="F18" i="5" l="1"/>
  <c r="F189" i="1"/>
  <c r="F190" i="1" s="1"/>
  <c r="E18" i="5"/>
  <c r="H18" i="5" s="1"/>
  <c r="E189" i="1"/>
  <c r="J202" i="1"/>
  <c r="H151" i="1"/>
  <c r="H35" i="1"/>
  <c r="H141" i="1"/>
  <c r="C18" i="6"/>
  <c r="D24" i="6" s="1"/>
  <c r="H97" i="5"/>
  <c r="H15" i="5"/>
  <c r="H60" i="5"/>
  <c r="H116" i="5"/>
  <c r="H172" i="5"/>
  <c r="D206" i="5"/>
  <c r="D207" i="5" s="1"/>
  <c r="H63" i="5"/>
  <c r="I178" i="1"/>
  <c r="H178" i="1"/>
  <c r="H29" i="5"/>
  <c r="H153" i="5"/>
  <c r="H119" i="5"/>
  <c r="H108" i="5"/>
  <c r="C7" i="6"/>
  <c r="D13" i="6" s="1"/>
  <c r="H93" i="5"/>
  <c r="H71" i="5"/>
  <c r="H138" i="5"/>
  <c r="H150" i="5"/>
  <c r="H25" i="1"/>
  <c r="I77" i="1"/>
  <c r="I99" i="1"/>
  <c r="H109" i="1"/>
  <c r="H119" i="1"/>
  <c r="I151" i="1"/>
  <c r="I161" i="1"/>
  <c r="H171" i="1"/>
  <c r="H127" i="5"/>
  <c r="F11" i="4"/>
  <c r="I15" i="1"/>
  <c r="I25" i="1"/>
  <c r="I35" i="1"/>
  <c r="I45" i="1"/>
  <c r="H57" i="1"/>
  <c r="I67" i="1"/>
  <c r="H77" i="1"/>
  <c r="I87" i="1"/>
  <c r="I109" i="1"/>
  <c r="I119" i="1"/>
  <c r="H129" i="1"/>
  <c r="I141" i="1"/>
  <c r="H161" i="1"/>
  <c r="I171" i="1"/>
  <c r="H130" i="5"/>
  <c r="F13" i="4"/>
  <c r="H52" i="5"/>
  <c r="H74" i="5"/>
  <c r="H142" i="5"/>
  <c r="H175" i="5"/>
  <c r="H105" i="5"/>
  <c r="H183" i="5"/>
  <c r="H161" i="5"/>
  <c r="C8" i="4"/>
  <c r="C15" i="4" s="1"/>
  <c r="C16" i="4" s="1"/>
  <c r="C17" i="4" s="1"/>
  <c r="I129" i="1"/>
  <c r="H40" i="5"/>
  <c r="G190" i="1"/>
  <c r="H37" i="5"/>
  <c r="F10" i="4"/>
  <c r="D15" i="4"/>
  <c r="D16" i="4" s="1"/>
  <c r="D17" i="4" s="1"/>
  <c r="H186" i="5"/>
  <c r="F12" i="4"/>
  <c r="H164" i="5"/>
  <c r="C29" i="6"/>
  <c r="G85" i="5"/>
  <c r="H85" i="5" s="1"/>
  <c r="H45" i="1"/>
  <c r="D208" i="5"/>
  <c r="H15" i="1"/>
  <c r="I57" i="1"/>
  <c r="H194" i="5"/>
  <c r="E206" i="5"/>
  <c r="F9" i="4"/>
  <c r="F7" i="5"/>
  <c r="H7" i="5" s="1"/>
  <c r="H203" i="5"/>
  <c r="H201" i="5"/>
  <c r="H99" i="1"/>
  <c r="H87" i="1"/>
  <c r="H202" i="5"/>
  <c r="C40" i="6"/>
  <c r="H67" i="1"/>
  <c r="F14" i="4"/>
  <c r="H48" i="5"/>
  <c r="F208" i="5"/>
  <c r="H204" i="5"/>
  <c r="H26" i="5"/>
  <c r="H199" i="5"/>
  <c r="H200" i="5"/>
  <c r="G206" i="5"/>
  <c r="G207" i="5" s="1"/>
  <c r="E15" i="4"/>
  <c r="H189" i="1" l="1"/>
  <c r="J203" i="1"/>
  <c r="D202" i="1"/>
  <c r="J207" i="1"/>
  <c r="D25" i="6"/>
  <c r="D22" i="6"/>
  <c r="D23" i="6"/>
  <c r="D21" i="6"/>
  <c r="C19" i="6" s="1"/>
  <c r="F191" i="1"/>
  <c r="F198" i="1" s="1"/>
  <c r="G191" i="1"/>
  <c r="G199" i="1" s="1"/>
  <c r="E24" i="4" s="1"/>
  <c r="D10" i="6"/>
  <c r="D14" i="6"/>
  <c r="D11" i="6"/>
  <c r="D12" i="6"/>
  <c r="F8" i="4"/>
  <c r="E207" i="5"/>
  <c r="E208" i="5" s="1"/>
  <c r="D34" i="6"/>
  <c r="D36" i="6"/>
  <c r="D32" i="6"/>
  <c r="D33" i="6"/>
  <c r="D35" i="6"/>
  <c r="E190" i="1"/>
  <c r="E191" i="1" s="1"/>
  <c r="D191" i="1"/>
  <c r="D44" i="6"/>
  <c r="D45" i="6"/>
  <c r="D47" i="6"/>
  <c r="D46" i="6"/>
  <c r="D43" i="6"/>
  <c r="G208" i="5"/>
  <c r="H206" i="5"/>
  <c r="H207" i="5" s="1"/>
  <c r="H208" i="5" s="1"/>
  <c r="F15" i="4"/>
  <c r="E16" i="4"/>
  <c r="E17" i="4" s="1"/>
  <c r="F199" i="1" l="1"/>
  <c r="F197" i="1"/>
  <c r="F200" i="1" s="1"/>
  <c r="G197" i="1"/>
  <c r="G200" i="1" s="1"/>
  <c r="E25" i="4" s="1"/>
  <c r="G198" i="1"/>
  <c r="E23" i="4" s="1"/>
  <c r="C8" i="6"/>
  <c r="E198" i="1"/>
  <c r="D23" i="4" s="1"/>
  <c r="E197" i="1"/>
  <c r="E199" i="1"/>
  <c r="D24" i="4" s="1"/>
  <c r="D197" i="1"/>
  <c r="D199" i="1"/>
  <c r="D198" i="1"/>
  <c r="C41" i="6"/>
  <c r="C30" i="6"/>
  <c r="H190" i="1"/>
  <c r="H191" i="1" s="1"/>
  <c r="F16" i="4"/>
  <c r="F17" i="4" s="1"/>
  <c r="H197" i="1" l="1"/>
  <c r="E22" i="4"/>
  <c r="H198" i="1"/>
  <c r="F23" i="4" s="1"/>
  <c r="D206" i="1"/>
  <c r="D203" i="1"/>
  <c r="E200" i="1"/>
  <c r="D25" i="4" s="1"/>
  <c r="D22" i="4"/>
  <c r="C23" i="4"/>
  <c r="H199" i="1"/>
  <c r="F24" i="4" s="1"/>
  <c r="C24" i="4"/>
  <c r="C22" i="4"/>
  <c r="D200" i="1"/>
  <c r="C25" i="4" s="1"/>
  <c r="H200" i="1" l="1"/>
  <c r="F25" i="4" s="1"/>
  <c r="F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tc={E5F4BD55-8F9B-4ED9-9629-E561C9D77541}</author>
  </authors>
  <commentList>
    <comment ref="F42" authorId="0" shapeId="0" xr:uid="{E5F4BD55-8F9B-4ED9-9629-E561C9D77541}">
      <text>
        <t>[Threaded comment]
Your version of Excel allows you to read this threaded comment; however, any edits to it will get removed if the file is opened in a newer version of Excel. Learn more: https://go.microsoft.com/fwlink/?linkid=870924
Comment:
    This table is duplicating output expenses, the formulas below double count output 1 expenditure by including this sum as well</t>
      </text>
    </comment>
  </commentList>
</comments>
</file>

<file path=xl/sharedStrings.xml><?xml version="1.0" encoding="utf-8"?>
<sst xmlns="http://schemas.openxmlformats.org/spreadsheetml/2006/main" count="850" uniqueCount="629">
  <si>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</si>
  <si>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</si>
  <si>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</si>
  <si>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</si>
  <si>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</si>
  <si>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</si>
  <si>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</si>
  <si>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</si>
  <si>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</si>
  <si>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</si>
  <si>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</si>
  <si>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</si>
  <si>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</si>
  <si>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</si>
  <si>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</si>
  <si>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</si>
  <si>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</si>
  <si>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</si>
  <si>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</si>
  <si>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</si>
  <si>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</si>
  <si>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</si>
  <si>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</si>
  <si>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</si>
  <si>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</si>
  <si>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</si>
  <si>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</si>
  <si>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</si>
  <si>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</si>
  <si>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</si>
  <si>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</si>
  <si>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</si>
  <si>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</si>
  <si>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</si>
  <si>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</si>
  <si>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</si>
  <si>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</si>
  <si>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</si>
  <si>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</si>
  <si>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</si>
  <si>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</si>
  <si>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</si>
  <si>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</si>
  <si>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</si>
  <si>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</si>
  <si>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</si>
  <si>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</si>
  <si>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</si>
  <si>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</si>
  <si>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</si>
  <si>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</si>
  <si>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</si>
  <si>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</si>
  <si>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</si>
  <si>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</si>
  <si>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</si>
  <si>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</si>
  <si>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</si>
  <si>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</si>
  <si>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</si>
  <si>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</si>
  <si>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</si>
  <si>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</si>
  <si>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</si>
  <si>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</si>
  <si>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</si>
  <si>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</si>
  <si>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</si>
  <si>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</si>
  <si>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</si>
  <si>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</si>
  <si>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</si>
  <si>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</si>
  <si>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</si>
  <si>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</si>
  <si>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</si>
  <si>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</si>
  <si>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</si>
  <si>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</si>
  <si>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</si>
  <si>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</si>
  <si>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</si>
  <si>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</si>
  <si>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</si>
  <si>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</si>
  <si>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</si>
  <si>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</si>
  <si>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</si>
  <si>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</si>
  <si>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</si>
  <si>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</si>
  <si>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</si>
  <si>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</si>
  <si>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</si>
  <si>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</si>
  <si>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</si>
  <si>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</si>
  <si>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</si>
  <si>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</si>
  <si>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</si>
  <si>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</si>
  <si>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</si>
  <si>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</si>
  <si>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</si>
  <si>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</si>
  <si>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</si>
  <si>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</si>
  <si>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</si>
  <si>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</si>
  <si>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</si>
  <si>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</si>
  <si>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</si>
  <si>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</si>
  <si>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</si>
  <si>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</si>
  <si>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</si>
  <si>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</si>
  <si>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</si>
  <si>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</si>
  <si>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</si>
  <si>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</si>
  <si>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</si>
  <si>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</si>
  <si>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</si>
  <si>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</si>
  <si>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</si>
  <si>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</si>
  <si>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</si>
  <si>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</si>
  <si>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</si>
  <si>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</si>
  <si>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</si>
  <si>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</si>
  <si>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</si>
  <si>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</si>
  <si>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</si>
  <si>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</si>
  <si>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</si>
  <si>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</si>
  <si>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</si>
  <si>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</si>
  <si>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</si>
  <si>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</si>
  <si>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</si>
  <si>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</si>
  <si>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</si>
  <si>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</si>
  <si>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</si>
  <si>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</si>
  <si>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</si>
  <si>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</si>
  <si>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</si>
  <si>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</si>
  <si>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</si>
  <si>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</si>
  <si>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</si>
  <si>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</si>
  <si>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</si>
  <si>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</si>
  <si>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</si>
  <si>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</si>
  <si>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</si>
  <si>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</si>
  <si>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</si>
  <si>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</si>
  <si>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</si>
  <si>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</si>
  <si>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</si>
  <si>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</si>
  <si>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</si>
  <si>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</si>
  <si>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</si>
  <si>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</si>
  <si>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</si>
  <si>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</si>
  <si>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</si>
  <si>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</si>
  <si>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</si>
  <si>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</si>
  <si>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</si>
  <si>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</si>
  <si>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</si>
  <si>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</si>
  <si>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</si>
  <si>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</si>
  <si>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</si>
  <si>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</si>
  <si>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</si>
  <si>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</si>
  <si>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</si>
  <si>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</si>
  <si>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</si>
  <si>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</si>
  <si>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</si>
  <si>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</si>
  <si>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</si>
  <si>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</si>
  <si>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</si>
  <si>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</si>
  <si>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</si>
  <si>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</si>
  <si>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</si>
  <si>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</si>
  <si>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</si>
  <si>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</si>
  <si>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</si>
  <si>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</si>
  <si>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</si>
  <si>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</si>
  <si>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</si>
  <si>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</si>
  <si>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</si>
  <si>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</si>
  <si>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</si>
  <si>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</si>
  <si>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</si>
  <si>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</si>
  <si>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</si>
  <si>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</si>
  <si>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</si>
  <si>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</si>
  <si>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</si>
  <si>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</si>
  <si>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</si>
  <si>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</si>
  <si>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</si>
  <si>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</si>
  <si>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</si>
  <si>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</si>
  <si>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</si>
  <si>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</si>
  <si>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</si>
  <si>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</si>
  <si>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</si>
  <si>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</si>
  <si>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</si>
  <si>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</si>
  <si>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</si>
  <si>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</si>
  <si>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</si>
  <si>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</si>
  <si>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</si>
  <si>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</si>
  <si>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</si>
  <si>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</si>
  <si>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</si>
  <si>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</si>
  <si>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</si>
  <si>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</si>
  <si>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</si>
  <si>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</si>
  <si>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</si>
  <si>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</si>
  <si>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</si>
  <si>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</si>
  <si>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</si>
  <si>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</si>
  <si>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</si>
  <si>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</si>
  <si>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</si>
  <si>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</si>
  <si>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</si>
  <si>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</si>
  <si>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</si>
  <si>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</si>
  <si>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</si>
  <si>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</si>
  <si>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</si>
  <si>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</si>
  <si>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</si>
  <si>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</si>
  <si>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</si>
  <si>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</si>
  <si>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</si>
  <si>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</si>
  <si>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</si>
  <si>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</si>
  <si>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</si>
  <si>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</si>
  <si>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</si>
  <si>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</si>
  <si>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</si>
  <si>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</si>
  <si>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</si>
  <si>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</si>
  <si>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</si>
  <si>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</si>
  <si>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</si>
  <si>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</si>
  <si>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</si>
  <si>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</si>
  <si>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</si>
  <si>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</si>
  <si>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</si>
  <si>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</si>
  <si>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</si>
  <si>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</si>
  <si>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</si>
  <si>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</si>
  <si>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</si>
  <si>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</si>
  <si>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</si>
  <si>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</si>
  <si>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</si>
  <si>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</si>
  <si>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</si>
  <si>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</si>
  <si>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</si>
  <si>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</si>
  <si>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</si>
  <si>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</si>
  <si>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</si>
  <si>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</si>
  <si>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</si>
  <si>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</si>
  <si>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</si>
  <si>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</si>
  <si>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</si>
  <si>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</si>
  <si>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</si>
  <si>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</si>
  <si>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</si>
  <si>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</si>
  <si>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</si>
  <si>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</si>
  <si>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</si>
  <si>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</si>
  <si>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</si>
  <si>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</si>
  <si>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</si>
  <si>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</si>
  <si>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</si>
  <si>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</si>
  <si>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</si>
  <si>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</si>
  <si>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</si>
  <si>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</si>
  <si>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</si>
  <si>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</si>
  <si>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</si>
  <si>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</si>
  <si>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</si>
  <si>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</si>
  <si>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</si>
  <si>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</si>
  <si>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</si>
  <si>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</si>
  <si>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</si>
  <si>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</si>
  <si>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</si>
  <si>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</si>
  <si>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</si>
  <si>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</si>
  <si>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</si>
  <si>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</si>
  <si>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</si>
  <si>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</si>
  <si>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</si>
  <si>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</si>
  <si>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</si>
  <si>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</si>
  <si>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</si>
  <si>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</si>
  <si>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</si>
  <si>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</si>
  <si>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</si>
  <si>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</si>
  <si>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</si>
  <si>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</si>
  <si>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</si>
  <si>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</si>
  <si>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</si>
  <si>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</si>
  <si>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</si>
  <si>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</si>
  <si>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</si>
  <si>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</si>
  <si>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</si>
  <si>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</si>
  <si>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</si>
  <si>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</si>
  <si>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</si>
  <si>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</si>
  <si>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</si>
  <si>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</si>
  <si>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</si>
  <si>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</si>
  <si>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</si>
  <si>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</si>
  <si>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</si>
  <si>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</si>
  <si>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</si>
  <si>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</si>
  <si>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</si>
  <si>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</si>
  <si>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</si>
  <si>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</si>
  <si>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</si>
  <si>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</si>
  <si>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</si>
  <si>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</si>
  <si>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</si>
  <si>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</si>
  <si>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</si>
  <si>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</si>
  <si>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</si>
  <si>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</si>
  <si>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</si>
  <si>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</si>
  <si>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</si>
  <si>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</si>
  <si>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</si>
  <si>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</si>
  <si>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</si>
  <si>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</si>
  <si>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</si>
  <si>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</si>
  <si>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</si>
  <si>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</si>
  <si>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</si>
  <si>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</si>
  <si>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</si>
  <si>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</si>
  <si>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</si>
  <si>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</si>
  <si>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</si>
  <si>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</si>
  <si>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</si>
  <si>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</si>
  <si>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</si>
  <si>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</si>
  <si>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</si>
  <si>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</si>
  <si>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</si>
  <si>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</si>
  <si>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</si>
  <si>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</si>
  <si>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</si>
  <si>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</si>
  <si>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</si>
  <si>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</si>
  <si>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</si>
  <si>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</si>
  <si>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</si>
  <si>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</si>
  <si>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</si>
  <si>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</si>
  <si>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</si>
  <si>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</si>
  <si>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</si>
  <si>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</si>
  <si>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</si>
  <si>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</si>
  <si>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</si>
  <si>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</si>
  <si>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</si>
  <si>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</si>
  <si>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</si>
  <si>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</si>
  <si>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</si>
  <si>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</si>
  <si>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</si>
  <si>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</si>
  <si>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</si>
  <si>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</si>
  <si>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</si>
  <si>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</si>
  <si>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</si>
  <si>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</si>
  <si>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</si>
  <si>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</si>
  <si>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</si>
  <si>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</si>
  <si>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</si>
  <si>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</si>
  <si>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</si>
  <si>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</si>
  <si>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</si>
  <si>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</si>
  <si>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</si>
  <si>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</si>
  <si>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</si>
  <si>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</si>
  <si>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</si>
  <si>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</si>
  <si>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</si>
  <si>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</si>
  <si>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</si>
  <si>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</si>
  <si>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</si>
  <si>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</si>
  <si>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</si>
  <si>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</si>
  <si>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</si>
  <si>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</si>
  <si>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</si>
  <si>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</si>
  <si>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</si>
  <si>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</si>
  <si>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</si>
  <si>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</si>
  <si>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</si>
  <si>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</si>
  <si>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</si>
  <si>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</si>
  <si>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</si>
  <si>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</si>
  <si>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</si>
  <si>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</si>
  <si>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</si>
  <si>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</si>
  <si>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</si>
  <si>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</si>
  <si>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</si>
  <si>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</si>
  <si>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</si>
  <si>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</si>
  <si>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</si>
  <si>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</si>
  <si>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</si>
  <si>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</si>
  <si>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</si>
  <si>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</si>
  <si>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</si>
  <si>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</si>
  <si>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</si>
  <si>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</si>
  <si>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</si>
  <si>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</si>
  <si>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</si>
  <si>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</si>
  <si>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</si>
  <si>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</si>
  <si>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</si>
  <si>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</si>
  <si>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</si>
  <si>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</si>
  <si>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</si>
  <si>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</si>
  <si>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</si>
  <si>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</si>
  <si>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</si>
  <si>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</si>
  <si>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</si>
  <si>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</si>
  <si>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</si>
  <si>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</si>
  <si>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</si>
  <si>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</si>
  <si>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</si>
  <si>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</si>
  <si>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</si>
  <si>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</si>
  <si>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</si>
  <si>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</si>
  <si>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</si>
  <si>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</si>
  <si>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</si>
  <si>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</si>
  <si>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</si>
  <si>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</si>
  <si>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</si>
  <si>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</si>
  <si>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</si>
  <si>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</si>
  <si>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Budget by UNDP (USD)</t>
  </si>
  <si>
    <t>Budget by UNFPA (USD)</t>
  </si>
  <si>
    <t>Budget by UNICEF (USD)</t>
  </si>
  <si>
    <t>Budget by WFP (USD)</t>
  </si>
  <si>
    <t>Young men and women, and adolescents are able to manage psychosocial stress factors and their vulnerability, and to peacefully participate and collaborate in resolving socio-economic challenges with other members of the community in Sirte.</t>
  </si>
  <si>
    <t xml:space="preserve">Youth Friendly Space is established in Sirte for critical youth-led activities. </t>
  </si>
  <si>
    <t>Needs assessment for rehabilitation of facility, and stakeholder consultation meetings with young men and women, and adolescents. (UNDP/UNFPA)</t>
  </si>
  <si>
    <t>Negotiation and agreement with the municipality about the rehabilitation priorities. (UNDP)</t>
  </si>
  <si>
    <t>Rehabilitation of the facility (UNDP)</t>
  </si>
  <si>
    <t>Equipment is provided to the facility, the Youth Friendly Space. (UNDP)</t>
  </si>
  <si>
    <t>Life-skills training for adolescents to strengthen their resilience through non-formal education at the Youth Friendly Space. (UNICEF)</t>
  </si>
  <si>
    <t>Non-competitive sports, arts and media for young people and adolescents participate to promote creativity, innovation and civic engagement. (UNICEF)</t>
  </si>
  <si>
    <t>Life-skills training for young people to strengthen their resilience through non-formal education at the Youth Friendly Space. (UNFPA)</t>
  </si>
  <si>
    <t>Micro-grants and technical capacity-building to local youth civil society organizations (CSOs) in Sirte. (UNFPA)</t>
  </si>
  <si>
    <t>Conditional food or cash transfer to participants who participate in life-skills training, including training for young men and women, and adolescents in Sirte in production (e.g. agriculture and fishery), food processing (cooking, fortifying and preservation), food marketing (logistics and marketing). (WFP)</t>
  </si>
  <si>
    <t>Young men and women, and adolescents in Sirte have gained skills and commitment to be resilient and seek non-violent options for resolving challenges.</t>
  </si>
  <si>
    <t>Young Family Protection Unit (FYPU) is established in Sirte to support young men and women, and adolescents and their families, and to address family violence, which includes other aspects of violence than street and war violence.</t>
  </si>
  <si>
    <t>Establish and furnish family protection unit with the capacity to detect and manage family violence (including GBV, parental, partner economic and sexual violence, etc). (UNICEF)</t>
  </si>
  <si>
    <t>Psychosocial support and play activities for adolescents. (UNICEF)</t>
  </si>
  <si>
    <t>Psychosocial support to young women and men. (UNFPA)</t>
  </si>
  <si>
    <t>Training of police, social workers and other justice system officials to respond to the needs of young men and women and adolescents, and address all forms of violence. (UNICEF/UNFPA)</t>
  </si>
  <si>
    <t>Development of protocols for referral pathways to manage reintegration cases. (UNICEF/UNFPA)</t>
  </si>
  <si>
    <t>Youth have gained skills and capacity to develop and manage initiatives and social enterprises.</t>
  </si>
  <si>
    <t>Needs assessment of vocational/educational skills and labor market needs in Sirte. (UNFPA)</t>
  </si>
  <si>
    <t>Training for young men and women in social entrepreneurship. (UNFPA)</t>
  </si>
  <si>
    <t>Seed grants and technical support are provided to youth-led micro-projects aimed at developing sustainable social enterprises that contribute to peace and stability. (UNFPA)</t>
  </si>
  <si>
    <t>Conditional food or cash transfer to participants who participate in training in social entrepreneurship. (WFP)</t>
  </si>
  <si>
    <t xml:space="preserve">Young people are empowered through the activities and services at the Youth Friendly Safe Space to represent his and her community or constituency, and to actively participate in political forums and meetings with decision makers to ensure that the voices of young people and adolescents are recognized and reflected in local political processes.									</t>
  </si>
  <si>
    <t>Young leaders have gained knowledge, skills, confidence, commitment and readiness to participate in political processes in Sirte.</t>
  </si>
  <si>
    <t>Youth-led local assessment of conflict (vulnerability and resilience) drivers in Sirte. (UNFPA)</t>
  </si>
  <si>
    <t>Training on leadership, negotiations and conflict resolution of youth leaders in Sirte. (UNFPA)</t>
  </si>
  <si>
    <t>Young leaders have learned how to plan and develop campaigns to engage youth and local policy-makers to promote social cohesion and peace in Sirte.</t>
  </si>
  <si>
    <t>Youth-led organizations in Sirte are engaged in creating multi-media awareness-raising campaigns/initiatives and messages on conflict risks and drivers affecting particularly youth and adolescents in Sirte, and what fosters a culture of peace. (UNFPA)</t>
  </si>
  <si>
    <t>Media entities are selected and involved, including, radio, TV, newspapers and social media, to conduct awareness-raising multi-media campaigns. (UNFPA)</t>
  </si>
  <si>
    <t>Engage youth with municipality and local CSOs, through U report and support the municipal council planning to respond to reports provided by young people (UNICEF)</t>
  </si>
  <si>
    <t>Young leaders and local decision-makers participate in dialogue meetings to learn about concerns and needs, and develop mechanisms for incorporating youth views into municipal strategy.</t>
  </si>
  <si>
    <t>Establish a youth fora/council for youth leaders to discuss issues for youth and adolescents in relation to conflict (vulnerability and resilience) risks and peace opportunities. (UNFPA)</t>
  </si>
  <si>
    <t>Facilitate dialogue between youth leaders and youth-led CSOs, and municipality authorities to ensure inclusive municipal council planning to respond to needs of youth and adolescents. (UNICEF)</t>
  </si>
  <si>
    <t>Two thirds of the trainings plan to target women and support job creation for women</t>
  </si>
  <si>
    <t xml:space="preserve">Actual expenditures </t>
  </si>
  <si>
    <t/>
  </si>
  <si>
    <t>UJA88</t>
  </si>
  <si>
    <t>Delivery rate</t>
  </si>
  <si>
    <t>Expenditure</t>
  </si>
  <si>
    <t>Refunds</t>
  </si>
  <si>
    <t>Transfers</t>
  </si>
  <si>
    <t>Net Funded Amount</t>
  </si>
  <si>
    <t>Approved budget</t>
  </si>
  <si>
    <t>Proj. Reference</t>
  </si>
  <si>
    <t>Organization</t>
  </si>
  <si>
    <t>Project: PBF/IRF-323: Building peace wi</t>
  </si>
  <si>
    <t>All amounts in US$</t>
  </si>
  <si>
    <t>Data as of 12 Nov 2020 1:00 PM GMT</t>
  </si>
  <si>
    <t>MPTF Projects</t>
  </si>
  <si>
    <t xml:space="preserve">* Computed manually </t>
  </si>
  <si>
    <t>WFP*</t>
  </si>
  <si>
    <t>UNICEF*</t>
  </si>
  <si>
    <t>UNFPA*</t>
  </si>
  <si>
    <t>UNDP*</t>
  </si>
  <si>
    <t>UNDP Component was implemented without costs</t>
  </si>
  <si>
    <t>1st Tranche -&gt;</t>
  </si>
  <si>
    <t>z</t>
  </si>
  <si>
    <t>Activity is cancelled</t>
  </si>
  <si>
    <t>UNDP has agreed to provide the equipment to the center that was supposed to be rehabilitated, and have thus secured the contracts before the project closure. However, these equipment have not been delivered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</si>
</sst>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
  </numFmts>
  <fonts count="3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name val="Arial"/>
      <family val="2"/>
    </font>
    <font>
      <sz val="10"/>
      <name val="Arial"/>
      <family val="2"/>
    </font>
    <font>
      <b/>
      <sz val="10"/>
      <name val="Arial"/>
      <family val="2"/>
    </font>
    <font>
      <b/>
      <sz val="12"/>
      <color indexed="18"/>
      <name val="Arial"/>
      <family val="2"/>
    </font>
    <font>
      <sz val="12"/>
      <color rgb="FF000000"/>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indexed="2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23"/>
      </left>
      <right style="thick">
        <color indexed="23"/>
      </right>
      <top style="medium">
        <color indexed="23"/>
      </top>
      <bottom style="thick">
        <color indexed="23"/>
      </bottom>
      <diagonal/>
    </border>
    <border>
      <left style="medium">
        <color indexed="23"/>
      </left>
      <right style="medium">
        <color indexed="23"/>
      </right>
      <top style="medium">
        <color indexed="23"/>
      </top>
      <bottom style="thick">
        <color indexed="23"/>
      </bottom>
      <diagonal/>
    </border>
    <border>
      <left style="medium">
        <color indexed="23"/>
      </left>
      <right style="thick">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thick">
        <color indexed="23"/>
      </left>
      <right style="medium">
        <color indexed="23"/>
      </right>
      <top style="medium">
        <color indexed="23"/>
      </top>
      <bottom style="medium">
        <color indexed="23"/>
      </bottom>
      <diagonal/>
    </border>
    <border>
      <left style="medium">
        <color indexed="23"/>
      </left>
      <right style="thick">
        <color indexed="23"/>
      </right>
      <top style="thick">
        <color indexed="23"/>
      </top>
      <bottom style="medium">
        <color indexed="23"/>
      </bottom>
      <diagonal/>
    </border>
    <border>
      <left style="medium">
        <color indexed="23"/>
      </left>
      <right style="medium">
        <color indexed="23"/>
      </right>
      <top style="thick">
        <color indexed="23"/>
      </top>
      <bottom style="medium">
        <color indexed="23"/>
      </bottom>
      <diagonal/>
    </border>
    <border>
      <left style="thick">
        <color indexed="23"/>
      </left>
      <right style="medium">
        <color indexed="23"/>
      </right>
      <top style="thick">
        <color indexed="23"/>
      </top>
      <bottom style="medium">
        <color indexed="23"/>
      </bottom>
      <diagonal/>
    </border>
    <border>
      <left style="thick">
        <color indexed="23"/>
      </left>
      <right/>
      <top style="medium">
        <color indexed="23"/>
      </top>
      <bottom style="thick">
        <color indexed="23"/>
      </bottom>
      <diagonal/>
    </border>
    <border>
      <left/>
      <right style="medium">
        <color indexed="23"/>
      </right>
      <top style="medium">
        <color indexed="23"/>
      </top>
      <bottom style="thick">
        <color indexed="23"/>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30" fillId="0" borderId="0"/>
  </cellStyleXfs>
  <cellXfs count="367">
    <xf numFmtId="0" fontId="0" fillId="0" borderId="0" xfId="0"/>
    <xf numFmtId="0" fontId="0" fillId="0" borderId="0" xfId="0" applyBorder="1"/>
    <xf numFmtId="0" fontId="12"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9" fillId="3" borderId="0" xfId="0" applyFont="1" applyFill="1" applyBorder="1" applyAlignment="1" applyProtection="1">
      <alignment vertical="center" wrapText="1"/>
    </xf>
    <xf numFmtId="44" fontId="9" fillId="0" borderId="0" xfId="0" applyNumberFormat="1" applyFont="1" applyFill="1" applyBorder="1" applyAlignment="1">
      <alignment vertical="center" wrapText="1"/>
    </xf>
    <xf numFmtId="9" fontId="9" fillId="2" borderId="9" xfId="2" applyFont="1" applyFill="1" applyBorder="1" applyAlignment="1">
      <alignment vertical="center" wrapText="1"/>
    </xf>
    <xf numFmtId="0" fontId="9" fillId="2" borderId="12" xfId="0" applyFont="1" applyFill="1" applyBorder="1" applyAlignment="1">
      <alignment vertical="center" wrapText="1"/>
    </xf>
    <xf numFmtId="44" fontId="12" fillId="3" borderId="0" xfId="1" applyFont="1" applyFill="1" applyBorder="1" applyAlignment="1" applyProtection="1">
      <alignment horizontal="center" vertical="center" wrapText="1"/>
      <protection locked="0"/>
    </xf>
    <xf numFmtId="0" fontId="12" fillId="3" borderId="0" xfId="0" applyFont="1" applyFill="1" applyBorder="1" applyAlignment="1" applyProtection="1">
      <alignment vertical="center" wrapText="1"/>
      <protection locked="0"/>
    </xf>
    <xf numFmtId="0" fontId="12" fillId="3" borderId="0" xfId="0" applyFont="1" applyFill="1" applyBorder="1" applyAlignment="1" applyProtection="1">
      <alignment horizontal="left" vertical="top" wrapText="1"/>
      <protection locked="0"/>
    </xf>
    <xf numFmtId="0" fontId="12" fillId="3" borderId="0" xfId="0" applyFont="1" applyFill="1" applyBorder="1" applyAlignment="1">
      <alignment horizontal="center" vertical="center" wrapText="1"/>
    </xf>
    <xf numFmtId="0" fontId="9" fillId="3" borderId="0" xfId="0" applyFont="1" applyFill="1" applyBorder="1" applyAlignment="1" applyProtection="1">
      <alignment vertical="center" wrapText="1"/>
      <protection locked="0"/>
    </xf>
    <xf numFmtId="0" fontId="12" fillId="3" borderId="0" xfId="0" applyFont="1" applyFill="1" applyBorder="1" applyAlignment="1">
      <alignment vertical="center" wrapText="1"/>
    </xf>
    <xf numFmtId="0" fontId="12" fillId="3" borderId="3" xfId="0" applyFont="1" applyFill="1" applyBorder="1" applyAlignment="1" applyProtection="1">
      <alignment vertical="center" wrapText="1"/>
      <protection locked="0"/>
    </xf>
    <xf numFmtId="0" fontId="12" fillId="0" borderId="3" xfId="0" applyFont="1" applyBorder="1" applyAlignment="1" applyProtection="1">
      <alignment horizontal="left" vertical="top" wrapText="1"/>
      <protection locked="0"/>
    </xf>
    <xf numFmtId="44" fontId="17" fillId="0" borderId="0" xfId="1" applyFont="1" applyFill="1" applyBorder="1" applyAlignment="1" applyProtection="1">
      <alignment vertical="center" wrapText="1"/>
    </xf>
    <xf numFmtId="44" fontId="12" fillId="0" borderId="3" xfId="1" applyNumberFormat="1" applyFont="1" applyBorder="1" applyAlignment="1" applyProtection="1">
      <alignment horizontal="center" vertical="center" wrapText="1"/>
      <protection locked="0"/>
    </xf>
    <xf numFmtId="44" fontId="12" fillId="3" borderId="3" xfId="1" applyNumberFormat="1" applyFont="1" applyFill="1" applyBorder="1" applyAlignment="1" applyProtection="1">
      <alignment horizontal="center" vertical="center" wrapText="1"/>
      <protection locked="0"/>
    </xf>
    <xf numFmtId="44" fontId="9" fillId="2" borderId="3" xfId="1" applyNumberFormat="1" applyFont="1" applyFill="1" applyBorder="1" applyAlignment="1" applyProtection="1">
      <alignment horizontal="center" vertical="center" wrapText="1"/>
    </xf>
    <xf numFmtId="0" fontId="14" fillId="2" borderId="8" xfId="0" applyFont="1" applyFill="1" applyBorder="1" applyAlignment="1" applyProtection="1">
      <alignment vertical="center" wrapText="1"/>
    </xf>
    <xf numFmtId="44" fontId="14" fillId="3" borderId="0" xfId="1" applyFont="1" applyFill="1" applyBorder="1" applyAlignment="1" applyProtection="1">
      <alignment vertical="center" wrapText="1"/>
    </xf>
    <xf numFmtId="44" fontId="9" fillId="2" borderId="5" xfId="1" applyNumberFormat="1" applyFont="1" applyFill="1" applyBorder="1" applyAlignment="1" applyProtection="1">
      <alignment horizontal="center" vertical="center" wrapText="1"/>
    </xf>
    <xf numFmtId="44" fontId="12" fillId="3" borderId="0" xfId="1" applyFont="1" applyFill="1" applyBorder="1" applyAlignment="1" applyProtection="1">
      <alignment vertical="center" wrapText="1"/>
    </xf>
    <xf numFmtId="44" fontId="12" fillId="3" borderId="0" xfId="1" applyFont="1" applyFill="1" applyBorder="1" applyAlignment="1" applyProtection="1">
      <alignment vertical="center" wrapText="1"/>
      <protection locked="0"/>
    </xf>
    <xf numFmtId="0" fontId="12" fillId="3" borderId="0" xfId="0" applyFont="1" applyFill="1" applyBorder="1" applyAlignment="1" applyProtection="1">
      <alignment vertical="center" wrapText="1"/>
    </xf>
    <xf numFmtId="0" fontId="9" fillId="2" borderId="8" xfId="0" applyFont="1" applyFill="1" applyBorder="1" applyAlignment="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14" fillId="2" borderId="8" xfId="0" applyFont="1" applyFill="1" applyBorder="1" applyAlignment="1" applyProtection="1">
      <alignment vertical="center" wrapText="1"/>
      <protection locked="0"/>
    </xf>
    <xf numFmtId="0" fontId="9" fillId="3" borderId="0" xfId="0" applyFont="1" applyFill="1" applyBorder="1" applyAlignment="1">
      <alignment vertical="center" wrapText="1"/>
    </xf>
    <xf numFmtId="44" fontId="9"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0" fillId="0" borderId="0" xfId="0" applyFont="1" applyBorder="1" applyAlignment="1">
      <alignment wrapText="1"/>
    </xf>
    <xf numFmtId="0" fontId="21"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wrapText="1"/>
    </xf>
    <xf numFmtId="9" fontId="9" fillId="3" borderId="0" xfId="2" applyFont="1" applyFill="1" applyBorder="1" applyAlignment="1">
      <alignment wrapText="1"/>
    </xf>
    <xf numFmtId="0" fontId="10" fillId="3" borderId="0" xfId="0" applyFont="1" applyFill="1" applyBorder="1" applyAlignment="1">
      <alignment horizontal="center" vertical="center" wrapText="1"/>
    </xf>
    <xf numFmtId="44" fontId="9" fillId="3" borderId="0" xfId="2" applyNumberFormat="1" applyFont="1" applyFill="1" applyBorder="1" applyAlignment="1">
      <alignment wrapText="1"/>
    </xf>
    <xf numFmtId="0" fontId="12" fillId="3" borderId="3" xfId="0" applyFont="1"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9" fillId="3" borderId="0" xfId="0" applyFont="1" applyFill="1" applyBorder="1" applyAlignment="1">
      <alignment horizontal="left" wrapText="1"/>
    </xf>
    <xf numFmtId="44" fontId="9" fillId="0" borderId="0" xfId="1" applyFont="1" applyFill="1" applyBorder="1" applyAlignment="1" applyProtection="1">
      <alignment vertical="center" wrapText="1"/>
    </xf>
    <xf numFmtId="44" fontId="12" fillId="0" borderId="0" xfId="1" applyNumberFormat="1" applyFont="1" applyFill="1" applyBorder="1" applyAlignment="1" applyProtection="1">
      <alignment horizontal="center" vertical="center" wrapText="1"/>
    </xf>
    <xf numFmtId="44" fontId="12" fillId="0" borderId="0" xfId="1" applyFont="1" applyFill="1" applyBorder="1" applyAlignment="1" applyProtection="1">
      <alignment horizontal="center" vertical="center" wrapText="1"/>
    </xf>
    <xf numFmtId="44" fontId="9" fillId="0" borderId="0" xfId="1" applyFont="1" applyFill="1" applyBorder="1" applyAlignment="1" applyProtection="1">
      <alignment horizontal="center" vertical="center" wrapText="1"/>
    </xf>
    <xf numFmtId="0" fontId="13" fillId="2" borderId="3" xfId="0" applyFont="1" applyFill="1" applyBorder="1" applyAlignment="1" applyProtection="1">
      <alignment vertical="center" wrapText="1"/>
    </xf>
    <xf numFmtId="0" fontId="13" fillId="2" borderId="3" xfId="0" applyFont="1" applyFill="1" applyBorder="1" applyAlignment="1" applyProtection="1">
      <alignment vertical="center" wrapText="1"/>
      <protection locked="0"/>
    </xf>
    <xf numFmtId="0" fontId="12" fillId="0" borderId="0" xfId="0" applyFont="1" applyBorder="1" applyAlignment="1">
      <alignment wrapText="1"/>
    </xf>
    <xf numFmtId="0" fontId="12" fillId="3" borderId="0" xfId="0" applyFont="1" applyFill="1" applyBorder="1" applyAlignment="1">
      <alignment wrapText="1"/>
    </xf>
    <xf numFmtId="44" fontId="9" fillId="4" borderId="3" xfId="1" applyFont="1" applyFill="1" applyBorder="1" applyAlignment="1" applyProtection="1">
      <alignment wrapText="1"/>
    </xf>
    <xf numFmtId="0" fontId="12" fillId="0" borderId="0" xfId="0" applyFont="1" applyFill="1" applyBorder="1" applyAlignment="1">
      <alignment wrapText="1"/>
    </xf>
    <xf numFmtId="44" fontId="12" fillId="3" borderId="0" xfId="0" applyNumberFormat="1" applyFont="1" applyFill="1" applyBorder="1" applyAlignment="1">
      <alignment vertical="center" wrapText="1"/>
    </xf>
    <xf numFmtId="44" fontId="9" fillId="0" borderId="0" xfId="0" applyNumberFormat="1" applyFont="1" applyFill="1" applyBorder="1" applyAlignment="1">
      <alignment wrapText="1"/>
    </xf>
    <xf numFmtId="44" fontId="13" fillId="0" borderId="0" xfId="1" applyFont="1" applyFill="1" applyBorder="1" applyAlignment="1">
      <alignment horizontal="right" vertical="center" wrapText="1"/>
    </xf>
    <xf numFmtId="44" fontId="9" fillId="2" borderId="3" xfId="0" applyNumberFormat="1" applyFont="1" applyFill="1" applyBorder="1" applyAlignment="1">
      <alignment wrapText="1"/>
    </xf>
    <xf numFmtId="0" fontId="13" fillId="2" borderId="39" xfId="0" applyFont="1" applyFill="1" applyBorder="1" applyAlignment="1" applyProtection="1">
      <alignment vertical="center" wrapText="1"/>
    </xf>
    <xf numFmtId="44" fontId="9" fillId="2" borderId="39" xfId="0" applyNumberFormat="1" applyFont="1" applyFill="1" applyBorder="1" applyAlignment="1">
      <alignment wrapText="1"/>
    </xf>
    <xf numFmtId="0" fontId="9" fillId="2" borderId="13" xfId="0" applyFont="1" applyFill="1" applyBorder="1" applyAlignment="1">
      <alignment horizontal="left" wrapText="1"/>
    </xf>
    <xf numFmtId="44" fontId="9" fillId="2" borderId="13" xfId="0" applyNumberFormat="1" applyFont="1" applyFill="1" applyBorder="1" applyAlignment="1">
      <alignment horizontal="center" wrapText="1"/>
    </xf>
    <xf numFmtId="44" fontId="9" fillId="2" borderId="13" xfId="0" applyNumberFormat="1" applyFont="1" applyFill="1" applyBorder="1" applyAlignment="1">
      <alignment wrapText="1"/>
    </xf>
    <xf numFmtId="44" fontId="9" fillId="4" borderId="3" xfId="1" applyNumberFormat="1" applyFont="1" applyFill="1" applyBorder="1" applyAlignment="1">
      <alignment wrapText="1"/>
    </xf>
    <xf numFmtId="0" fontId="9" fillId="3" borderId="40" xfId="0" applyFont="1" applyFill="1" applyBorder="1" applyAlignment="1">
      <alignment horizontal="left" wrapText="1"/>
    </xf>
    <xf numFmtId="0" fontId="9" fillId="3" borderId="41" xfId="0" applyFont="1" applyFill="1" applyBorder="1" applyAlignment="1">
      <alignment horizontal="left" wrapText="1"/>
    </xf>
    <xf numFmtId="0" fontId="9" fillId="3" borderId="42" xfId="0" applyFont="1" applyFill="1" applyBorder="1" applyAlignment="1">
      <alignment horizontal="left" wrapText="1"/>
    </xf>
    <xf numFmtId="44" fontId="9" fillId="3" borderId="4" xfId="1" applyFont="1" applyFill="1" applyBorder="1" applyAlignment="1" applyProtection="1">
      <alignment wrapText="1"/>
    </xf>
    <xf numFmtId="44" fontId="9" fillId="3" borderId="1" xfId="1" applyNumberFormat="1" applyFont="1" applyFill="1" applyBorder="1" applyAlignment="1">
      <alignment wrapText="1"/>
    </xf>
    <xf numFmtId="44" fontId="9" fillId="3" borderId="2" xfId="0" applyNumberFormat="1" applyFont="1" applyFill="1" applyBorder="1" applyAlignment="1">
      <alignment wrapText="1"/>
    </xf>
    <xf numFmtId="44" fontId="9" fillId="3" borderId="1" xfId="1" applyFont="1" applyFill="1" applyBorder="1" applyAlignment="1" applyProtection="1">
      <alignment wrapText="1"/>
    </xf>
    <xf numFmtId="0" fontId="12" fillId="3" borderId="1" xfId="0" applyFont="1" applyFill="1" applyBorder="1" applyAlignment="1" applyProtection="1">
      <alignment vertical="center" wrapText="1"/>
      <protection locked="0"/>
    </xf>
    <xf numFmtId="0" fontId="9" fillId="3" borderId="3" xfId="0" applyFont="1" applyFill="1" applyBorder="1" applyAlignment="1" applyProtection="1">
      <alignment horizontal="center" vertical="center" wrapText="1"/>
      <protection locked="0"/>
    </xf>
    <xf numFmtId="44" fontId="9" fillId="2" borderId="38" xfId="0" applyNumberFormat="1" applyFont="1" applyFill="1" applyBorder="1" applyAlignment="1">
      <alignment wrapText="1"/>
    </xf>
    <xf numFmtId="44" fontId="9" fillId="2" borderId="9" xfId="0" applyNumberFormat="1" applyFont="1" applyFill="1" applyBorder="1" applyAlignment="1">
      <alignment wrapText="1"/>
    </xf>
    <xf numFmtId="0" fontId="9" fillId="2" borderId="11" xfId="0" applyFont="1" applyFill="1" applyBorder="1" applyAlignment="1">
      <alignment horizontal="center" wrapText="1"/>
    </xf>
    <xf numFmtId="44" fontId="12" fillId="2" borderId="39" xfId="0" applyNumberFormat="1" applyFont="1" applyFill="1" applyBorder="1" applyAlignment="1">
      <alignment wrapText="1"/>
    </xf>
    <xf numFmtId="44" fontId="9" fillId="2" borderId="34" xfId="0" applyNumberFormat="1" applyFont="1" applyFill="1" applyBorder="1" applyAlignment="1">
      <alignment wrapText="1"/>
    </xf>
    <xf numFmtId="44" fontId="12" fillId="2" borderId="13" xfId="0" applyNumberFormat="1" applyFont="1" applyFill="1" applyBorder="1" applyAlignment="1">
      <alignment wrapText="1"/>
    </xf>
    <xf numFmtId="0" fontId="12" fillId="0" borderId="0" xfId="0" applyFont="1"/>
    <xf numFmtId="0" fontId="22" fillId="0" borderId="0" xfId="0" applyFont="1" applyAlignme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49" fontId="23" fillId="0" borderId="0" xfId="0" applyNumberFormat="1" applyFont="1" applyFill="1" applyAlignment="1">
      <alignment horizontal="left" wrapText="1"/>
    </xf>
    <xf numFmtId="0" fontId="10" fillId="2" borderId="10" xfId="0" applyFont="1" applyFill="1" applyBorder="1" applyAlignment="1"/>
    <xf numFmtId="0" fontId="10" fillId="2" borderId="8" xfId="0" applyFont="1" applyFill="1" applyBorder="1"/>
    <xf numFmtId="0" fontId="10" fillId="2" borderId="3" xfId="0" applyFont="1" applyFill="1" applyBorder="1"/>
    <xf numFmtId="0" fontId="10"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2" fillId="0" borderId="39" xfId="0" applyNumberFormat="1" applyFont="1" applyBorder="1" applyAlignment="1" applyProtection="1">
      <alignment wrapText="1"/>
      <protection locked="0"/>
    </xf>
    <xf numFmtId="44" fontId="12" fillId="3" borderId="39" xfId="1" applyNumberFormat="1" applyFont="1" applyFill="1" applyBorder="1" applyAlignment="1" applyProtection="1">
      <alignment horizontal="center" vertical="center" wrapText="1"/>
      <protection locked="0"/>
    </xf>
    <xf numFmtId="44" fontId="12" fillId="0" borderId="3" xfId="0" applyNumberFormat="1" applyFont="1" applyBorder="1" applyAlignment="1" applyProtection="1">
      <alignment wrapText="1"/>
      <protection locked="0"/>
    </xf>
    <xf numFmtId="0" fontId="9" fillId="2" borderId="3" xfId="0" applyFont="1" applyFill="1" applyBorder="1" applyAlignment="1" applyProtection="1">
      <alignment vertical="center" wrapText="1"/>
    </xf>
    <xf numFmtId="44" fontId="12" fillId="2" borderId="3" xfId="0" applyNumberFormat="1"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44" fontId="9" fillId="2" borderId="3" xfId="1" applyFont="1" applyFill="1" applyBorder="1" applyAlignment="1" applyProtection="1">
      <alignment vertical="center" wrapText="1"/>
    </xf>
    <xf numFmtId="44" fontId="9" fillId="2" borderId="4" xfId="1" applyFont="1" applyFill="1" applyBorder="1" applyAlignment="1" applyProtection="1">
      <alignment vertical="center" wrapText="1"/>
    </xf>
    <xf numFmtId="44" fontId="9" fillId="2" borderId="13" xfId="1" applyFont="1" applyFill="1" applyBorder="1" applyAlignment="1" applyProtection="1">
      <alignment vertical="center" wrapText="1"/>
    </xf>
    <xf numFmtId="9" fontId="9" fillId="2" borderId="14" xfId="2" applyFont="1" applyFill="1" applyBorder="1" applyAlignment="1" applyProtection="1">
      <alignment vertical="center" wrapText="1"/>
    </xf>
    <xf numFmtId="0" fontId="10" fillId="2" borderId="28" xfId="0" applyFont="1" applyFill="1" applyBorder="1" applyAlignment="1" applyProtection="1">
      <alignment horizontal="left" vertical="center" wrapText="1"/>
    </xf>
    <xf numFmtId="44" fontId="9" fillId="2" borderId="16" xfId="0" applyNumberFormat="1" applyFont="1" applyFill="1" applyBorder="1" applyAlignment="1" applyProtection="1">
      <alignment vertical="center" wrapText="1"/>
    </xf>
    <xf numFmtId="0" fontId="10" fillId="2" borderId="8" xfId="0" applyFont="1" applyFill="1" applyBorder="1" applyAlignment="1" applyProtection="1">
      <alignment horizontal="left" vertical="center" wrapText="1"/>
    </xf>
    <xf numFmtId="44" fontId="9"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2" fillId="0" borderId="3" xfId="1" applyNumberFormat="1" applyFont="1" applyBorder="1" applyAlignment="1" applyProtection="1">
      <alignment horizontal="left" wrapText="1"/>
      <protection locked="0"/>
    </xf>
    <xf numFmtId="49" fontId="12" fillId="3" borderId="3" xfId="1" applyNumberFormat="1" applyFont="1" applyFill="1" applyBorder="1" applyAlignment="1" applyProtection="1">
      <alignment horizontal="left" wrapText="1"/>
      <protection locked="0"/>
    </xf>
    <xf numFmtId="44" fontId="9" fillId="2" borderId="3" xfId="1" applyFont="1" applyFill="1" applyBorder="1" applyAlignment="1" applyProtection="1">
      <alignment horizontal="center" vertical="center" wrapText="1"/>
    </xf>
    <xf numFmtId="44" fontId="12" fillId="2" borderId="3" xfId="1" applyFont="1" applyFill="1" applyBorder="1" applyAlignment="1" applyProtection="1">
      <alignment vertical="center" wrapText="1"/>
    </xf>
    <xf numFmtId="0" fontId="12" fillId="2" borderId="8" xfId="0" applyFont="1" applyFill="1" applyBorder="1" applyAlignment="1" applyProtection="1">
      <alignment vertical="center" wrapText="1"/>
    </xf>
    <xf numFmtId="44" fontId="12" fillId="2" borderId="9" xfId="0" applyNumberFormat="1" applyFont="1" applyFill="1" applyBorder="1" applyAlignment="1" applyProtection="1">
      <alignment vertical="center" wrapText="1"/>
    </xf>
    <xf numFmtId="44" fontId="9" fillId="2" borderId="14" xfId="1" applyFont="1" applyFill="1" applyBorder="1" applyAlignment="1" applyProtection="1">
      <alignment vertical="center" wrapText="1"/>
    </xf>
    <xf numFmtId="49" fontId="12" fillId="0" borderId="3" xfId="0" applyNumberFormat="1" applyFont="1" applyBorder="1" applyAlignment="1" applyProtection="1">
      <alignment horizontal="left" wrapText="1"/>
      <protection locked="0"/>
    </xf>
    <xf numFmtId="0" fontId="12" fillId="3" borderId="2" xfId="0" applyFont="1" applyFill="1" applyBorder="1" applyAlignment="1" applyProtection="1">
      <alignment vertical="center" wrapText="1"/>
      <protection locked="0"/>
    </xf>
    <xf numFmtId="0" fontId="9" fillId="2" borderId="39" xfId="0" applyFont="1" applyFill="1" applyBorder="1" applyAlignment="1" applyProtection="1">
      <alignment vertical="center" wrapText="1"/>
    </xf>
    <xf numFmtId="0" fontId="9" fillId="4" borderId="3" xfId="0" applyFont="1" applyFill="1" applyBorder="1" applyAlignment="1" applyProtection="1">
      <alignment vertical="center" wrapText="1"/>
      <protection locked="0"/>
    </xf>
    <xf numFmtId="0" fontId="9" fillId="2" borderId="35" xfId="0" applyFont="1" applyFill="1" applyBorder="1" applyAlignment="1" applyProtection="1">
      <alignment vertical="center" wrapText="1"/>
    </xf>
    <xf numFmtId="44" fontId="9" fillId="2" borderId="40" xfId="1" applyFont="1" applyFill="1" applyBorder="1" applyAlignment="1" applyProtection="1">
      <alignment vertical="center" wrapText="1"/>
    </xf>
    <xf numFmtId="9" fontId="12" fillId="0" borderId="3" xfId="2" applyFont="1" applyBorder="1" applyAlignment="1" applyProtection="1">
      <alignment horizontal="center" vertical="center" wrapText="1"/>
      <protection locked="0"/>
    </xf>
    <xf numFmtId="9" fontId="12" fillId="3" borderId="3" xfId="2" applyFont="1" applyFill="1" applyBorder="1" applyAlignment="1" applyProtection="1">
      <alignment horizontal="center" vertical="center" wrapText="1"/>
      <protection locked="0"/>
    </xf>
    <xf numFmtId="9" fontId="12" fillId="0" borderId="3" xfId="2" applyFont="1" applyBorder="1" applyAlignment="1" applyProtection="1">
      <alignment vertical="center" wrapText="1"/>
      <protection locked="0"/>
    </xf>
    <xf numFmtId="44" fontId="12" fillId="2" borderId="3" xfId="1" applyNumberFormat="1" applyFont="1" applyFill="1" applyBorder="1" applyAlignment="1" applyProtection="1">
      <alignment horizontal="center" vertical="center" wrapText="1"/>
    </xf>
    <xf numFmtId="44" fontId="9" fillId="4" borderId="3" xfId="1" applyFont="1" applyFill="1" applyBorder="1" applyAlignment="1" applyProtection="1">
      <alignment vertical="center" wrapText="1"/>
    </xf>
    <xf numFmtId="44" fontId="9" fillId="2" borderId="4" xfId="0" applyNumberFormat="1" applyFont="1" applyFill="1" applyBorder="1" applyAlignment="1">
      <alignment wrapText="1"/>
    </xf>
    <xf numFmtId="44" fontId="9" fillId="3" borderId="1" xfId="0" applyNumberFormat="1" applyFont="1" applyFill="1" applyBorder="1" applyAlignment="1">
      <alignment wrapText="1"/>
    </xf>
    <xf numFmtId="44" fontId="12" fillId="2" borderId="3" xfId="0" applyNumberFormat="1" applyFont="1" applyFill="1" applyBorder="1" applyAlignment="1">
      <alignment wrapText="1"/>
    </xf>
    <xf numFmtId="44" fontId="12" fillId="2" borderId="3" xfId="1" applyNumberFormat="1" applyFont="1" applyFill="1" applyBorder="1" applyAlignment="1">
      <alignment wrapText="1"/>
    </xf>
    <xf numFmtId="44" fontId="12" fillId="2" borderId="8" xfId="1" applyFont="1" applyFill="1" applyBorder="1" applyAlignment="1" applyProtection="1">
      <alignment wrapText="1"/>
    </xf>
    <xf numFmtId="44" fontId="12" fillId="2" borderId="9" xfId="0" applyNumberFormat="1" applyFont="1" applyFill="1" applyBorder="1" applyAlignment="1">
      <alignment wrapText="1"/>
    </xf>
    <xf numFmtId="0" fontId="9" fillId="2" borderId="32" xfId="0" applyFont="1" applyFill="1" applyBorder="1" applyAlignment="1">
      <alignment wrapText="1"/>
    </xf>
    <xf numFmtId="44" fontId="9" fillId="2" borderId="33" xfId="0" applyNumberFormat="1" applyFont="1" applyFill="1" applyBorder="1" applyAlignment="1">
      <alignment wrapText="1"/>
    </xf>
    <xf numFmtId="0" fontId="12" fillId="2" borderId="12" xfId="0" applyFont="1" applyFill="1" applyBorder="1" applyAlignment="1">
      <alignment wrapText="1"/>
    </xf>
    <xf numFmtId="44" fontId="12" fillId="2" borderId="14" xfId="0" applyNumberFormat="1" applyFont="1" applyFill="1" applyBorder="1" applyAlignment="1">
      <alignment wrapText="1"/>
    </xf>
    <xf numFmtId="9" fontId="9" fillId="3" borderId="9" xfId="2" applyFont="1" applyFill="1" applyBorder="1" applyAlignment="1" applyProtection="1">
      <alignment vertical="center" wrapText="1"/>
      <protection locked="0"/>
    </xf>
    <xf numFmtId="9" fontId="9" fillId="3" borderId="31" xfId="2" applyFont="1" applyFill="1" applyBorder="1" applyAlignment="1" applyProtection="1">
      <alignment vertical="center" wrapText="1"/>
      <protection locked="0"/>
    </xf>
    <xf numFmtId="9" fontId="9" fillId="3" borderId="31" xfId="2" applyFont="1" applyFill="1" applyBorder="1" applyAlignment="1" applyProtection="1">
      <alignment horizontal="right" vertical="center" wrapText="1"/>
      <protection locked="0"/>
    </xf>
    <xf numFmtId="9" fontId="0" fillId="0" borderId="0" xfId="2" applyFont="1"/>
    <xf numFmtId="0" fontId="10"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12" fillId="2" borderId="3"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12" xfId="0" applyFont="1" applyFill="1" applyBorder="1" applyAlignment="1" applyProtection="1">
      <alignment vertical="center" wrapText="1"/>
    </xf>
    <xf numFmtId="0" fontId="14" fillId="2" borderId="8" xfId="0" applyFont="1" applyFill="1" applyBorder="1" applyAlignment="1" applyProtection="1">
      <alignment vertical="center" wrapText="1"/>
      <protection locked="0"/>
    </xf>
    <xf numFmtId="44" fontId="9" fillId="2" borderId="38" xfId="0" applyNumberFormat="1" applyFont="1" applyFill="1" applyBorder="1" applyAlignment="1">
      <alignment wrapText="1"/>
    </xf>
    <xf numFmtId="44" fontId="9" fillId="2" borderId="9" xfId="0" applyNumberFormat="1" applyFont="1" applyFill="1" applyBorder="1" applyAlignment="1">
      <alignment wrapText="1"/>
    </xf>
    <xf numFmtId="44" fontId="9" fillId="2" borderId="14" xfId="0" applyNumberFormat="1" applyFont="1" applyFill="1" applyBorder="1" applyAlignment="1">
      <alignment wrapText="1"/>
    </xf>
    <xf numFmtId="0" fontId="9" fillId="2" borderId="11" xfId="0" applyFont="1" applyFill="1" applyBorder="1" applyAlignment="1">
      <alignment horizontal="center" wrapText="1"/>
    </xf>
    <xf numFmtId="44" fontId="12" fillId="2" borderId="39" xfId="0" applyNumberFormat="1" applyFont="1" applyFill="1" applyBorder="1" applyAlignment="1">
      <alignment wrapText="1"/>
    </xf>
    <xf numFmtId="44" fontId="12" fillId="2" borderId="13" xfId="0" applyNumberFormat="1" applyFont="1" applyFill="1" applyBorder="1" applyAlignment="1">
      <alignment wrapText="1"/>
    </xf>
    <xf numFmtId="0" fontId="12" fillId="0" borderId="0" xfId="0" applyFont="1"/>
    <xf numFmtId="44" fontId="12" fillId="2" borderId="8" xfId="1" applyFont="1" applyFill="1" applyBorder="1" applyAlignment="1" applyProtection="1">
      <alignment wrapText="1"/>
    </xf>
    <xf numFmtId="44" fontId="12" fillId="2" borderId="51" xfId="1" applyFont="1" applyFill="1" applyBorder="1" applyAlignment="1" applyProtection="1">
      <alignment wrapText="1"/>
    </xf>
    <xf numFmtId="44" fontId="9" fillId="2" borderId="52" xfId="1" applyNumberFormat="1" applyFont="1" applyFill="1" applyBorder="1" applyAlignment="1">
      <alignment wrapText="1"/>
    </xf>
    <xf numFmtId="44" fontId="9" fillId="2" borderId="29" xfId="0" applyNumberFormat="1" applyFont="1" applyFill="1" applyBorder="1" applyAlignment="1">
      <alignment wrapText="1"/>
    </xf>
    <xf numFmtId="44" fontId="9" fillId="2" borderId="3" xfId="1" applyNumberFormat="1" applyFont="1" applyFill="1" applyBorder="1" applyAlignment="1">
      <alignment wrapText="1"/>
    </xf>
    <xf numFmtId="44" fontId="9" fillId="2" borderId="12" xfId="1" applyFont="1" applyFill="1" applyBorder="1" applyAlignment="1" applyProtection="1">
      <alignment wrapText="1"/>
    </xf>
    <xf numFmtId="44" fontId="9" fillId="2" borderId="13" xfId="1" applyNumberFormat="1" applyFont="1" applyFill="1" applyBorder="1" applyAlignment="1">
      <alignment wrapText="1"/>
    </xf>
    <xf numFmtId="10" fontId="9" fillId="2" borderId="9" xfId="2" applyNumberFormat="1" applyFont="1" applyFill="1" applyBorder="1" applyAlignment="1" applyProtection="1">
      <alignment wrapText="1"/>
    </xf>
    <xf numFmtId="44" fontId="21"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12" fillId="0" borderId="3" xfId="1" applyFont="1" applyBorder="1" applyAlignment="1" applyProtection="1">
      <alignment horizontal="center" vertical="center" wrapText="1"/>
      <protection locked="0"/>
    </xf>
    <xf numFmtId="44" fontId="12" fillId="3" borderId="3" xfId="1" applyFont="1" applyFill="1" applyBorder="1" applyAlignment="1" applyProtection="1">
      <alignment horizontal="center" vertical="center" wrapText="1"/>
      <protection locked="0"/>
    </xf>
    <xf numFmtId="44" fontId="9" fillId="3" borderId="0" xfId="1" applyFont="1" applyFill="1" applyBorder="1" applyAlignment="1" applyProtection="1">
      <alignment vertical="center" wrapText="1"/>
      <protection locked="0"/>
    </xf>
    <xf numFmtId="44" fontId="12" fillId="0" borderId="0" xfId="1" applyFont="1" applyFill="1" applyBorder="1" applyAlignment="1" applyProtection="1">
      <alignment vertical="center" wrapText="1"/>
      <protection locked="0"/>
    </xf>
    <xf numFmtId="44" fontId="9" fillId="3" borderId="0" xfId="1" applyFont="1" applyFill="1" applyBorder="1" applyAlignment="1">
      <alignment vertical="center" wrapText="1"/>
    </xf>
    <xf numFmtId="44" fontId="9" fillId="3" borderId="0" xfId="1" applyFont="1" applyFill="1" applyBorder="1" applyAlignment="1" applyProtection="1">
      <alignment horizontal="right" vertical="center" wrapText="1"/>
      <protection locked="0"/>
    </xf>
    <xf numFmtId="44" fontId="9" fillId="0" borderId="0" xfId="1" applyFont="1" applyFill="1" applyBorder="1" applyAlignment="1">
      <alignment vertical="center" wrapText="1"/>
    </xf>
    <xf numFmtId="44" fontId="24" fillId="8" borderId="3" xfId="0" applyNumberFormat="1" applyFont="1" applyFill="1" applyBorder="1" applyAlignment="1">
      <alignment horizontal="center" vertical="center" wrapText="1"/>
    </xf>
    <xf numFmtId="44" fontId="9" fillId="3" borderId="0" xfId="1" applyFont="1" applyFill="1" applyBorder="1" applyAlignment="1" applyProtection="1">
      <alignment horizontal="center" vertical="center" wrapText="1"/>
    </xf>
    <xf numFmtId="44" fontId="9" fillId="3" borderId="0" xfId="1" applyFont="1" applyFill="1" applyBorder="1" applyAlignment="1" applyProtection="1">
      <alignment vertical="center" wrapText="1"/>
    </xf>
    <xf numFmtId="44" fontId="19" fillId="3" borderId="0" xfId="1" applyFont="1" applyFill="1" applyBorder="1" applyAlignment="1">
      <alignment horizontal="left" wrapText="1"/>
    </xf>
    <xf numFmtId="0" fontId="8" fillId="2" borderId="3" xfId="0" applyFont="1" applyFill="1" applyBorder="1" applyAlignment="1" applyProtection="1">
      <alignment horizontal="center" vertical="center" wrapText="1"/>
    </xf>
    <xf numFmtId="44" fontId="9" fillId="2" borderId="28" xfId="0" applyNumberFormat="1" applyFont="1" applyFill="1" applyBorder="1" applyAlignment="1">
      <alignment vertical="center" wrapText="1"/>
    </xf>
    <xf numFmtId="0" fontId="0" fillId="2" borderId="12" xfId="0" applyFont="1" applyFill="1" applyBorder="1" applyAlignment="1">
      <alignment wrapText="1"/>
    </xf>
    <xf numFmtId="44" fontId="8" fillId="0" borderId="3" xfId="1" applyFont="1" applyBorder="1" applyAlignment="1" applyProtection="1">
      <alignment horizontal="center" vertical="center" wrapText="1"/>
      <protection locked="0"/>
    </xf>
    <xf numFmtId="9" fontId="9" fillId="2" borderId="9" xfId="2" applyNumberFormat="1" applyFont="1" applyFill="1" applyBorder="1" applyAlignment="1">
      <alignment vertical="center" wrapText="1"/>
    </xf>
    <xf numFmtId="44" fontId="8" fillId="2" borderId="3" xfId="1" applyFont="1" applyFill="1" applyBorder="1" applyAlignment="1">
      <alignment vertical="center" wrapText="1"/>
    </xf>
    <xf numFmtId="44" fontId="10" fillId="2" borderId="13" xfId="0" applyNumberFormat="1" applyFont="1" applyFill="1" applyBorder="1"/>
    <xf numFmtId="44" fontId="9" fillId="2" borderId="4" xfId="2" applyNumberFormat="1" applyFont="1" applyFill="1" applyBorder="1" applyAlignment="1">
      <alignment vertical="center" wrapText="1"/>
    </xf>
    <xf numFmtId="44" fontId="10" fillId="2" borderId="53" xfId="0" applyNumberFormat="1" applyFont="1" applyFill="1" applyBorder="1"/>
    <xf numFmtId="0" fontId="12" fillId="2" borderId="16" xfId="0" applyFont="1" applyFill="1" applyBorder="1"/>
    <xf numFmtId="0" fontId="0" fillId="2" borderId="14" xfId="0" applyFill="1" applyBorder="1"/>
    <xf numFmtId="0" fontId="9" fillId="2" borderId="5" xfId="0" applyFont="1" applyFill="1" applyBorder="1" applyAlignment="1">
      <alignment horizontal="center" vertical="center" wrapText="1"/>
    </xf>
    <xf numFmtId="44" fontId="21" fillId="3" borderId="0" xfId="1" applyFont="1" applyFill="1" applyBorder="1" applyAlignment="1">
      <alignment wrapText="1"/>
    </xf>
    <xf numFmtId="44" fontId="0" fillId="3" borderId="0" xfId="1" applyFont="1" applyFill="1" applyBorder="1" applyAlignment="1">
      <alignment wrapText="1"/>
    </xf>
    <xf numFmtId="44" fontId="9" fillId="3" borderId="3" xfId="1" applyFont="1" applyFill="1" applyBorder="1" applyAlignment="1" applyProtection="1">
      <alignment horizontal="center" vertical="center" wrapText="1"/>
    </xf>
    <xf numFmtId="44" fontId="24" fillId="9" borderId="3" xfId="0" applyNumberFormat="1" applyFont="1" applyFill="1" applyBorder="1" applyAlignment="1">
      <alignment horizontal="center" vertical="center" wrapText="1"/>
    </xf>
    <xf numFmtId="44" fontId="8" fillId="3" borderId="3" xfId="1" applyFont="1" applyFill="1" applyBorder="1" applyAlignment="1" applyProtection="1">
      <alignment horizontal="center" vertical="center" wrapText="1"/>
      <protection locked="0"/>
    </xf>
    <xf numFmtId="44" fontId="12" fillId="3" borderId="3" xfId="1" applyFont="1" applyFill="1" applyBorder="1" applyAlignment="1" applyProtection="1">
      <alignment vertical="center" wrapText="1"/>
      <protection locked="0"/>
    </xf>
    <xf numFmtId="9" fontId="0" fillId="3" borderId="0" xfId="2" applyFont="1" applyFill="1" applyBorder="1" applyAlignment="1">
      <alignment wrapText="1"/>
    </xf>
    <xf numFmtId="0" fontId="7" fillId="2" borderId="3" xfId="0" applyFont="1" applyFill="1" applyBorder="1" applyAlignment="1">
      <alignment horizontal="center" vertical="center" wrapText="1"/>
    </xf>
    <xf numFmtId="0" fontId="7" fillId="2" borderId="3" xfId="0" applyFont="1" applyFill="1" applyBorder="1" applyAlignment="1" applyProtection="1">
      <alignment horizontal="center" vertical="center" wrapText="1"/>
    </xf>
    <xf numFmtId="44" fontId="9" fillId="2" borderId="5" xfId="1" applyFont="1" applyFill="1" applyBorder="1" applyAlignment="1" applyProtection="1">
      <alignment horizontal="center" vertical="center" wrapText="1"/>
      <protection locked="0"/>
    </xf>
    <xf numFmtId="0" fontId="18" fillId="6" borderId="6" xfId="0" applyFont="1" applyFill="1" applyBorder="1" applyAlignment="1">
      <alignment vertical="top" wrapText="1"/>
    </xf>
    <xf numFmtId="0" fontId="9" fillId="0" borderId="0" xfId="0" applyFont="1" applyFill="1" applyBorder="1" applyAlignment="1">
      <alignment wrapText="1"/>
    </xf>
    <xf numFmtId="0" fontId="25" fillId="0" borderId="0" xfId="0" applyFont="1" applyFill="1" applyBorder="1" applyAlignment="1">
      <alignment wrapText="1"/>
    </xf>
    <xf numFmtId="0" fontId="27" fillId="0" borderId="0" xfId="0" applyFont="1" applyBorder="1" applyAlignment="1">
      <alignment horizontal="left" vertical="top" wrapText="1"/>
    </xf>
    <xf numFmtId="44" fontId="9" fillId="2" borderId="5" xfId="1" applyFont="1" applyFill="1" applyBorder="1" applyAlignment="1" applyProtection="1">
      <alignment horizontal="center" vertical="center" wrapText="1"/>
      <protection locked="0"/>
    </xf>
    <xf numFmtId="0" fontId="25" fillId="0" borderId="0" xfId="0" applyFont="1" applyFill="1" applyBorder="1" applyAlignment="1">
      <alignment horizontal="left" wrapText="1"/>
    </xf>
    <xf numFmtId="0" fontId="6" fillId="0" borderId="3" xfId="0" applyFont="1" applyBorder="1" applyAlignment="1" applyProtection="1">
      <alignment horizontal="left" vertical="top" wrapText="1"/>
      <protection locked="0"/>
    </xf>
    <xf numFmtId="44" fontId="6" fillId="0" borderId="3" xfId="1" applyFont="1" applyBorder="1" applyAlignment="1" applyProtection="1">
      <alignment horizontal="center" vertical="center" wrapText="1"/>
      <protection locked="0"/>
    </xf>
    <xf numFmtId="44" fontId="6" fillId="0" borderId="3" xfId="1" applyFont="1" applyBorder="1" applyAlignment="1" applyProtection="1">
      <alignment vertical="center" wrapText="1"/>
      <protection locked="0"/>
    </xf>
    <xf numFmtId="44" fontId="6" fillId="3" borderId="3" xfId="1" applyFont="1" applyFill="1" applyBorder="1" applyAlignment="1" applyProtection="1">
      <alignment horizontal="center" vertical="center" wrapText="1"/>
      <protection locked="0"/>
    </xf>
    <xf numFmtId="44" fontId="12" fillId="10" borderId="39" xfId="0" applyNumberFormat="1" applyFont="1" applyFill="1" applyBorder="1" applyAlignment="1" applyProtection="1">
      <alignment wrapText="1"/>
      <protection locked="0"/>
    </xf>
    <xf numFmtId="44" fontId="12" fillId="10" borderId="39" xfId="1" applyNumberFormat="1" applyFont="1" applyFill="1" applyBorder="1" applyAlignment="1" applyProtection="1">
      <alignment horizontal="center" vertical="center" wrapText="1"/>
      <protection locked="0"/>
    </xf>
    <xf numFmtId="44" fontId="12" fillId="10" borderId="3" xfId="0" applyNumberFormat="1" applyFont="1" applyFill="1" applyBorder="1" applyAlignment="1" applyProtection="1">
      <alignment wrapText="1"/>
      <protection locked="0"/>
    </xf>
    <xf numFmtId="44" fontId="12" fillId="10" borderId="3" xfId="1" applyNumberFormat="1" applyFont="1" applyFill="1" applyBorder="1" applyAlignment="1" applyProtection="1">
      <alignment horizontal="center" vertical="center" wrapText="1"/>
      <protection locked="0"/>
    </xf>
    <xf numFmtId="49" fontId="5" fillId="0" borderId="3" xfId="1" applyNumberFormat="1" applyFont="1" applyBorder="1" applyAlignment="1" applyProtection="1">
      <alignment horizontal="left" wrapText="1"/>
      <protection locked="0"/>
    </xf>
    <xf numFmtId="0" fontId="30" fillId="0" borderId="0" xfId="3"/>
    <xf numFmtId="10" fontId="31" fillId="0" borderId="58" xfId="3" applyNumberFormat="1" applyFont="1" applyBorder="1" applyAlignment="1">
      <alignment horizontal="right"/>
    </xf>
    <xf numFmtId="0" fontId="31" fillId="0" borderId="59" xfId="3" applyFont="1" applyBorder="1" applyAlignment="1">
      <alignment horizontal="right"/>
    </xf>
    <xf numFmtId="0" fontId="31" fillId="0" borderId="59" xfId="3" applyFont="1" applyBorder="1"/>
    <xf numFmtId="0" fontId="31" fillId="0" borderId="60" xfId="3" applyFont="1" applyBorder="1"/>
    <xf numFmtId="4" fontId="31" fillId="0" borderId="59" xfId="3" applyNumberFormat="1" applyFont="1" applyBorder="1" applyAlignment="1">
      <alignment horizontal="right"/>
    </xf>
    <xf numFmtId="0" fontId="32" fillId="11" borderId="61" xfId="3" applyFont="1" applyFill="1" applyBorder="1"/>
    <xf numFmtId="0" fontId="32" fillId="11" borderId="62" xfId="3" applyFont="1" applyFill="1" applyBorder="1"/>
    <xf numFmtId="0" fontId="32" fillId="11" borderId="63" xfId="3" applyFont="1" applyFill="1" applyBorder="1"/>
    <xf numFmtId="164" fontId="30" fillId="0" borderId="57" xfId="3" applyNumberFormat="1" applyBorder="1"/>
    <xf numFmtId="9" fontId="30" fillId="0" borderId="56" xfId="2" applyFont="1" applyBorder="1"/>
    <xf numFmtId="10" fontId="9" fillId="3" borderId="0" xfId="2" applyNumberFormat="1" applyFont="1" applyFill="1" applyBorder="1" applyAlignment="1">
      <alignment vertical="center" wrapText="1"/>
    </xf>
    <xf numFmtId="44" fontId="4" fillId="3" borderId="39" xfId="1" applyFont="1" applyFill="1" applyBorder="1" applyAlignment="1" applyProtection="1">
      <alignment horizontal="center" vertical="center" wrapText="1"/>
      <protection locked="0"/>
    </xf>
    <xf numFmtId="44" fontId="4" fillId="3" borderId="3" xfId="1" applyFont="1" applyFill="1" applyBorder="1" applyAlignment="1" applyProtection="1">
      <alignment horizontal="center" vertical="center" wrapText="1"/>
      <protection locked="0"/>
    </xf>
    <xf numFmtId="44" fontId="4" fillId="0" borderId="3" xfId="0" applyNumberFormat="1" applyFont="1" applyBorder="1" applyAlignment="1" applyProtection="1">
      <alignment wrapText="1"/>
      <protection locked="0"/>
    </xf>
    <xf numFmtId="44" fontId="4" fillId="2" borderId="39" xfId="0" applyNumberFormat="1" applyFont="1" applyFill="1" applyBorder="1" applyAlignment="1">
      <alignment wrapText="1"/>
    </xf>
    <xf numFmtId="44" fontId="4" fillId="2" borderId="3" xfId="0" applyNumberFormat="1" applyFont="1" applyFill="1" applyBorder="1" applyAlignment="1">
      <alignment wrapText="1"/>
    </xf>
    <xf numFmtId="44" fontId="4" fillId="2" borderId="3" xfId="1" applyFont="1" applyFill="1" applyBorder="1" applyAlignment="1">
      <alignment wrapText="1"/>
    </xf>
    <xf numFmtId="44" fontId="4" fillId="2" borderId="13" xfId="0" applyNumberFormat="1" applyFont="1" applyFill="1" applyBorder="1" applyAlignment="1">
      <alignment wrapText="1"/>
    </xf>
    <xf numFmtId="0" fontId="10" fillId="3" borderId="26" xfId="0" applyFont="1" applyFill="1" applyBorder="1" applyAlignment="1">
      <alignment horizontal="right" vertical="center" wrapText="1"/>
    </xf>
    <xf numFmtId="164" fontId="0" fillId="0" borderId="27" xfId="0" applyNumberFormat="1" applyFont="1" applyFill="1" applyBorder="1" applyAlignment="1">
      <alignment horizontal="center" vertical="center" wrapText="1"/>
    </xf>
    <xf numFmtId="44" fontId="3" fillId="3" borderId="3" xfId="1" applyFont="1" applyFill="1" applyBorder="1" applyAlignment="1" applyProtection="1">
      <alignment horizontal="center" vertical="center" wrapText="1"/>
      <protection locked="0"/>
    </xf>
    <xf numFmtId="49" fontId="2" fillId="0" borderId="3" xfId="1" applyNumberFormat="1" applyFont="1" applyBorder="1" applyAlignment="1" applyProtection="1">
      <alignment horizontal="left" vertical="top" wrapText="1"/>
      <protection locked="0"/>
    </xf>
    <xf numFmtId="9" fontId="2" fillId="0" borderId="3" xfId="2" applyFont="1" applyBorder="1" applyAlignment="1" applyProtection="1">
      <alignment horizontal="center" vertical="center" wrapText="1"/>
      <protection locked="0"/>
    </xf>
    <xf numFmtId="44" fontId="2" fillId="0" borderId="3" xfId="1" applyFont="1" applyBorder="1" applyAlignment="1" applyProtection="1">
      <alignment horizontal="center" vertical="center" wrapText="1"/>
      <protection locked="0"/>
    </xf>
    <xf numFmtId="165" fontId="9" fillId="2" borderId="9" xfId="2" applyNumberFormat="1" applyFont="1" applyFill="1" applyBorder="1" applyAlignment="1" applyProtection="1">
      <alignment wrapText="1"/>
    </xf>
    <xf numFmtId="0" fontId="12" fillId="3" borderId="3" xfId="0" applyFont="1" applyFill="1" applyBorder="1" applyAlignment="1" applyProtection="1">
      <alignment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vertical="center" wrapText="1"/>
      <protection locked="0"/>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39" xfId="1" applyFont="1" applyFill="1" applyBorder="1" applyAlignment="1" applyProtection="1">
      <alignment horizontal="center" vertical="center" wrapText="1"/>
      <protection locked="0"/>
    </xf>
    <xf numFmtId="44" fontId="9" fillId="4" borderId="3" xfId="1" applyFont="1" applyFill="1" applyBorder="1" applyAlignment="1">
      <alignment wrapText="1"/>
    </xf>
    <xf numFmtId="44" fontId="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2" borderId="3" xfId="0" applyFont="1" applyFill="1" applyBorder="1" applyAlignment="1" applyProtection="1">
      <alignment vertical="center" wrapText="1"/>
    </xf>
    <xf numFmtId="44" fontId="1" fillId="0" borderId="3" xfId="1"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9" fontId="1" fillId="0" borderId="3" xfId="1" applyNumberFormat="1" applyFont="1" applyBorder="1" applyAlignment="1" applyProtection="1">
      <alignment horizontal="left" vertical="top" wrapText="1"/>
      <protection locked="0"/>
    </xf>
    <xf numFmtId="44" fontId="24" fillId="2" borderId="3" xfId="0" applyNumberFormat="1" applyFont="1" applyFill="1" applyBorder="1" applyAlignment="1">
      <alignment horizontal="center" vertical="center" wrapText="1"/>
    </xf>
    <xf numFmtId="44" fontId="34" fillId="0" borderId="3" xfId="0" applyNumberFormat="1" applyFont="1" applyFill="1" applyBorder="1" applyAlignment="1" applyProtection="1">
      <alignment vertical="center" wrapText="1"/>
      <protection locked="0"/>
    </xf>
    <xf numFmtId="9" fontId="10" fillId="0" borderId="21" xfId="2" applyFont="1" applyFill="1" applyBorder="1" applyAlignment="1">
      <alignment horizontal="center" vertical="center" wrapText="1"/>
    </xf>
    <xf numFmtId="44" fontId="0" fillId="0" borderId="16" xfId="1" applyFont="1" applyFill="1" applyBorder="1" applyAlignment="1">
      <alignment vertical="center" wrapText="1"/>
    </xf>
    <xf numFmtId="9" fontId="0" fillId="0" borderId="14" xfId="2" applyFont="1" applyFill="1" applyBorder="1" applyAlignment="1">
      <alignment wrapText="1"/>
    </xf>
    <xf numFmtId="44" fontId="35" fillId="0" borderId="3" xfId="1" applyFont="1" applyBorder="1" applyAlignment="1" applyProtection="1">
      <alignment horizontal="center" vertical="center" wrapText="1"/>
      <protection locked="0"/>
    </xf>
    <xf numFmtId="0" fontId="27" fillId="0" borderId="0" xfId="0" applyFont="1" applyBorder="1" applyAlignment="1">
      <alignment horizontal="left" vertical="top" wrapText="1"/>
    </xf>
    <xf numFmtId="49" fontId="9" fillId="3" borderId="4" xfId="0" applyNumberFormat="1" applyFont="1" applyFill="1" applyBorder="1" applyAlignment="1" applyProtection="1">
      <alignment horizontal="left" vertical="top" wrapText="1"/>
      <protection locked="0"/>
    </xf>
    <xf numFmtId="49" fontId="9" fillId="3" borderId="1" xfId="0" applyNumberFormat="1" applyFont="1" applyFill="1" applyBorder="1" applyAlignment="1" applyProtection="1">
      <alignment horizontal="left" vertical="top" wrapText="1"/>
      <protection locked="0"/>
    </xf>
    <xf numFmtId="49" fontId="9" fillId="3" borderId="2" xfId="0" applyNumberFormat="1" applyFont="1" applyFill="1" applyBorder="1" applyAlignment="1" applyProtection="1">
      <alignment horizontal="left" vertical="top" wrapText="1"/>
      <protection locked="0"/>
    </xf>
    <xf numFmtId="0" fontId="9" fillId="3" borderId="4" xfId="0" applyNumberFormat="1" applyFont="1" applyFill="1" applyBorder="1" applyAlignment="1" applyProtection="1">
      <alignment horizontal="left" vertical="top" wrapText="1"/>
      <protection locked="0"/>
    </xf>
    <xf numFmtId="0" fontId="9" fillId="3" borderId="1" xfId="0" applyNumberFormat="1" applyFont="1" applyFill="1" applyBorder="1" applyAlignment="1" applyProtection="1">
      <alignment horizontal="left" vertical="top" wrapText="1"/>
      <protection locked="0"/>
    </xf>
    <xf numFmtId="0" fontId="9" fillId="3" borderId="2" xfId="0" applyNumberFormat="1"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9" fillId="2" borderId="5"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4" borderId="43"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45" xfId="0" applyFont="1" applyFill="1" applyBorder="1" applyAlignment="1" applyProtection="1">
      <alignment horizontal="center" vertical="center" wrapText="1"/>
    </xf>
    <xf numFmtId="49" fontId="6"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25" fillId="0" borderId="55" xfId="0" applyFont="1" applyFill="1" applyBorder="1" applyAlignment="1">
      <alignment horizontal="left" wrapText="1"/>
    </xf>
    <xf numFmtId="44" fontId="9" fillId="2" borderId="5" xfId="1" applyFont="1" applyFill="1" applyBorder="1" applyAlignment="1" applyProtection="1">
      <alignment horizontal="center" vertical="center" wrapText="1"/>
      <protection locked="0"/>
    </xf>
    <xf numFmtId="44" fontId="9" fillId="2" borderId="39" xfId="1"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43"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44" fontId="9" fillId="2" borderId="31" xfId="1" applyFont="1" applyFill="1" applyBorder="1" applyAlignment="1" applyProtection="1">
      <alignment horizontal="center" vertical="center" wrapText="1"/>
    </xf>
    <xf numFmtId="44" fontId="9" fillId="2" borderId="38" xfId="1"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39"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9" fillId="2" borderId="4" xfId="0" applyFont="1" applyFill="1" applyBorder="1" applyAlignment="1">
      <alignment horizontal="left" wrapText="1"/>
    </xf>
    <xf numFmtId="0" fontId="9" fillId="2" borderId="1" xfId="0" applyFont="1" applyFill="1" applyBorder="1" applyAlignment="1">
      <alignment horizontal="left" wrapText="1"/>
    </xf>
    <xf numFmtId="0" fontId="9" fillId="2" borderId="2" xfId="0" applyFont="1" applyFill="1" applyBorder="1" applyAlignment="1">
      <alignment horizontal="left" wrapText="1"/>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1" xfId="0" applyFont="1" applyFill="1" applyBorder="1" applyAlignment="1">
      <alignment horizontal="center" wrapText="1"/>
    </xf>
    <xf numFmtId="0" fontId="9" fillId="2" borderId="54" xfId="0" applyFont="1" applyFill="1" applyBorder="1" applyAlignment="1" applyProtection="1">
      <alignment horizontal="center" wrapText="1"/>
      <protection locked="0"/>
    </xf>
    <xf numFmtId="0" fontId="9" fillId="2" borderId="39" xfId="0" applyFont="1" applyFill="1" applyBorder="1" applyAlignment="1" applyProtection="1">
      <alignment horizontal="center" wrapText="1"/>
      <protection locked="0"/>
    </xf>
    <xf numFmtId="0" fontId="9" fillId="2" borderId="29" xfId="0" applyFont="1" applyFill="1" applyBorder="1" applyAlignment="1">
      <alignment horizontal="center" vertical="center" wrapText="1"/>
    </xf>
    <xf numFmtId="0" fontId="9" fillId="2" borderId="38" xfId="0" applyFont="1" applyFill="1" applyBorder="1" applyAlignment="1">
      <alignment horizontal="center" vertical="center" wrapText="1"/>
    </xf>
    <xf numFmtId="44" fontId="10" fillId="2" borderId="4" xfId="0" applyNumberFormat="1" applyFont="1" applyFill="1" applyBorder="1" applyAlignment="1">
      <alignment horizontal="center"/>
    </xf>
    <xf numFmtId="44" fontId="10" fillId="2" borderId="36" xfId="0" applyNumberFormat="1" applyFont="1" applyFill="1" applyBorder="1" applyAlignment="1">
      <alignment horizontal="center"/>
    </xf>
    <xf numFmtId="44" fontId="10" fillId="2" borderId="46" xfId="0" applyNumberFormat="1" applyFont="1" applyFill="1" applyBorder="1" applyAlignment="1">
      <alignment horizontal="center"/>
    </xf>
    <xf numFmtId="44" fontId="10" fillId="2" borderId="47" xfId="0" applyNumberFormat="1" applyFont="1" applyFill="1" applyBorder="1" applyAlignment="1">
      <alignment horizontal="center"/>
    </xf>
    <xf numFmtId="0" fontId="10" fillId="2" borderId="43" xfId="0" applyFont="1" applyFill="1" applyBorder="1" applyAlignment="1">
      <alignment horizontal="left"/>
    </xf>
    <xf numFmtId="0" fontId="10" fillId="2" borderId="44" xfId="0" applyFont="1" applyFill="1" applyBorder="1" applyAlignment="1">
      <alignment horizontal="left"/>
    </xf>
    <xf numFmtId="0" fontId="10"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0" fillId="6" borderId="17"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20" xfId="0" applyFont="1" applyFill="1" applyBorder="1" applyAlignment="1">
      <alignment horizontal="center" vertical="center"/>
    </xf>
    <xf numFmtId="0" fontId="9" fillId="2" borderId="31" xfId="0"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20" xfId="0" applyFont="1" applyFill="1" applyBorder="1" applyAlignment="1">
      <alignment horizontal="center" vertical="center"/>
    </xf>
    <xf numFmtId="0" fontId="9" fillId="2" borderId="54" xfId="0" applyFont="1" applyFill="1" applyBorder="1" applyAlignment="1" applyProtection="1">
      <alignment horizontal="center" wrapText="1"/>
    </xf>
    <xf numFmtId="0" fontId="9" fillId="2" borderId="39" xfId="0" applyFont="1" applyFill="1" applyBorder="1" applyAlignment="1" applyProtection="1">
      <alignment horizontal="center" wrapText="1"/>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33" fillId="0" borderId="0" xfId="3" applyFont="1"/>
    <xf numFmtId="0" fontId="30" fillId="0" borderId="0" xfId="3"/>
    <xf numFmtId="0" fontId="32" fillId="0" borderId="64" xfId="3" applyFont="1" applyBorder="1" applyAlignment="1">
      <alignment horizontal="center"/>
    </xf>
    <xf numFmtId="0" fontId="32" fillId="0" borderId="65" xfId="3" applyFont="1" applyBorder="1" applyAlignment="1">
      <alignment horizontal="center"/>
    </xf>
    <xf numFmtId="44" fontId="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cellXfs>
  <cellStyles count="4">
    <cellStyle name="Currency" xfId="1" builtinId="4"/>
    <cellStyle name="Normal" xfId="0" builtinId="0"/>
    <cellStyle name="Normal 2" xfId="3" xr:uid="{FBEDE62B-CD46-9547-9D86-A2D79DE1777A}"/>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ohamed Elmejrab" id="{DC8D1C73-0346-47E5-A0D2-36A879EFEAC6}" userId="S::melmejrab@unicef.org::63cbaba8-f1f7-44de-961d-b14e5f5add8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2" dT="2020-12-22T11:57:01.49" personId="{DC8D1C73-0346-47E5-A0D2-36A879EFEAC6}" id="{E5F4BD55-8F9B-4ED9-9629-E561C9D77541}">
    <text>This table is duplicating output expenses, the formulas below double count output 1 expenditure by including this sum as well</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ColWidth="8.81640625" defaultRowHeight="14.5" x14ac:dyDescent="0.35"/>
  <cols>
    <col min="2" max="2" width="127.1796875" customWidth="1"/>
  </cols>
  <sheetData>
    <row r="2" spans="2:5" ht="36.75" customHeight="1" thickBot="1" x14ac:dyDescent="0.4">
      <c r="B2" s="273" t="s">
        <v>537</v>
      </c>
      <c r="C2" s="273"/>
      <c r="D2" s="273"/>
      <c r="E2" s="273"/>
    </row>
    <row r="3" spans="2:5" ht="295.5" customHeight="1" thickBot="1" x14ac:dyDescent="0.4">
      <c r="B3" s="211" t="s">
        <v>564</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221"/>
  <sheetViews>
    <sheetView showGridLines="0" showZeros="0" tabSelected="1" zoomScale="70" zoomScaleNormal="70" workbookViewId="0">
      <pane ySplit="4" topLeftCell="A223" activePane="bottomLeft" state="frozen"/>
      <selection pane="bottomLeft" activeCell="B70" sqref="B70"/>
    </sheetView>
  </sheetViews>
  <sheetFormatPr defaultColWidth="9.1796875" defaultRowHeight="14.5" x14ac:dyDescent="0.35"/>
  <cols>
    <col min="1" max="1" width="9.1796875" style="38"/>
    <col min="2" max="2" width="30.81640625" style="38" customWidth="1"/>
    <col min="3" max="3" width="32.453125" style="38" customWidth="1"/>
    <col min="4" max="4" width="25.1796875" style="38" customWidth="1"/>
    <col min="5" max="7" width="25.81640625" style="38" customWidth="1"/>
    <col min="8" max="8" width="23.1796875" style="38" customWidth="1"/>
    <col min="9" max="9" width="22.453125" style="38" customWidth="1"/>
    <col min="10" max="10" width="22.453125" style="176" customWidth="1"/>
    <col min="11" max="11" width="25.81640625" style="202" customWidth="1"/>
    <col min="12" max="12" width="30.1796875" style="38" customWidth="1"/>
    <col min="13" max="13" width="18.81640625" style="38" customWidth="1"/>
    <col min="14" max="14" width="9.1796875" style="38"/>
    <col min="15" max="15" width="17.81640625" style="38" customWidth="1"/>
    <col min="16" max="16" width="26.453125" style="38" customWidth="1"/>
    <col min="17" max="17" width="22.453125" style="38" customWidth="1"/>
    <col min="18" max="18" width="29.81640625" style="38" customWidth="1"/>
    <col min="19" max="19" width="23.453125" style="38" customWidth="1"/>
    <col min="20" max="20" width="18.453125" style="38" customWidth="1"/>
    <col min="21" max="21" width="17.453125" style="38" customWidth="1"/>
    <col min="22" max="22" width="25.1796875" style="38" customWidth="1"/>
    <col min="23" max="16384" width="9.1796875" style="38"/>
  </cols>
  <sheetData>
    <row r="1" spans="1:13" ht="30.75" hidden="1" customHeight="1" x14ac:dyDescent="1">
      <c r="B1" s="273" t="s">
        <v>537</v>
      </c>
      <c r="C1" s="273"/>
      <c r="D1" s="273"/>
      <c r="E1" s="273"/>
      <c r="F1" s="214"/>
      <c r="G1" s="36"/>
      <c r="H1" s="36"/>
      <c r="I1" s="37"/>
      <c r="J1" s="175"/>
      <c r="K1" s="201"/>
      <c r="L1" s="37"/>
    </row>
    <row r="2" spans="1:13" ht="16.5" hidden="1" customHeight="1" x14ac:dyDescent="0.6">
      <c r="B2" s="297" t="s">
        <v>174</v>
      </c>
      <c r="C2" s="297"/>
      <c r="D2" s="297"/>
      <c r="E2" s="297"/>
      <c r="F2" s="216"/>
      <c r="G2" s="212"/>
      <c r="H2" s="212"/>
      <c r="I2" s="212"/>
      <c r="J2" s="188"/>
      <c r="K2" s="188"/>
    </row>
    <row r="3" spans="1:13" hidden="1" x14ac:dyDescent="0.35"/>
    <row r="4" spans="1:13" ht="55" customHeight="1" x14ac:dyDescent="0.35">
      <c r="B4" s="47" t="s">
        <v>549</v>
      </c>
      <c r="C4" s="47" t="s">
        <v>550</v>
      </c>
      <c r="D4" s="77" t="s">
        <v>565</v>
      </c>
      <c r="E4" s="77" t="s">
        <v>566</v>
      </c>
      <c r="F4" s="77" t="s">
        <v>567</v>
      </c>
      <c r="G4" s="77" t="s">
        <v>568</v>
      </c>
      <c r="H4" s="108" t="s">
        <v>62</v>
      </c>
      <c r="I4" s="47" t="s">
        <v>551</v>
      </c>
      <c r="J4" s="189" t="s">
        <v>555</v>
      </c>
      <c r="K4" s="208" t="s">
        <v>561</v>
      </c>
      <c r="L4" s="209" t="s">
        <v>563</v>
      </c>
      <c r="M4" s="46"/>
    </row>
    <row r="5" spans="1:13" ht="51" customHeight="1" x14ac:dyDescent="0.35">
      <c r="B5" s="105" t="s">
        <v>0</v>
      </c>
      <c r="C5" s="274" t="s">
        <v>569</v>
      </c>
      <c r="D5" s="275"/>
      <c r="E5" s="275"/>
      <c r="F5" s="275"/>
      <c r="G5" s="275"/>
      <c r="H5" s="275"/>
      <c r="I5" s="275"/>
      <c r="J5" s="275"/>
      <c r="K5" s="275"/>
      <c r="L5" s="276"/>
      <c r="M5" s="19"/>
    </row>
    <row r="6" spans="1:13" ht="51" customHeight="1" x14ac:dyDescent="0.35">
      <c r="B6" s="105" t="s">
        <v>1</v>
      </c>
      <c r="C6" s="294" t="s">
        <v>570</v>
      </c>
      <c r="D6" s="295"/>
      <c r="E6" s="295"/>
      <c r="F6" s="295"/>
      <c r="G6" s="295"/>
      <c r="H6" s="295"/>
      <c r="I6" s="295"/>
      <c r="J6" s="295"/>
      <c r="K6" s="295"/>
      <c r="L6" s="296"/>
      <c r="M6" s="49"/>
    </row>
    <row r="7" spans="1:13" ht="64" customHeight="1" x14ac:dyDescent="0.35">
      <c r="B7" s="156" t="s">
        <v>2</v>
      </c>
      <c r="C7" s="217" t="s">
        <v>571</v>
      </c>
      <c r="D7" s="218">
        <v>0</v>
      </c>
      <c r="E7" s="218">
        <v>10000</v>
      </c>
      <c r="F7" s="20"/>
      <c r="G7" s="20"/>
      <c r="H7" s="136">
        <f t="shared" ref="H7:H14" si="0">SUM(D7:G7)</f>
        <v>10000</v>
      </c>
      <c r="I7" s="133">
        <v>0.5</v>
      </c>
      <c r="J7" s="255">
        <v>10000</v>
      </c>
      <c r="K7" s="179"/>
      <c r="L7" s="248" t="s">
        <v>624</v>
      </c>
      <c r="M7" s="50"/>
    </row>
    <row r="8" spans="1:13" ht="46.5" x14ac:dyDescent="0.35">
      <c r="B8" s="156" t="s">
        <v>3</v>
      </c>
      <c r="C8" s="217" t="s">
        <v>572</v>
      </c>
      <c r="D8" s="218">
        <v>0</v>
      </c>
      <c r="E8" s="218"/>
      <c r="F8" s="20"/>
      <c r="G8" s="20"/>
      <c r="H8" s="136">
        <f t="shared" si="0"/>
        <v>0</v>
      </c>
      <c r="I8" s="133"/>
      <c r="J8" s="178"/>
      <c r="K8" s="179"/>
      <c r="L8" s="248" t="s">
        <v>624</v>
      </c>
      <c r="M8" s="50"/>
    </row>
    <row r="9" spans="1:13" ht="65.150000000000006" customHeight="1" x14ac:dyDescent="0.35">
      <c r="B9" s="156" t="s">
        <v>4</v>
      </c>
      <c r="C9" s="217" t="s">
        <v>573</v>
      </c>
      <c r="D9" s="218">
        <f>306000-40000</f>
        <v>266000</v>
      </c>
      <c r="E9" s="218"/>
      <c r="F9" s="20"/>
      <c r="G9" s="20"/>
      <c r="H9" s="136">
        <f t="shared" si="0"/>
        <v>266000</v>
      </c>
      <c r="I9" s="133"/>
      <c r="J9" s="178"/>
      <c r="K9" s="179"/>
      <c r="L9" s="266" t="s">
        <v>627</v>
      </c>
      <c r="M9" s="50"/>
    </row>
    <row r="10" spans="1:13" ht="124" x14ac:dyDescent="0.35">
      <c r="B10" s="156" t="s">
        <v>31</v>
      </c>
      <c r="C10" s="217" t="s">
        <v>574</v>
      </c>
      <c r="D10" s="218">
        <v>80000</v>
      </c>
      <c r="E10" s="218"/>
      <c r="F10" s="20"/>
      <c r="G10" s="20"/>
      <c r="H10" s="136">
        <f t="shared" si="0"/>
        <v>80000</v>
      </c>
      <c r="I10" s="133"/>
      <c r="J10" s="365">
        <v>114760</v>
      </c>
      <c r="K10" s="179"/>
      <c r="L10" s="366" t="s">
        <v>628</v>
      </c>
      <c r="M10" s="50"/>
    </row>
    <row r="11" spans="1:13" ht="15.5" hidden="1" x14ac:dyDescent="0.35">
      <c r="B11" s="156" t="s">
        <v>32</v>
      </c>
      <c r="C11" s="18"/>
      <c r="D11" s="20"/>
      <c r="E11" s="20"/>
      <c r="F11" s="20"/>
      <c r="G11" s="20"/>
      <c r="H11" s="136">
        <f t="shared" si="0"/>
        <v>0</v>
      </c>
      <c r="I11" s="133"/>
      <c r="J11" s="178"/>
      <c r="K11" s="179"/>
      <c r="L11" s="120"/>
      <c r="M11" s="50"/>
    </row>
    <row r="12" spans="1:13" ht="15.5" hidden="1" x14ac:dyDescent="0.35">
      <c r="B12" s="156" t="s">
        <v>33</v>
      </c>
      <c r="C12" s="18"/>
      <c r="D12" s="20"/>
      <c r="E12" s="20"/>
      <c r="F12" s="20"/>
      <c r="G12" s="20"/>
      <c r="H12" s="136">
        <f t="shared" si="0"/>
        <v>0</v>
      </c>
      <c r="I12" s="133"/>
      <c r="J12" s="178"/>
      <c r="K12" s="179"/>
      <c r="L12" s="120"/>
      <c r="M12" s="50"/>
    </row>
    <row r="13" spans="1:13" ht="15.5" hidden="1" x14ac:dyDescent="0.35">
      <c r="B13" s="156" t="s">
        <v>34</v>
      </c>
      <c r="C13" s="45"/>
      <c r="D13" s="21"/>
      <c r="E13" s="21"/>
      <c r="F13" s="21"/>
      <c r="G13" s="21"/>
      <c r="H13" s="136">
        <f t="shared" si="0"/>
        <v>0</v>
      </c>
      <c r="I13" s="134"/>
      <c r="J13" s="179"/>
      <c r="K13" s="179"/>
      <c r="L13" s="121"/>
      <c r="M13" s="50"/>
    </row>
    <row r="14" spans="1:13" ht="15.5" hidden="1" x14ac:dyDescent="0.35">
      <c r="A14" s="39"/>
      <c r="B14" s="156" t="s">
        <v>35</v>
      </c>
      <c r="C14" s="45"/>
      <c r="D14" s="21"/>
      <c r="E14" s="21"/>
      <c r="F14" s="21"/>
      <c r="G14" s="21"/>
      <c r="H14" s="136">
        <f t="shared" si="0"/>
        <v>0</v>
      </c>
      <c r="I14" s="134"/>
      <c r="J14" s="179"/>
      <c r="K14" s="179"/>
      <c r="L14" s="121"/>
      <c r="M14" s="40"/>
    </row>
    <row r="15" spans="1:13" ht="15.5" x14ac:dyDescent="0.35">
      <c r="A15" s="39"/>
      <c r="C15" s="105" t="s">
        <v>173</v>
      </c>
      <c r="D15" s="22">
        <f>SUM(D7:D14)</f>
        <v>346000</v>
      </c>
      <c r="E15" s="22">
        <f>SUM(E7:E14)</f>
        <v>10000</v>
      </c>
      <c r="F15" s="22">
        <f>SUM(F7:F14)</f>
        <v>0</v>
      </c>
      <c r="G15" s="22">
        <f>SUM(G7:G14)</f>
        <v>0</v>
      </c>
      <c r="H15" s="22">
        <f>SUM(H7:H14)</f>
        <v>356000</v>
      </c>
      <c r="I15" s="122">
        <f>(I7*H7)+(I8*H8)+(I9*H9)+(I10*H10)+(I11*H11)+(I12*H12)+(I13*H13)+(I14*H14)</f>
        <v>5000</v>
      </c>
      <c r="J15" s="122">
        <f>SUM(J7:J14)</f>
        <v>124760</v>
      </c>
      <c r="K15" s="203"/>
      <c r="L15" s="121"/>
      <c r="M15" s="52"/>
    </row>
    <row r="16" spans="1:13" ht="51" customHeight="1" x14ac:dyDescent="0.35">
      <c r="A16" s="39"/>
      <c r="B16" s="105" t="s">
        <v>5</v>
      </c>
      <c r="C16" s="280" t="s">
        <v>580</v>
      </c>
      <c r="D16" s="281"/>
      <c r="E16" s="281"/>
      <c r="F16" s="281"/>
      <c r="G16" s="281"/>
      <c r="H16" s="281"/>
      <c r="I16" s="281"/>
      <c r="J16" s="281"/>
      <c r="K16" s="281"/>
      <c r="L16" s="282"/>
      <c r="M16" s="49"/>
    </row>
    <row r="17" spans="1:13" ht="62" x14ac:dyDescent="0.35">
      <c r="A17" s="39"/>
      <c r="B17" s="156" t="s">
        <v>42</v>
      </c>
      <c r="C17" s="217" t="s">
        <v>575</v>
      </c>
      <c r="D17" s="218"/>
      <c r="E17" s="218"/>
      <c r="F17" s="218">
        <v>150000</v>
      </c>
      <c r="G17" s="218"/>
      <c r="H17" s="136">
        <f t="shared" ref="H17:H24" si="1">SUM(D17:G17)</f>
        <v>150000</v>
      </c>
      <c r="I17" s="256">
        <v>0.41799999999999998</v>
      </c>
      <c r="J17" s="255">
        <v>136182.03999999998</v>
      </c>
      <c r="K17" s="179"/>
      <c r="L17" s="120"/>
      <c r="M17" s="50"/>
    </row>
    <row r="18" spans="1:13" ht="77.5" x14ac:dyDescent="0.35">
      <c r="A18" s="39"/>
      <c r="B18" s="156" t="s">
        <v>43</v>
      </c>
      <c r="C18" s="217" t="s">
        <v>576</v>
      </c>
      <c r="D18" s="218"/>
      <c r="E18" s="218"/>
      <c r="F18" s="218">
        <v>150000</v>
      </c>
      <c r="G18" s="218"/>
      <c r="H18" s="136">
        <f t="shared" si="1"/>
        <v>150000</v>
      </c>
      <c r="I18" s="256">
        <v>0.41799999999999998</v>
      </c>
      <c r="J18" s="255">
        <v>141543.53</v>
      </c>
      <c r="K18" s="179"/>
      <c r="L18" s="120"/>
      <c r="M18" s="50"/>
    </row>
    <row r="19" spans="1:13" ht="77.5" x14ac:dyDescent="0.35">
      <c r="A19" s="39"/>
      <c r="B19" s="156" t="s">
        <v>36</v>
      </c>
      <c r="C19" s="217" t="s">
        <v>577</v>
      </c>
      <c r="D19" s="218"/>
      <c r="E19" s="255">
        <v>50000</v>
      </c>
      <c r="F19" s="218"/>
      <c r="G19" s="218"/>
      <c r="H19" s="136">
        <f t="shared" si="1"/>
        <v>50000</v>
      </c>
      <c r="I19" s="133">
        <v>0.5</v>
      </c>
      <c r="J19" s="255">
        <v>35062.69</v>
      </c>
      <c r="K19" s="179"/>
      <c r="L19" s="120"/>
      <c r="M19" s="50"/>
    </row>
    <row r="20" spans="1:13" ht="62" x14ac:dyDescent="0.35">
      <c r="A20" s="39"/>
      <c r="B20" s="156" t="s">
        <v>37</v>
      </c>
      <c r="C20" s="262" t="s">
        <v>578</v>
      </c>
      <c r="D20" s="218">
        <v>90000</v>
      </c>
      <c r="E20" s="218">
        <v>85000</v>
      </c>
      <c r="F20" s="218"/>
      <c r="G20" s="218"/>
      <c r="H20" s="136">
        <f t="shared" si="1"/>
        <v>175000</v>
      </c>
      <c r="I20" s="133">
        <v>0.5</v>
      </c>
      <c r="J20" s="255">
        <v>85000</v>
      </c>
      <c r="K20" s="179"/>
      <c r="L20" s="225" t="s">
        <v>604</v>
      </c>
      <c r="M20" s="50"/>
    </row>
    <row r="21" spans="1:13" ht="155" x14ac:dyDescent="0.35">
      <c r="A21" s="39"/>
      <c r="B21" s="156" t="s">
        <v>38</v>
      </c>
      <c r="C21" s="217" t="s">
        <v>579</v>
      </c>
      <c r="D21" s="218"/>
      <c r="E21" s="218"/>
      <c r="F21" s="218"/>
      <c r="G21" s="220">
        <v>111103</v>
      </c>
      <c r="H21" s="136">
        <f t="shared" si="1"/>
        <v>111103</v>
      </c>
      <c r="I21" s="249">
        <v>0.52</v>
      </c>
      <c r="J21" s="250">
        <f>G21</f>
        <v>111103</v>
      </c>
      <c r="K21" s="220" t="s">
        <v>603</v>
      </c>
      <c r="L21" s="120"/>
      <c r="M21" s="50"/>
    </row>
    <row r="22" spans="1:13" ht="15.5" hidden="1" x14ac:dyDescent="0.35">
      <c r="A22" s="39"/>
      <c r="B22" s="156" t="s">
        <v>39</v>
      </c>
      <c r="C22" s="18"/>
      <c r="D22" s="20"/>
      <c r="E22" s="20"/>
      <c r="F22" s="20"/>
      <c r="G22" s="20"/>
      <c r="H22" s="136">
        <f t="shared" si="1"/>
        <v>0</v>
      </c>
      <c r="I22" s="133"/>
      <c r="J22" s="178"/>
      <c r="K22" s="179"/>
      <c r="L22" s="120"/>
      <c r="M22" s="50"/>
    </row>
    <row r="23" spans="1:13" ht="15.5" hidden="1" x14ac:dyDescent="0.35">
      <c r="A23" s="39"/>
      <c r="B23" s="156" t="s">
        <v>40</v>
      </c>
      <c r="C23" s="45"/>
      <c r="D23" s="21"/>
      <c r="E23" s="21"/>
      <c r="F23" s="21"/>
      <c r="G23" s="21"/>
      <c r="H23" s="136">
        <f t="shared" si="1"/>
        <v>0</v>
      </c>
      <c r="I23" s="134"/>
      <c r="J23" s="179"/>
      <c r="K23" s="179"/>
      <c r="L23" s="121"/>
      <c r="M23" s="50"/>
    </row>
    <row r="24" spans="1:13" ht="15.5" hidden="1" x14ac:dyDescent="0.35">
      <c r="A24" s="39"/>
      <c r="B24" s="156" t="s">
        <v>41</v>
      </c>
      <c r="C24" s="45"/>
      <c r="D24" s="21"/>
      <c r="E24" s="21"/>
      <c r="F24" s="21"/>
      <c r="G24" s="21"/>
      <c r="H24" s="136">
        <f t="shared" si="1"/>
        <v>0</v>
      </c>
      <c r="I24" s="134"/>
      <c r="J24" s="179"/>
      <c r="K24" s="179"/>
      <c r="L24" s="121"/>
      <c r="M24" s="50"/>
    </row>
    <row r="25" spans="1:13" ht="15.5" x14ac:dyDescent="0.35">
      <c r="A25" s="39"/>
      <c r="C25" s="105" t="s">
        <v>173</v>
      </c>
      <c r="D25" s="25">
        <f>SUM(D17:D24)</f>
        <v>90000</v>
      </c>
      <c r="E25" s="25">
        <f>SUM(E17:E24)</f>
        <v>135000</v>
      </c>
      <c r="F25" s="25">
        <f>SUM(F17:F24)</f>
        <v>300000</v>
      </c>
      <c r="G25" s="25">
        <f>SUM(G17:G24)</f>
        <v>111103</v>
      </c>
      <c r="H25" s="25">
        <f>SUM(H17:H24)</f>
        <v>636103</v>
      </c>
      <c r="I25" s="122">
        <f>(I17*H17)+(I18*H18)+(I19*H19)+(I20*H20)+(I21*H21)+(I22*H22)+(I23*H23)+(I24*H24)</f>
        <v>295673.56</v>
      </c>
      <c r="J25" s="122">
        <f>SUM(J17:J24)</f>
        <v>508891.25999999995</v>
      </c>
      <c r="K25" s="203"/>
      <c r="L25" s="121"/>
      <c r="M25" s="52"/>
    </row>
    <row r="26" spans="1:13" ht="51" customHeight="1" x14ac:dyDescent="0.35">
      <c r="A26" s="39"/>
      <c r="B26" s="105" t="s">
        <v>6</v>
      </c>
      <c r="C26" s="280" t="s">
        <v>581</v>
      </c>
      <c r="D26" s="281"/>
      <c r="E26" s="281"/>
      <c r="F26" s="281"/>
      <c r="G26" s="281"/>
      <c r="H26" s="281"/>
      <c r="I26" s="281"/>
      <c r="J26" s="281"/>
      <c r="K26" s="281"/>
      <c r="L26" s="282"/>
      <c r="M26" s="49"/>
    </row>
    <row r="27" spans="1:13" ht="93" x14ac:dyDescent="0.35">
      <c r="A27" s="39"/>
      <c r="B27" s="252" t="s">
        <v>44</v>
      </c>
      <c r="C27" s="253" t="s">
        <v>582</v>
      </c>
      <c r="D27" s="220"/>
      <c r="E27" s="220"/>
      <c r="F27" s="220">
        <v>30000</v>
      </c>
      <c r="G27" s="220"/>
      <c r="H27" s="136">
        <f t="shared" ref="H27:H34" si="2">SUM(D27:G27)</f>
        <v>30000</v>
      </c>
      <c r="I27" s="256">
        <v>0.41799999999999998</v>
      </c>
      <c r="J27" s="247">
        <v>42829</v>
      </c>
      <c r="K27" s="179"/>
      <c r="L27" s="120"/>
      <c r="M27" s="50"/>
    </row>
    <row r="28" spans="1:13" ht="31" x14ac:dyDescent="0.35">
      <c r="A28" s="39"/>
      <c r="B28" s="252" t="s">
        <v>45</v>
      </c>
      <c r="C28" s="253" t="s">
        <v>583</v>
      </c>
      <c r="D28" s="220"/>
      <c r="E28" s="220"/>
      <c r="F28" s="220">
        <v>100000</v>
      </c>
      <c r="G28" s="220"/>
      <c r="H28" s="136">
        <f t="shared" si="2"/>
        <v>100000</v>
      </c>
      <c r="I28" s="256">
        <v>0.41799999999999998</v>
      </c>
      <c r="J28" s="255">
        <v>99196</v>
      </c>
      <c r="K28" s="179"/>
      <c r="L28" s="257"/>
      <c r="M28" s="50"/>
    </row>
    <row r="29" spans="1:13" ht="31" x14ac:dyDescent="0.35">
      <c r="A29" s="39"/>
      <c r="B29" s="156" t="s">
        <v>46</v>
      </c>
      <c r="C29" s="217" t="s">
        <v>584</v>
      </c>
      <c r="D29" s="218"/>
      <c r="E29" s="255">
        <v>20000</v>
      </c>
      <c r="F29" s="218"/>
      <c r="G29" s="218"/>
      <c r="H29" s="136">
        <f t="shared" si="2"/>
        <v>20000</v>
      </c>
      <c r="I29" s="133">
        <v>0.5</v>
      </c>
      <c r="J29" s="255">
        <v>10000</v>
      </c>
      <c r="K29" s="179"/>
      <c r="L29" s="120"/>
      <c r="M29" s="50"/>
    </row>
    <row r="30" spans="1:13" ht="93" x14ac:dyDescent="0.35">
      <c r="A30" s="39"/>
      <c r="B30" s="156" t="s">
        <v>47</v>
      </c>
      <c r="C30" s="217" t="s">
        <v>585</v>
      </c>
      <c r="D30" s="218"/>
      <c r="E30" s="218">
        <v>15000</v>
      </c>
      <c r="F30" s="218">
        <v>10000</v>
      </c>
      <c r="G30" s="218"/>
      <c r="H30" s="136">
        <f t="shared" si="2"/>
        <v>25000</v>
      </c>
      <c r="I30" s="133"/>
      <c r="J30" s="255">
        <v>15000</v>
      </c>
      <c r="K30" s="179"/>
      <c r="L30" s="120"/>
      <c r="M30" s="50"/>
    </row>
    <row r="31" spans="1:13" s="39" customFormat="1" ht="62" x14ac:dyDescent="0.35">
      <c r="B31" s="156" t="s">
        <v>48</v>
      </c>
      <c r="C31" s="217" t="s">
        <v>586</v>
      </c>
      <c r="D31" s="218"/>
      <c r="E31" s="218">
        <v>5000</v>
      </c>
      <c r="F31" s="218">
        <v>10000</v>
      </c>
      <c r="G31" s="218"/>
      <c r="H31" s="136">
        <f t="shared" si="2"/>
        <v>15000</v>
      </c>
      <c r="I31" s="133"/>
      <c r="J31" s="255">
        <f>(5000)+(7868.41)</f>
        <v>12868.41</v>
      </c>
      <c r="K31" s="179"/>
      <c r="L31" s="120"/>
      <c r="M31" s="50"/>
    </row>
    <row r="32" spans="1:13" s="39" customFormat="1" ht="15.5" hidden="1" x14ac:dyDescent="0.35">
      <c r="B32" s="156" t="s">
        <v>49</v>
      </c>
      <c r="C32" s="18"/>
      <c r="D32" s="20"/>
      <c r="E32" s="20"/>
      <c r="F32" s="20"/>
      <c r="G32" s="20"/>
      <c r="H32" s="136">
        <f t="shared" si="2"/>
        <v>0</v>
      </c>
      <c r="I32" s="133"/>
      <c r="J32" s="178"/>
      <c r="K32" s="179"/>
      <c r="L32" s="120"/>
      <c r="M32" s="50"/>
    </row>
    <row r="33" spans="1:13" s="39" customFormat="1" ht="15.5" hidden="1" x14ac:dyDescent="0.35">
      <c r="A33" s="38"/>
      <c r="B33" s="156" t="s">
        <v>50</v>
      </c>
      <c r="C33" s="45"/>
      <c r="D33" s="21"/>
      <c r="E33" s="21"/>
      <c r="F33" s="21"/>
      <c r="G33" s="21"/>
      <c r="H33" s="136">
        <f t="shared" si="2"/>
        <v>0</v>
      </c>
      <c r="I33" s="134"/>
      <c r="J33" s="179"/>
      <c r="K33" s="179"/>
      <c r="L33" s="121"/>
      <c r="M33" s="50"/>
    </row>
    <row r="34" spans="1:13" ht="15.5" hidden="1" x14ac:dyDescent="0.35">
      <c r="B34" s="156" t="s">
        <v>51</v>
      </c>
      <c r="C34" s="45"/>
      <c r="D34" s="21"/>
      <c r="E34" s="21"/>
      <c r="F34" s="21"/>
      <c r="G34" s="21"/>
      <c r="H34" s="136">
        <f t="shared" si="2"/>
        <v>0</v>
      </c>
      <c r="I34" s="134"/>
      <c r="J34" s="179"/>
      <c r="K34" s="179"/>
      <c r="L34" s="121"/>
      <c r="M34" s="50"/>
    </row>
    <row r="35" spans="1:13" ht="15.5" x14ac:dyDescent="0.35">
      <c r="C35" s="105" t="s">
        <v>173</v>
      </c>
      <c r="D35" s="25">
        <f>SUM(D27:D34)</f>
        <v>0</v>
      </c>
      <c r="E35" s="25">
        <f>SUM(E27:E34)</f>
        <v>40000</v>
      </c>
      <c r="F35" s="25">
        <f>SUM(F27:F34)</f>
        <v>150000</v>
      </c>
      <c r="G35" s="25">
        <f>SUM(G27:G34)</f>
        <v>0</v>
      </c>
      <c r="H35" s="25">
        <f>SUM(H27:H34)</f>
        <v>190000</v>
      </c>
      <c r="I35" s="122">
        <f>(I27*H27)+(I28*H28)+(I29*H29)+(I30*H30)+(I31*H31)+(I32*H32)+(I33*H33)+(I34*H34)</f>
        <v>64340</v>
      </c>
      <c r="J35" s="122">
        <f>SUM(J27:J34)</f>
        <v>179893.41</v>
      </c>
      <c r="K35" s="203"/>
      <c r="L35" s="121"/>
      <c r="M35" s="52"/>
    </row>
    <row r="36" spans="1:13" ht="51" customHeight="1" x14ac:dyDescent="0.35">
      <c r="B36" s="105" t="s">
        <v>52</v>
      </c>
      <c r="C36" s="280" t="s">
        <v>587</v>
      </c>
      <c r="D36" s="281"/>
      <c r="E36" s="281"/>
      <c r="F36" s="281"/>
      <c r="G36" s="281"/>
      <c r="H36" s="281"/>
      <c r="I36" s="281"/>
      <c r="J36" s="281"/>
      <c r="K36" s="281"/>
      <c r="L36" s="282"/>
      <c r="M36" s="49"/>
    </row>
    <row r="37" spans="1:13" ht="62" x14ac:dyDescent="0.35">
      <c r="B37" s="263" t="s">
        <v>53</v>
      </c>
      <c r="C37" s="217" t="s">
        <v>588</v>
      </c>
      <c r="D37" s="218"/>
      <c r="E37" s="255">
        <v>40000</v>
      </c>
      <c r="F37" s="218"/>
      <c r="G37" s="218"/>
      <c r="H37" s="136">
        <f t="shared" ref="H37:H44" si="3">SUM(D37:G37)</f>
        <v>40000</v>
      </c>
      <c r="I37" s="133"/>
      <c r="J37" s="255">
        <v>52904.34</v>
      </c>
      <c r="K37" s="179"/>
      <c r="L37" s="120"/>
      <c r="M37" s="50"/>
    </row>
    <row r="38" spans="1:13" ht="46.5" x14ac:dyDescent="0.35">
      <c r="B38" s="156" t="s">
        <v>54</v>
      </c>
      <c r="C38" s="217" t="s">
        <v>589</v>
      </c>
      <c r="D38" s="218"/>
      <c r="E38" s="255">
        <v>80000</v>
      </c>
      <c r="F38" s="218"/>
      <c r="G38" s="218"/>
      <c r="H38" s="136">
        <f t="shared" si="3"/>
        <v>80000</v>
      </c>
      <c r="I38" s="133">
        <v>0.5</v>
      </c>
      <c r="J38" s="255">
        <v>90000</v>
      </c>
      <c r="K38" s="179"/>
      <c r="L38" s="120"/>
      <c r="M38" s="50"/>
    </row>
    <row r="39" spans="1:13" ht="93" x14ac:dyDescent="0.35">
      <c r="B39" s="156" t="s">
        <v>55</v>
      </c>
      <c r="C39" s="217" t="s">
        <v>590</v>
      </c>
      <c r="D39" s="218"/>
      <c r="E39" s="255">
        <v>180000</v>
      </c>
      <c r="F39" s="218"/>
      <c r="G39" s="218"/>
      <c r="H39" s="136">
        <f t="shared" si="3"/>
        <v>180000</v>
      </c>
      <c r="I39" s="133">
        <v>0.5</v>
      </c>
      <c r="J39" s="255">
        <v>180000</v>
      </c>
      <c r="K39" s="179"/>
      <c r="L39" s="120"/>
      <c r="M39" s="50"/>
    </row>
    <row r="40" spans="1:13" ht="62" x14ac:dyDescent="0.35">
      <c r="B40" s="156" t="s">
        <v>56</v>
      </c>
      <c r="C40" s="217" t="s">
        <v>591</v>
      </c>
      <c r="D40" s="218"/>
      <c r="F40" s="218"/>
      <c r="G40" s="220">
        <v>222207</v>
      </c>
      <c r="H40" s="136">
        <f>SUM(D40:G40)</f>
        <v>222207</v>
      </c>
      <c r="I40" s="249">
        <v>0.52</v>
      </c>
      <c r="J40" s="250">
        <f>G40</f>
        <v>222207</v>
      </c>
      <c r="K40" s="220" t="s">
        <v>603</v>
      </c>
      <c r="L40" s="120"/>
      <c r="M40" s="50"/>
    </row>
    <row r="41" spans="1:13" ht="15.5" hidden="1" x14ac:dyDescent="0.35">
      <c r="B41" s="156" t="s">
        <v>57</v>
      </c>
      <c r="C41" s="18"/>
      <c r="D41" s="20"/>
      <c r="E41" s="20"/>
      <c r="F41" s="20"/>
      <c r="G41" s="20"/>
      <c r="H41" s="136">
        <f t="shared" si="3"/>
        <v>0</v>
      </c>
      <c r="I41" s="133"/>
      <c r="J41" s="178"/>
      <c r="K41" s="179"/>
      <c r="L41" s="120"/>
      <c r="M41" s="50"/>
    </row>
    <row r="42" spans="1:13" ht="15.5" hidden="1" x14ac:dyDescent="0.35">
      <c r="A42" s="39"/>
      <c r="B42" s="156" t="s">
        <v>58</v>
      </c>
      <c r="C42" s="18"/>
      <c r="D42" s="20"/>
      <c r="E42" s="20"/>
      <c r="F42" s="20"/>
      <c r="G42" s="20"/>
      <c r="H42" s="136">
        <f t="shared" si="3"/>
        <v>0</v>
      </c>
      <c r="I42" s="133"/>
      <c r="J42" s="178"/>
      <c r="K42" s="179"/>
      <c r="L42" s="120"/>
      <c r="M42" s="50"/>
    </row>
    <row r="43" spans="1:13" s="39" customFormat="1" ht="15.5" hidden="1" x14ac:dyDescent="0.35">
      <c r="A43" s="38"/>
      <c r="B43" s="156" t="s">
        <v>59</v>
      </c>
      <c r="C43" s="45"/>
      <c r="D43" s="21"/>
      <c r="E43" s="21"/>
      <c r="F43" s="21"/>
      <c r="G43" s="21"/>
      <c r="H43" s="136">
        <f t="shared" si="3"/>
        <v>0</v>
      </c>
      <c r="I43" s="134"/>
      <c r="J43" s="179"/>
      <c r="K43" s="179"/>
      <c r="L43" s="121"/>
      <c r="M43" s="50"/>
    </row>
    <row r="44" spans="1:13" ht="15.5" hidden="1" x14ac:dyDescent="0.35">
      <c r="B44" s="156" t="s">
        <v>60</v>
      </c>
      <c r="C44" s="45"/>
      <c r="D44" s="21"/>
      <c r="E44" s="21"/>
      <c r="F44" s="21"/>
      <c r="G44" s="21"/>
      <c r="H44" s="136">
        <f t="shared" si="3"/>
        <v>0</v>
      </c>
      <c r="I44" s="134"/>
      <c r="J44" s="179"/>
      <c r="K44" s="179"/>
      <c r="L44" s="121"/>
      <c r="M44" s="50"/>
    </row>
    <row r="45" spans="1:13" ht="15.5" x14ac:dyDescent="0.35">
      <c r="C45" s="105" t="s">
        <v>173</v>
      </c>
      <c r="D45" s="22">
        <f>SUM(D37:D44)</f>
        <v>0</v>
      </c>
      <c r="E45" s="22">
        <f>SUM(E37:E44)</f>
        <v>300000</v>
      </c>
      <c r="F45" s="22">
        <f>SUM(F37:F44)</f>
        <v>0</v>
      </c>
      <c r="G45" s="22">
        <f>SUM(G37:G44)</f>
        <v>222207</v>
      </c>
      <c r="H45" s="22">
        <f>SUM(H37:H44)</f>
        <v>522207</v>
      </c>
      <c r="I45" s="122">
        <f>(I37*H37)+(I38*H38)+(I39*H39)+(I40*H40)+(I41*H41)+(I42*H42)+(I43*H43)+(I44*H44)</f>
        <v>245547.64</v>
      </c>
      <c r="J45" s="122">
        <f>SUM(J37:J44)</f>
        <v>545111.34</v>
      </c>
      <c r="K45" s="203"/>
      <c r="L45" s="121"/>
      <c r="M45" s="52"/>
    </row>
    <row r="46" spans="1:13" ht="15.5" x14ac:dyDescent="0.35">
      <c r="B46" s="12"/>
      <c r="C46" s="13"/>
      <c r="D46" s="11"/>
      <c r="E46" s="11"/>
      <c r="F46" s="11"/>
      <c r="G46" s="11"/>
      <c r="H46" s="11"/>
      <c r="I46" s="11"/>
      <c r="J46" s="11"/>
      <c r="K46" s="11"/>
      <c r="L46" s="11"/>
      <c r="M46" s="51"/>
    </row>
    <row r="47" spans="1:13" ht="51" customHeight="1" x14ac:dyDescent="0.35">
      <c r="B47" s="105" t="s">
        <v>7</v>
      </c>
      <c r="C47" s="277" t="s">
        <v>592</v>
      </c>
      <c r="D47" s="278"/>
      <c r="E47" s="278"/>
      <c r="F47" s="278"/>
      <c r="G47" s="278"/>
      <c r="H47" s="278"/>
      <c r="I47" s="278"/>
      <c r="J47" s="278"/>
      <c r="K47" s="278"/>
      <c r="L47" s="279"/>
      <c r="M47" s="19"/>
    </row>
    <row r="48" spans="1:13" ht="51" customHeight="1" x14ac:dyDescent="0.35">
      <c r="B48" s="105" t="s">
        <v>64</v>
      </c>
      <c r="C48" s="280" t="s">
        <v>593</v>
      </c>
      <c r="D48" s="281"/>
      <c r="E48" s="281"/>
      <c r="F48" s="281"/>
      <c r="G48" s="281"/>
      <c r="H48" s="281"/>
      <c r="I48" s="281"/>
      <c r="J48" s="281"/>
      <c r="K48" s="281"/>
      <c r="L48" s="282"/>
      <c r="M48" s="49"/>
    </row>
    <row r="49" spans="1:13" ht="46.5" x14ac:dyDescent="0.35">
      <c r="B49" s="156" t="s">
        <v>66</v>
      </c>
      <c r="C49" s="217" t="s">
        <v>594</v>
      </c>
      <c r="D49" s="218"/>
      <c r="E49" s="255">
        <v>40000</v>
      </c>
      <c r="F49" s="20"/>
      <c r="G49" s="20"/>
      <c r="H49" s="136">
        <f t="shared" ref="H49:H56" si="4">SUM(D49:G49)</f>
        <v>40000</v>
      </c>
      <c r="I49" s="133"/>
      <c r="J49" s="255">
        <v>40000</v>
      </c>
      <c r="K49" s="179"/>
      <c r="L49" s="120"/>
      <c r="M49" s="50"/>
    </row>
    <row r="50" spans="1:13" ht="62" x14ac:dyDescent="0.35">
      <c r="B50" s="156" t="s">
        <v>65</v>
      </c>
      <c r="C50" s="217" t="s">
        <v>595</v>
      </c>
      <c r="D50" s="218"/>
      <c r="E50" s="255">
        <v>88000</v>
      </c>
      <c r="F50" s="20"/>
      <c r="G50" s="20"/>
      <c r="H50" s="136">
        <f t="shared" si="4"/>
        <v>88000</v>
      </c>
      <c r="I50" s="133">
        <v>0.5</v>
      </c>
      <c r="J50" s="272">
        <f>123025.2-40000</f>
        <v>83025.2</v>
      </c>
      <c r="K50" s="179"/>
      <c r="L50" s="225" t="s">
        <v>604</v>
      </c>
      <c r="M50" s="50"/>
    </row>
    <row r="51" spans="1:13" ht="15.5" hidden="1" x14ac:dyDescent="0.35">
      <c r="B51" s="156" t="s">
        <v>67</v>
      </c>
      <c r="C51" s="18"/>
      <c r="D51" s="20"/>
      <c r="E51" s="20"/>
      <c r="F51" s="20"/>
      <c r="G51" s="20"/>
      <c r="H51" s="136">
        <f t="shared" si="4"/>
        <v>0</v>
      </c>
      <c r="I51" s="133"/>
      <c r="J51" s="178"/>
      <c r="K51" s="179"/>
      <c r="L51" s="120"/>
      <c r="M51" s="50"/>
    </row>
    <row r="52" spans="1:13" ht="15.5" hidden="1" x14ac:dyDescent="0.35">
      <c r="B52" s="156" t="s">
        <v>68</v>
      </c>
      <c r="C52" s="18"/>
      <c r="D52" s="20"/>
      <c r="E52" s="20"/>
      <c r="F52" s="20"/>
      <c r="G52" s="20"/>
      <c r="H52" s="136">
        <f t="shared" si="4"/>
        <v>0</v>
      </c>
      <c r="I52" s="133"/>
      <c r="J52" s="178"/>
      <c r="K52" s="179"/>
      <c r="L52" s="120"/>
      <c r="M52" s="50"/>
    </row>
    <row r="53" spans="1:13" ht="15.5" hidden="1" x14ac:dyDescent="0.35">
      <c r="B53" s="156" t="s">
        <v>69</v>
      </c>
      <c r="C53" s="18"/>
      <c r="D53" s="20"/>
      <c r="E53" s="20"/>
      <c r="F53" s="20"/>
      <c r="G53" s="20"/>
      <c r="H53" s="136">
        <f t="shared" si="4"/>
        <v>0</v>
      </c>
      <c r="I53" s="133"/>
      <c r="J53" s="178"/>
      <c r="K53" s="179"/>
      <c r="L53" s="120"/>
      <c r="M53" s="50"/>
    </row>
    <row r="54" spans="1:13" ht="15.5" hidden="1" x14ac:dyDescent="0.35">
      <c r="B54" s="156" t="s">
        <v>70</v>
      </c>
      <c r="C54" s="18"/>
      <c r="D54" s="20"/>
      <c r="E54" s="20"/>
      <c r="F54" s="20"/>
      <c r="G54" s="20"/>
      <c r="H54" s="136">
        <f t="shared" si="4"/>
        <v>0</v>
      </c>
      <c r="I54" s="133"/>
      <c r="J54" s="178"/>
      <c r="K54" s="179"/>
      <c r="L54" s="120"/>
      <c r="M54" s="50"/>
    </row>
    <row r="55" spans="1:13" ht="15.5" hidden="1" x14ac:dyDescent="0.35">
      <c r="A55" s="39"/>
      <c r="B55" s="156" t="s">
        <v>71</v>
      </c>
      <c r="C55" s="45"/>
      <c r="D55" s="21"/>
      <c r="E55" s="21"/>
      <c r="F55" s="21"/>
      <c r="G55" s="21"/>
      <c r="H55" s="136">
        <f t="shared" si="4"/>
        <v>0</v>
      </c>
      <c r="I55" s="134"/>
      <c r="J55" s="179"/>
      <c r="K55" s="179"/>
      <c r="L55" s="121"/>
      <c r="M55" s="50"/>
    </row>
    <row r="56" spans="1:13" s="39" customFormat="1" ht="15.5" hidden="1" x14ac:dyDescent="0.35">
      <c r="B56" s="156" t="s">
        <v>72</v>
      </c>
      <c r="C56" s="45"/>
      <c r="D56" s="21"/>
      <c r="E56" s="21"/>
      <c r="F56" s="21"/>
      <c r="G56" s="21"/>
      <c r="H56" s="136">
        <f t="shared" si="4"/>
        <v>0</v>
      </c>
      <c r="I56" s="134"/>
      <c r="J56" s="179"/>
      <c r="K56" s="179"/>
      <c r="L56" s="121"/>
      <c r="M56" s="50"/>
    </row>
    <row r="57" spans="1:13" s="39" customFormat="1" ht="15.5" x14ac:dyDescent="0.35">
      <c r="A57" s="38"/>
      <c r="B57" s="38"/>
      <c r="C57" s="105" t="s">
        <v>173</v>
      </c>
      <c r="D57" s="22">
        <f>SUM(D49:D56)</f>
        <v>0</v>
      </c>
      <c r="E57" s="22">
        <f>SUM(E49:E56)</f>
        <v>128000</v>
      </c>
      <c r="F57" s="22">
        <f>SUM(F49:F56)</f>
        <v>0</v>
      </c>
      <c r="G57" s="22">
        <f>SUM(G49:G56)</f>
        <v>0</v>
      </c>
      <c r="H57" s="25">
        <f>SUM(H49:H56)</f>
        <v>128000</v>
      </c>
      <c r="I57" s="122">
        <f>(I49*H49)+(I50*H50)+(I51*H51)+(I52*H52)+(I53*H53)+(I54*H54)+(I55*H55)+(I56*H56)</f>
        <v>44000</v>
      </c>
      <c r="J57" s="122">
        <f>SUM(J49:J56)</f>
        <v>123025.2</v>
      </c>
      <c r="K57" s="203"/>
      <c r="L57" s="121"/>
      <c r="M57" s="52"/>
    </row>
    <row r="58" spans="1:13" ht="51" customHeight="1" x14ac:dyDescent="0.35">
      <c r="B58" s="105" t="s">
        <v>73</v>
      </c>
      <c r="C58" s="280" t="s">
        <v>596</v>
      </c>
      <c r="D58" s="281"/>
      <c r="E58" s="281"/>
      <c r="F58" s="281"/>
      <c r="G58" s="281"/>
      <c r="H58" s="281"/>
      <c r="I58" s="281"/>
      <c r="J58" s="281"/>
      <c r="K58" s="281"/>
      <c r="L58" s="282"/>
      <c r="M58" s="49"/>
    </row>
    <row r="59" spans="1:13" ht="124" x14ac:dyDescent="0.35">
      <c r="B59" s="156" t="s">
        <v>74</v>
      </c>
      <c r="C59" s="217" t="s">
        <v>597</v>
      </c>
      <c r="D59" s="218"/>
      <c r="E59" s="255">
        <v>30000</v>
      </c>
      <c r="F59" s="218"/>
      <c r="G59" s="20"/>
      <c r="H59" s="136">
        <f t="shared" ref="H59:H66" si="5">SUM(D59:G59)</f>
        <v>30000</v>
      </c>
      <c r="I59" s="133">
        <v>0.5</v>
      </c>
      <c r="J59" s="255">
        <v>56000</v>
      </c>
      <c r="K59" s="179"/>
      <c r="L59" s="120"/>
      <c r="M59" s="50"/>
    </row>
    <row r="60" spans="1:13" ht="77.5" x14ac:dyDescent="0.35">
      <c r="B60" s="156" t="s">
        <v>75</v>
      </c>
      <c r="C60" s="217" t="s">
        <v>598</v>
      </c>
      <c r="D60" s="218"/>
      <c r="E60" s="255">
        <v>50000</v>
      </c>
      <c r="F60" s="218"/>
      <c r="G60" s="20"/>
      <c r="H60" s="136">
        <f t="shared" si="5"/>
        <v>50000</v>
      </c>
      <c r="I60" s="133">
        <v>0.25</v>
      </c>
      <c r="J60" s="255">
        <v>60279.26</v>
      </c>
      <c r="K60" s="179"/>
      <c r="L60" s="120"/>
      <c r="M60" s="50"/>
    </row>
    <row r="61" spans="1:13" ht="93" x14ac:dyDescent="0.35">
      <c r="B61" s="156" t="s">
        <v>76</v>
      </c>
      <c r="C61" s="217" t="s">
        <v>599</v>
      </c>
      <c r="D61" s="218"/>
      <c r="E61" s="218"/>
      <c r="F61" s="218">
        <v>100000</v>
      </c>
      <c r="G61" s="20"/>
      <c r="H61" s="136">
        <f t="shared" si="5"/>
        <v>100000</v>
      </c>
      <c r="I61" s="256">
        <v>0.41799999999999998</v>
      </c>
      <c r="J61" s="255">
        <v>95454.65</v>
      </c>
      <c r="K61" s="179"/>
      <c r="L61" s="120"/>
      <c r="M61" s="50"/>
    </row>
    <row r="62" spans="1:13" ht="15.5" hidden="1" x14ac:dyDescent="0.35">
      <c r="B62" s="156" t="s">
        <v>77</v>
      </c>
      <c r="C62" s="18"/>
      <c r="D62" s="20"/>
      <c r="E62" s="20"/>
      <c r="F62" s="20"/>
      <c r="G62" s="20"/>
      <c r="H62" s="136">
        <f t="shared" si="5"/>
        <v>0</v>
      </c>
      <c r="I62" s="133"/>
      <c r="J62" s="178"/>
      <c r="K62" s="179"/>
      <c r="L62" s="120"/>
      <c r="M62" s="50"/>
    </row>
    <row r="63" spans="1:13" ht="15.5" hidden="1" x14ac:dyDescent="0.35">
      <c r="B63" s="156" t="s">
        <v>78</v>
      </c>
      <c r="C63" s="18"/>
      <c r="D63" s="20"/>
      <c r="E63" s="20"/>
      <c r="F63" s="20"/>
      <c r="G63" s="20"/>
      <c r="H63" s="136">
        <f t="shared" si="5"/>
        <v>0</v>
      </c>
      <c r="I63" s="133"/>
      <c r="J63" s="178"/>
      <c r="K63" s="179"/>
      <c r="L63" s="120"/>
      <c r="M63" s="50"/>
    </row>
    <row r="64" spans="1:13" ht="15.5" hidden="1" x14ac:dyDescent="0.35">
      <c r="B64" s="156" t="s">
        <v>79</v>
      </c>
      <c r="C64" s="18"/>
      <c r="D64" s="20"/>
      <c r="E64" s="20"/>
      <c r="F64" s="20"/>
      <c r="G64" s="20"/>
      <c r="H64" s="136">
        <f t="shared" si="5"/>
        <v>0</v>
      </c>
      <c r="I64" s="133"/>
      <c r="J64" s="178"/>
      <c r="K64" s="179"/>
      <c r="L64" s="120"/>
      <c r="M64" s="50"/>
    </row>
    <row r="65" spans="1:13" ht="15.5" hidden="1" x14ac:dyDescent="0.35">
      <c r="B65" s="156" t="s">
        <v>80</v>
      </c>
      <c r="C65" s="45"/>
      <c r="D65" s="21"/>
      <c r="E65" s="21"/>
      <c r="F65" s="21"/>
      <c r="G65" s="21"/>
      <c r="H65" s="136">
        <f t="shared" si="5"/>
        <v>0</v>
      </c>
      <c r="I65" s="134"/>
      <c r="J65" s="179"/>
      <c r="K65" s="179"/>
      <c r="L65" s="121"/>
      <c r="M65" s="50"/>
    </row>
    <row r="66" spans="1:13" ht="15.5" hidden="1" x14ac:dyDescent="0.35">
      <c r="B66" s="156" t="s">
        <v>81</v>
      </c>
      <c r="C66" s="45"/>
      <c r="D66" s="21"/>
      <c r="E66" s="21"/>
      <c r="F66" s="21"/>
      <c r="G66" s="21"/>
      <c r="H66" s="136">
        <f t="shared" si="5"/>
        <v>0</v>
      </c>
      <c r="I66" s="134"/>
      <c r="J66" s="179"/>
      <c r="K66" s="179"/>
      <c r="L66" s="121"/>
      <c r="M66" s="50"/>
    </row>
    <row r="67" spans="1:13" ht="15.5" x14ac:dyDescent="0.35">
      <c r="C67" s="105" t="s">
        <v>173</v>
      </c>
      <c r="D67" s="25">
        <f>SUM(D59:D66)</f>
        <v>0</v>
      </c>
      <c r="E67" s="25">
        <f>SUM(E59:E66)</f>
        <v>80000</v>
      </c>
      <c r="F67" s="25">
        <f>SUM(F59:F66)</f>
        <v>100000</v>
      </c>
      <c r="G67" s="25">
        <f>SUM(G59:G66)</f>
        <v>0</v>
      </c>
      <c r="H67" s="25">
        <f>SUM(H59:H66)</f>
        <v>180000</v>
      </c>
      <c r="I67" s="122">
        <f>(I59*H59)+(I60*H60)+(I61*H61)+(I62*H62)+(I63*H63)+(I64*H64)+(I65*H65)+(I66*H66)</f>
        <v>69300</v>
      </c>
      <c r="J67" s="185">
        <f>SUM(J59:J66)</f>
        <v>211733.91</v>
      </c>
      <c r="K67" s="204"/>
      <c r="L67" s="121"/>
      <c r="M67" s="52"/>
    </row>
    <row r="68" spans="1:13" ht="51" customHeight="1" x14ac:dyDescent="0.35">
      <c r="B68" s="105" t="s">
        <v>82</v>
      </c>
      <c r="C68" s="280" t="s">
        <v>600</v>
      </c>
      <c r="D68" s="281"/>
      <c r="E68" s="281"/>
      <c r="F68" s="281"/>
      <c r="G68" s="281"/>
      <c r="H68" s="281"/>
      <c r="I68" s="281"/>
      <c r="J68" s="281"/>
      <c r="K68" s="281"/>
      <c r="L68" s="282"/>
      <c r="M68" s="49"/>
    </row>
    <row r="69" spans="1:13" ht="93" x14ac:dyDescent="0.35">
      <c r="B69" s="156" t="s">
        <v>83</v>
      </c>
      <c r="C69" s="217" t="s">
        <v>601</v>
      </c>
      <c r="D69" s="218"/>
      <c r="E69" s="255">
        <v>20000</v>
      </c>
      <c r="F69" s="218"/>
      <c r="G69" s="218"/>
      <c r="H69" s="136">
        <f t="shared" ref="H69:H76" si="6">SUM(D69:G69)</f>
        <v>20000</v>
      </c>
      <c r="I69" s="133"/>
      <c r="J69" s="178">
        <v>15000</v>
      </c>
      <c r="K69" s="179"/>
      <c r="L69" s="120"/>
      <c r="M69" s="50"/>
    </row>
    <row r="70" spans="1:13" ht="93" x14ac:dyDescent="0.35">
      <c r="B70" s="156" t="s">
        <v>84</v>
      </c>
      <c r="C70" s="253" t="s">
        <v>602</v>
      </c>
      <c r="D70" s="220"/>
      <c r="E70" s="220"/>
      <c r="F70" s="220"/>
      <c r="G70" s="218"/>
      <c r="H70" s="136">
        <f t="shared" si="6"/>
        <v>0</v>
      </c>
      <c r="I70" s="133"/>
      <c r="J70" s="178"/>
      <c r="K70" s="179"/>
      <c r="L70" s="120"/>
      <c r="M70" s="50"/>
    </row>
    <row r="71" spans="1:13" ht="15.5" x14ac:dyDescent="0.35">
      <c r="B71" s="156" t="s">
        <v>85</v>
      </c>
      <c r="C71" s="18"/>
      <c r="D71" s="20"/>
      <c r="E71" s="20"/>
      <c r="F71" s="20"/>
      <c r="G71" s="20"/>
      <c r="H71" s="136">
        <f t="shared" si="6"/>
        <v>0</v>
      </c>
      <c r="I71" s="133"/>
      <c r="J71" s="178"/>
      <c r="K71" s="179"/>
      <c r="L71" s="120"/>
      <c r="M71" s="50"/>
    </row>
    <row r="72" spans="1:13" ht="15.5" x14ac:dyDescent="0.35">
      <c r="A72" s="39"/>
      <c r="B72" s="156" t="s">
        <v>86</v>
      </c>
      <c r="C72" s="18"/>
      <c r="D72" s="20"/>
      <c r="E72" s="20"/>
      <c r="F72" s="20"/>
      <c r="G72" s="20"/>
      <c r="H72" s="136">
        <f t="shared" si="6"/>
        <v>0</v>
      </c>
      <c r="I72" s="133"/>
      <c r="J72" s="178"/>
      <c r="K72" s="179"/>
      <c r="L72" s="120"/>
      <c r="M72" s="50"/>
    </row>
    <row r="73" spans="1:13" s="39" customFormat="1" ht="15.5" x14ac:dyDescent="0.35">
      <c r="A73" s="38"/>
      <c r="B73" s="156" t="s">
        <v>87</v>
      </c>
      <c r="C73" s="18"/>
      <c r="D73" s="20"/>
      <c r="E73" s="20"/>
      <c r="F73" s="20"/>
      <c r="G73" s="20"/>
      <c r="H73" s="136">
        <f t="shared" si="6"/>
        <v>0</v>
      </c>
      <c r="I73" s="133"/>
      <c r="J73" s="178"/>
      <c r="K73" s="179"/>
      <c r="L73" s="120"/>
      <c r="M73" s="50"/>
    </row>
    <row r="74" spans="1:13" ht="15.5" x14ac:dyDescent="0.35">
      <c r="B74" s="156" t="s">
        <v>88</v>
      </c>
      <c r="C74" s="18"/>
      <c r="D74" s="20"/>
      <c r="E74" s="20"/>
      <c r="F74" s="20"/>
      <c r="G74" s="20"/>
      <c r="H74" s="136">
        <f t="shared" si="6"/>
        <v>0</v>
      </c>
      <c r="I74" s="133"/>
      <c r="J74" s="178"/>
      <c r="K74" s="179"/>
      <c r="L74" s="120"/>
      <c r="M74" s="50"/>
    </row>
    <row r="75" spans="1:13" ht="15.5" x14ac:dyDescent="0.35">
      <c r="B75" s="156" t="s">
        <v>89</v>
      </c>
      <c r="C75" s="45"/>
      <c r="D75" s="21"/>
      <c r="E75" s="21"/>
      <c r="F75" s="21"/>
      <c r="G75" s="21"/>
      <c r="H75" s="136">
        <f t="shared" si="6"/>
        <v>0</v>
      </c>
      <c r="I75" s="134"/>
      <c r="J75" s="179"/>
      <c r="K75" s="179"/>
      <c r="L75" s="121"/>
      <c r="M75" s="50"/>
    </row>
    <row r="76" spans="1:13" ht="15.5" x14ac:dyDescent="0.35">
      <c r="B76" s="156" t="s">
        <v>90</v>
      </c>
      <c r="C76" s="45"/>
      <c r="D76" s="21"/>
      <c r="E76" s="21"/>
      <c r="F76" s="21"/>
      <c r="G76" s="21"/>
      <c r="H76" s="136">
        <f t="shared" si="6"/>
        <v>0</v>
      </c>
      <c r="I76" s="134"/>
      <c r="J76" s="179"/>
      <c r="K76" s="179"/>
      <c r="L76" s="121"/>
      <c r="M76" s="50"/>
    </row>
    <row r="77" spans="1:13" ht="15.5" x14ac:dyDescent="0.35">
      <c r="C77" s="105" t="s">
        <v>173</v>
      </c>
      <c r="D77" s="25">
        <f>SUM(D69:D76)</f>
        <v>0</v>
      </c>
      <c r="E77" s="25">
        <f>SUM(E69:E76)</f>
        <v>20000</v>
      </c>
      <c r="F77" s="25">
        <f>SUM(F69:F76)</f>
        <v>0</v>
      </c>
      <c r="G77" s="25">
        <f>SUM(G69:G76)</f>
        <v>0</v>
      </c>
      <c r="H77" s="25">
        <f>SUM(H69:H76)</f>
        <v>20000</v>
      </c>
      <c r="I77" s="122">
        <f>(I69*H69)+(I70*H70)+(I71*H71)+(I72*H72)+(I73*H73)+(I74*H74)+(I75*H75)+(I76*H76)</f>
        <v>0</v>
      </c>
      <c r="J77" s="185">
        <f>SUM(J69:J76)</f>
        <v>15000</v>
      </c>
      <c r="K77" s="204"/>
      <c r="L77" s="121"/>
      <c r="M77" s="52"/>
    </row>
    <row r="78" spans="1:13" ht="51" hidden="1" customHeight="1" x14ac:dyDescent="0.35">
      <c r="B78" s="105" t="s">
        <v>99</v>
      </c>
      <c r="C78" s="283"/>
      <c r="D78" s="284"/>
      <c r="E78" s="284"/>
      <c r="F78" s="284"/>
      <c r="G78" s="284"/>
      <c r="H78" s="284"/>
      <c r="I78" s="284"/>
      <c r="J78" s="284"/>
      <c r="K78" s="284"/>
      <c r="L78" s="285"/>
      <c r="M78" s="49"/>
    </row>
    <row r="79" spans="1:13" ht="15.5" hidden="1" x14ac:dyDescent="0.35">
      <c r="B79" s="156" t="s">
        <v>91</v>
      </c>
      <c r="C79" s="18"/>
      <c r="D79" s="20"/>
      <c r="E79" s="20"/>
      <c r="F79" s="20"/>
      <c r="G79" s="20"/>
      <c r="H79" s="136">
        <f t="shared" ref="H79:H86" si="7">SUM(D79:G79)</f>
        <v>0</v>
      </c>
      <c r="I79" s="133"/>
      <c r="J79" s="178"/>
      <c r="K79" s="179"/>
      <c r="L79" s="120"/>
      <c r="M79" s="50"/>
    </row>
    <row r="80" spans="1:13" ht="15.5" hidden="1" x14ac:dyDescent="0.35">
      <c r="B80" s="156" t="s">
        <v>92</v>
      </c>
      <c r="C80" s="18"/>
      <c r="D80" s="20"/>
      <c r="E80" s="20"/>
      <c r="F80" s="20"/>
      <c r="G80" s="20"/>
      <c r="H80" s="136">
        <f t="shared" si="7"/>
        <v>0</v>
      </c>
      <c r="I80" s="133"/>
      <c r="J80" s="178"/>
      <c r="K80" s="179"/>
      <c r="L80" s="120"/>
      <c r="M80" s="50"/>
    </row>
    <row r="81" spans="2:13" ht="15.5" hidden="1" x14ac:dyDescent="0.35">
      <c r="B81" s="156" t="s">
        <v>93</v>
      </c>
      <c r="C81" s="18"/>
      <c r="D81" s="20"/>
      <c r="E81" s="20"/>
      <c r="F81" s="20"/>
      <c r="G81" s="20"/>
      <c r="H81" s="136">
        <f t="shared" si="7"/>
        <v>0</v>
      </c>
      <c r="I81" s="133"/>
      <c r="J81" s="178"/>
      <c r="K81" s="179"/>
      <c r="L81" s="120"/>
      <c r="M81" s="50"/>
    </row>
    <row r="82" spans="2:13" ht="15.5" hidden="1" x14ac:dyDescent="0.35">
      <c r="B82" s="156" t="s">
        <v>94</v>
      </c>
      <c r="C82" s="18"/>
      <c r="D82" s="20"/>
      <c r="E82" s="20"/>
      <c r="F82" s="20"/>
      <c r="G82" s="20"/>
      <c r="H82" s="136">
        <f t="shared" si="7"/>
        <v>0</v>
      </c>
      <c r="I82" s="133"/>
      <c r="J82" s="178"/>
      <c r="K82" s="179"/>
      <c r="L82" s="120"/>
      <c r="M82" s="50"/>
    </row>
    <row r="83" spans="2:13" ht="15.5" hidden="1" x14ac:dyDescent="0.35">
      <c r="B83" s="156" t="s">
        <v>95</v>
      </c>
      <c r="C83" s="18"/>
      <c r="D83" s="20"/>
      <c r="E83" s="20"/>
      <c r="F83" s="20"/>
      <c r="G83" s="20"/>
      <c r="H83" s="136">
        <f t="shared" si="7"/>
        <v>0</v>
      </c>
      <c r="I83" s="133"/>
      <c r="J83" s="178"/>
      <c r="K83" s="179"/>
      <c r="L83" s="120"/>
      <c r="M83" s="50"/>
    </row>
    <row r="84" spans="2:13" ht="15.5" hidden="1" x14ac:dyDescent="0.35">
      <c r="B84" s="156" t="s">
        <v>96</v>
      </c>
      <c r="C84" s="18"/>
      <c r="D84" s="20"/>
      <c r="E84" s="20"/>
      <c r="F84" s="20"/>
      <c r="G84" s="20"/>
      <c r="H84" s="136">
        <f t="shared" si="7"/>
        <v>0</v>
      </c>
      <c r="I84" s="133"/>
      <c r="J84" s="178"/>
      <c r="K84" s="179"/>
      <c r="L84" s="120"/>
      <c r="M84" s="50"/>
    </row>
    <row r="85" spans="2:13" ht="15.5" hidden="1" x14ac:dyDescent="0.35">
      <c r="B85" s="156" t="s">
        <v>97</v>
      </c>
      <c r="C85" s="45"/>
      <c r="D85" s="21"/>
      <c r="E85" s="21"/>
      <c r="F85" s="21"/>
      <c r="G85" s="21"/>
      <c r="H85" s="136">
        <f t="shared" si="7"/>
        <v>0</v>
      </c>
      <c r="I85" s="134"/>
      <c r="J85" s="179"/>
      <c r="K85" s="179"/>
      <c r="L85" s="121"/>
      <c r="M85" s="50"/>
    </row>
    <row r="86" spans="2:13" ht="15.5" hidden="1" x14ac:dyDescent="0.35">
      <c r="B86" s="156" t="s">
        <v>98</v>
      </c>
      <c r="C86" s="45"/>
      <c r="D86" s="21"/>
      <c r="E86" s="21"/>
      <c r="F86" s="21"/>
      <c r="G86" s="21"/>
      <c r="H86" s="136">
        <f t="shared" si="7"/>
        <v>0</v>
      </c>
      <c r="I86" s="134"/>
      <c r="J86" s="179"/>
      <c r="K86" s="179"/>
      <c r="L86" s="121"/>
      <c r="M86" s="50"/>
    </row>
    <row r="87" spans="2:13" ht="15.5" hidden="1" x14ac:dyDescent="0.35">
      <c r="C87" s="105" t="s">
        <v>173</v>
      </c>
      <c r="D87" s="22">
        <f>SUM(D79:D86)</f>
        <v>0</v>
      </c>
      <c r="E87" s="22">
        <f>SUM(E79:E86)</f>
        <v>0</v>
      </c>
      <c r="F87" s="22"/>
      <c r="G87" s="22">
        <f>SUM(G79:G86)</f>
        <v>0</v>
      </c>
      <c r="H87" s="22">
        <f>SUM(H79:H86)</f>
        <v>0</v>
      </c>
      <c r="I87" s="122">
        <f>(I79*H79)+(I80*H80)+(I81*H81)+(I82*H82)+(I83*H83)+(I84*H84)+(I85*H85)+(I86*H86)</f>
        <v>0</v>
      </c>
      <c r="J87" s="185">
        <f>SUM(J79:J86)</f>
        <v>0</v>
      </c>
      <c r="K87" s="204"/>
      <c r="L87" s="121"/>
      <c r="M87" s="52"/>
    </row>
    <row r="88" spans="2:13" ht="15.75" hidden="1" customHeight="1" x14ac:dyDescent="0.35">
      <c r="B88" s="7"/>
      <c r="C88" s="12"/>
      <c r="D88" s="27"/>
      <c r="E88" s="27"/>
      <c r="F88" s="27"/>
      <c r="G88" s="27"/>
      <c r="H88" s="27"/>
      <c r="I88" s="27"/>
      <c r="J88" s="27"/>
      <c r="K88" s="27"/>
      <c r="L88" s="12"/>
      <c r="M88" s="4"/>
    </row>
    <row r="89" spans="2:13" ht="51" hidden="1" customHeight="1" x14ac:dyDescent="0.35">
      <c r="B89" s="105" t="s">
        <v>100</v>
      </c>
      <c r="C89" s="286"/>
      <c r="D89" s="287"/>
      <c r="E89" s="287"/>
      <c r="F89" s="287"/>
      <c r="G89" s="287"/>
      <c r="H89" s="287"/>
      <c r="I89" s="287"/>
      <c r="J89" s="287"/>
      <c r="K89" s="287"/>
      <c r="L89" s="288"/>
      <c r="M89" s="19"/>
    </row>
    <row r="90" spans="2:13" ht="51" hidden="1" customHeight="1" x14ac:dyDescent="0.35">
      <c r="B90" s="105" t="s">
        <v>101</v>
      </c>
      <c r="C90" s="283"/>
      <c r="D90" s="284"/>
      <c r="E90" s="284"/>
      <c r="F90" s="284"/>
      <c r="G90" s="284"/>
      <c r="H90" s="284"/>
      <c r="I90" s="284"/>
      <c r="J90" s="284"/>
      <c r="K90" s="284"/>
      <c r="L90" s="285"/>
      <c r="M90" s="49"/>
    </row>
    <row r="91" spans="2:13" ht="15.5" hidden="1" x14ac:dyDescent="0.35">
      <c r="B91" s="156" t="s">
        <v>102</v>
      </c>
      <c r="C91" s="18"/>
      <c r="D91" s="20"/>
      <c r="E91" s="20"/>
      <c r="F91" s="20"/>
      <c r="G91" s="20"/>
      <c r="H91" s="136">
        <f t="shared" ref="H91:H98" si="8">SUM(D91:G91)</f>
        <v>0</v>
      </c>
      <c r="I91" s="133"/>
      <c r="J91" s="178"/>
      <c r="K91" s="179"/>
      <c r="L91" s="120"/>
      <c r="M91" s="50"/>
    </row>
    <row r="92" spans="2:13" ht="15.5" hidden="1" x14ac:dyDescent="0.35">
      <c r="B92" s="156" t="s">
        <v>103</v>
      </c>
      <c r="C92" s="18"/>
      <c r="D92" s="20"/>
      <c r="E92" s="20"/>
      <c r="F92" s="20"/>
      <c r="G92" s="20"/>
      <c r="H92" s="136">
        <f t="shared" si="8"/>
        <v>0</v>
      </c>
      <c r="I92" s="133"/>
      <c r="J92" s="178"/>
      <c r="K92" s="179"/>
      <c r="L92" s="120"/>
      <c r="M92" s="50"/>
    </row>
    <row r="93" spans="2:13" ht="15.5" hidden="1" x14ac:dyDescent="0.35">
      <c r="B93" s="156" t="s">
        <v>104</v>
      </c>
      <c r="C93" s="18"/>
      <c r="D93" s="20"/>
      <c r="E93" s="20"/>
      <c r="F93" s="20"/>
      <c r="G93" s="20"/>
      <c r="H93" s="136">
        <f t="shared" si="8"/>
        <v>0</v>
      </c>
      <c r="I93" s="133"/>
      <c r="J93" s="178"/>
      <c r="K93" s="179"/>
      <c r="L93" s="120"/>
      <c r="M93" s="50"/>
    </row>
    <row r="94" spans="2:13" ht="15.5" hidden="1" x14ac:dyDescent="0.35">
      <c r="B94" s="156" t="s">
        <v>105</v>
      </c>
      <c r="C94" s="18"/>
      <c r="D94" s="20"/>
      <c r="E94" s="20"/>
      <c r="F94" s="20"/>
      <c r="G94" s="20"/>
      <c r="H94" s="136">
        <f t="shared" si="8"/>
        <v>0</v>
      </c>
      <c r="I94" s="133"/>
      <c r="J94" s="178"/>
      <c r="K94" s="179"/>
      <c r="L94" s="120"/>
      <c r="M94" s="50"/>
    </row>
    <row r="95" spans="2:13" ht="15.5" hidden="1" x14ac:dyDescent="0.35">
      <c r="B95" s="156" t="s">
        <v>106</v>
      </c>
      <c r="C95" s="18"/>
      <c r="D95" s="20"/>
      <c r="E95" s="20"/>
      <c r="F95" s="20"/>
      <c r="G95" s="20"/>
      <c r="H95" s="136">
        <f t="shared" si="8"/>
        <v>0</v>
      </c>
      <c r="I95" s="133"/>
      <c r="J95" s="178"/>
      <c r="K95" s="179"/>
      <c r="L95" s="120"/>
      <c r="M95" s="50"/>
    </row>
    <row r="96" spans="2:13" ht="15.5" hidden="1" x14ac:dyDescent="0.35">
      <c r="B96" s="156" t="s">
        <v>107</v>
      </c>
      <c r="C96" s="18"/>
      <c r="D96" s="20"/>
      <c r="E96" s="20"/>
      <c r="F96" s="20"/>
      <c r="G96" s="20"/>
      <c r="H96" s="136">
        <f t="shared" si="8"/>
        <v>0</v>
      </c>
      <c r="I96" s="133"/>
      <c r="J96" s="178"/>
      <c r="K96" s="179"/>
      <c r="L96" s="120"/>
      <c r="M96" s="50"/>
    </row>
    <row r="97" spans="2:13" ht="15.5" hidden="1" x14ac:dyDescent="0.35">
      <c r="B97" s="156" t="s">
        <v>108</v>
      </c>
      <c r="C97" s="45"/>
      <c r="D97" s="21"/>
      <c r="E97" s="21"/>
      <c r="F97" s="21"/>
      <c r="G97" s="21"/>
      <c r="H97" s="136">
        <f t="shared" si="8"/>
        <v>0</v>
      </c>
      <c r="I97" s="134"/>
      <c r="J97" s="179"/>
      <c r="K97" s="179"/>
      <c r="L97" s="121"/>
      <c r="M97" s="50"/>
    </row>
    <row r="98" spans="2:13" ht="15.5" hidden="1" x14ac:dyDescent="0.35">
      <c r="B98" s="156" t="s">
        <v>109</v>
      </c>
      <c r="C98" s="45"/>
      <c r="D98" s="21"/>
      <c r="E98" s="21"/>
      <c r="F98" s="21"/>
      <c r="G98" s="21"/>
      <c r="H98" s="136">
        <f t="shared" si="8"/>
        <v>0</v>
      </c>
      <c r="I98" s="134"/>
      <c r="J98" s="179"/>
      <c r="K98" s="179"/>
      <c r="L98" s="121"/>
      <c r="M98" s="50"/>
    </row>
    <row r="99" spans="2:13" ht="15.5" hidden="1" x14ac:dyDescent="0.35">
      <c r="C99" s="105" t="s">
        <v>173</v>
      </c>
      <c r="D99" s="22">
        <f>SUM(D91:D98)</f>
        <v>0</v>
      </c>
      <c r="E99" s="22">
        <f>SUM(E91:E98)</f>
        <v>0</v>
      </c>
      <c r="F99" s="22"/>
      <c r="G99" s="22">
        <f>SUM(G91:G98)</f>
        <v>0</v>
      </c>
      <c r="H99" s="25">
        <f>SUM(H91:H98)</f>
        <v>0</v>
      </c>
      <c r="I99" s="122">
        <f>(I91*H91)+(I92*H92)+(I93*H93)+(I94*H94)+(I95*H95)+(I96*H96)+(I97*H97)+(I98*H98)</f>
        <v>0</v>
      </c>
      <c r="J99" s="185">
        <f>SUM(J91:J98)</f>
        <v>0</v>
      </c>
      <c r="K99" s="204"/>
      <c r="L99" s="121"/>
      <c r="M99" s="52"/>
    </row>
    <row r="100" spans="2:13" ht="51" hidden="1" customHeight="1" x14ac:dyDescent="0.35">
      <c r="B100" s="105" t="s">
        <v>8</v>
      </c>
      <c r="C100" s="283"/>
      <c r="D100" s="284"/>
      <c r="E100" s="284"/>
      <c r="F100" s="284"/>
      <c r="G100" s="284"/>
      <c r="H100" s="284"/>
      <c r="I100" s="284"/>
      <c r="J100" s="284"/>
      <c r="K100" s="284"/>
      <c r="L100" s="285"/>
      <c r="M100" s="49"/>
    </row>
    <row r="101" spans="2:13" ht="15.5" hidden="1" x14ac:dyDescent="0.35">
      <c r="B101" s="156" t="s">
        <v>110</v>
      </c>
      <c r="C101" s="18"/>
      <c r="D101" s="20"/>
      <c r="E101" s="20"/>
      <c r="F101" s="20"/>
      <c r="G101" s="20"/>
      <c r="H101" s="136">
        <f t="shared" ref="H101:H108" si="9">SUM(D101:G101)</f>
        <v>0</v>
      </c>
      <c r="I101" s="133"/>
      <c r="J101" s="178"/>
      <c r="K101" s="179"/>
      <c r="L101" s="120"/>
      <c r="M101" s="50"/>
    </row>
    <row r="102" spans="2:13" ht="15.5" hidden="1" x14ac:dyDescent="0.35">
      <c r="B102" s="156" t="s">
        <v>111</v>
      </c>
      <c r="C102" s="18"/>
      <c r="D102" s="20"/>
      <c r="E102" s="20"/>
      <c r="F102" s="20"/>
      <c r="G102" s="20"/>
      <c r="H102" s="136">
        <f t="shared" si="9"/>
        <v>0</v>
      </c>
      <c r="I102" s="133"/>
      <c r="J102" s="178"/>
      <c r="K102" s="179"/>
      <c r="L102" s="120"/>
      <c r="M102" s="50"/>
    </row>
    <row r="103" spans="2:13" ht="15.5" hidden="1" x14ac:dyDescent="0.35">
      <c r="B103" s="156" t="s">
        <v>112</v>
      </c>
      <c r="C103" s="18"/>
      <c r="D103" s="20"/>
      <c r="E103" s="20"/>
      <c r="F103" s="20"/>
      <c r="G103" s="20"/>
      <c r="H103" s="136">
        <f t="shared" si="9"/>
        <v>0</v>
      </c>
      <c r="I103" s="133"/>
      <c r="J103" s="178"/>
      <c r="K103" s="179"/>
      <c r="L103" s="120"/>
      <c r="M103" s="50"/>
    </row>
    <row r="104" spans="2:13" ht="15.5" hidden="1" x14ac:dyDescent="0.35">
      <c r="B104" s="156" t="s">
        <v>113</v>
      </c>
      <c r="C104" s="18"/>
      <c r="D104" s="20"/>
      <c r="E104" s="20"/>
      <c r="F104" s="20"/>
      <c r="G104" s="20"/>
      <c r="H104" s="136">
        <f t="shared" si="9"/>
        <v>0</v>
      </c>
      <c r="I104" s="133"/>
      <c r="J104" s="178"/>
      <c r="K104" s="179"/>
      <c r="L104" s="120"/>
      <c r="M104" s="50"/>
    </row>
    <row r="105" spans="2:13" ht="15.5" hidden="1" x14ac:dyDescent="0.35">
      <c r="B105" s="156" t="s">
        <v>114</v>
      </c>
      <c r="C105" s="18"/>
      <c r="D105" s="20"/>
      <c r="E105" s="20"/>
      <c r="F105" s="20"/>
      <c r="G105" s="20"/>
      <c r="H105" s="136">
        <f t="shared" si="9"/>
        <v>0</v>
      </c>
      <c r="I105" s="133"/>
      <c r="J105" s="178"/>
      <c r="K105" s="179"/>
      <c r="L105" s="120"/>
      <c r="M105" s="50"/>
    </row>
    <row r="106" spans="2:13" ht="15.5" hidden="1" x14ac:dyDescent="0.35">
      <c r="B106" s="156" t="s">
        <v>115</v>
      </c>
      <c r="C106" s="18"/>
      <c r="D106" s="20"/>
      <c r="E106" s="20"/>
      <c r="F106" s="20"/>
      <c r="G106" s="20"/>
      <c r="H106" s="136">
        <f t="shared" si="9"/>
        <v>0</v>
      </c>
      <c r="I106" s="133"/>
      <c r="J106" s="178"/>
      <c r="K106" s="179"/>
      <c r="L106" s="120"/>
      <c r="M106" s="50"/>
    </row>
    <row r="107" spans="2:13" ht="15.5" hidden="1" x14ac:dyDescent="0.35">
      <c r="B107" s="156" t="s">
        <v>116</v>
      </c>
      <c r="C107" s="45"/>
      <c r="D107" s="21"/>
      <c r="E107" s="21"/>
      <c r="F107" s="21"/>
      <c r="G107" s="21"/>
      <c r="H107" s="136">
        <f t="shared" si="9"/>
        <v>0</v>
      </c>
      <c r="I107" s="134"/>
      <c r="J107" s="179"/>
      <c r="K107" s="179"/>
      <c r="L107" s="121"/>
      <c r="M107" s="50"/>
    </row>
    <row r="108" spans="2:13" ht="15.5" hidden="1" x14ac:dyDescent="0.35">
      <c r="B108" s="156" t="s">
        <v>117</v>
      </c>
      <c r="C108" s="45"/>
      <c r="D108" s="21"/>
      <c r="E108" s="21"/>
      <c r="F108" s="21"/>
      <c r="G108" s="21"/>
      <c r="H108" s="136">
        <f t="shared" si="9"/>
        <v>0</v>
      </c>
      <c r="I108" s="134"/>
      <c r="J108" s="179"/>
      <c r="K108" s="179"/>
      <c r="L108" s="121"/>
      <c r="M108" s="50"/>
    </row>
    <row r="109" spans="2:13" ht="15.5" hidden="1" x14ac:dyDescent="0.35">
      <c r="C109" s="105" t="s">
        <v>173</v>
      </c>
      <c r="D109" s="25">
        <f>SUM(D101:D108)</f>
        <v>0</v>
      </c>
      <c r="E109" s="25">
        <f>SUM(E101:E108)</f>
        <v>0</v>
      </c>
      <c r="F109" s="25"/>
      <c r="G109" s="25">
        <f>SUM(G101:G108)</f>
        <v>0</v>
      </c>
      <c r="H109" s="25">
        <f>SUM(H101:H108)</f>
        <v>0</v>
      </c>
      <c r="I109" s="122">
        <f>(I101*H101)+(I102*H102)+(I103*H103)+(I104*H104)+(I105*H105)+(I106*H106)+(I107*H107)+(I108*H108)</f>
        <v>0</v>
      </c>
      <c r="J109" s="185">
        <f>SUM(J101:J108)</f>
        <v>0</v>
      </c>
      <c r="K109" s="204"/>
      <c r="L109" s="121"/>
      <c r="M109" s="52"/>
    </row>
    <row r="110" spans="2:13" ht="51" hidden="1" customHeight="1" x14ac:dyDescent="0.35">
      <c r="B110" s="105" t="s">
        <v>118</v>
      </c>
      <c r="C110" s="283"/>
      <c r="D110" s="284"/>
      <c r="E110" s="284"/>
      <c r="F110" s="284"/>
      <c r="G110" s="284"/>
      <c r="H110" s="284"/>
      <c r="I110" s="284"/>
      <c r="J110" s="284"/>
      <c r="K110" s="284"/>
      <c r="L110" s="285"/>
      <c r="M110" s="49"/>
    </row>
    <row r="111" spans="2:13" ht="15.5" hidden="1" x14ac:dyDescent="0.35">
      <c r="B111" s="156" t="s">
        <v>119</v>
      </c>
      <c r="C111" s="18"/>
      <c r="D111" s="20"/>
      <c r="E111" s="20"/>
      <c r="F111" s="20"/>
      <c r="G111" s="20"/>
      <c r="H111" s="136">
        <f t="shared" ref="H111:H118" si="10">SUM(D111:G111)</f>
        <v>0</v>
      </c>
      <c r="I111" s="133"/>
      <c r="J111" s="178"/>
      <c r="K111" s="179"/>
      <c r="L111" s="120"/>
      <c r="M111" s="50"/>
    </row>
    <row r="112" spans="2:13" ht="15.5" hidden="1" x14ac:dyDescent="0.35">
      <c r="B112" s="156" t="s">
        <v>120</v>
      </c>
      <c r="C112" s="18"/>
      <c r="D112" s="20"/>
      <c r="E112" s="20"/>
      <c r="F112" s="20"/>
      <c r="G112" s="20"/>
      <c r="H112" s="136">
        <f t="shared" si="10"/>
        <v>0</v>
      </c>
      <c r="I112" s="133"/>
      <c r="J112" s="178"/>
      <c r="K112" s="179"/>
      <c r="L112" s="120"/>
      <c r="M112" s="50"/>
    </row>
    <row r="113" spans="2:13" ht="15.5" hidden="1" x14ac:dyDescent="0.35">
      <c r="B113" s="156" t="s">
        <v>121</v>
      </c>
      <c r="C113" s="18"/>
      <c r="D113" s="20"/>
      <c r="E113" s="20"/>
      <c r="F113" s="20"/>
      <c r="G113" s="20"/>
      <c r="H113" s="136">
        <f t="shared" si="10"/>
        <v>0</v>
      </c>
      <c r="I113" s="133"/>
      <c r="J113" s="178"/>
      <c r="K113" s="179"/>
      <c r="L113" s="120"/>
      <c r="M113" s="50"/>
    </row>
    <row r="114" spans="2:13" ht="15.5" hidden="1" x14ac:dyDescent="0.35">
      <c r="B114" s="156" t="s">
        <v>122</v>
      </c>
      <c r="C114" s="18"/>
      <c r="D114" s="20"/>
      <c r="E114" s="20"/>
      <c r="F114" s="20"/>
      <c r="G114" s="20"/>
      <c r="H114" s="136">
        <f t="shared" si="10"/>
        <v>0</v>
      </c>
      <c r="I114" s="133"/>
      <c r="J114" s="178"/>
      <c r="K114" s="179"/>
      <c r="L114" s="120"/>
      <c r="M114" s="50"/>
    </row>
    <row r="115" spans="2:13" ht="15.5" hidden="1" x14ac:dyDescent="0.35">
      <c r="B115" s="156" t="s">
        <v>123</v>
      </c>
      <c r="C115" s="18"/>
      <c r="D115" s="20"/>
      <c r="E115" s="20"/>
      <c r="F115" s="20"/>
      <c r="G115" s="20"/>
      <c r="H115" s="136">
        <f t="shared" si="10"/>
        <v>0</v>
      </c>
      <c r="I115" s="133"/>
      <c r="J115" s="178"/>
      <c r="K115" s="179"/>
      <c r="L115" s="120"/>
      <c r="M115" s="50"/>
    </row>
    <row r="116" spans="2:13" ht="15.5" hidden="1" x14ac:dyDescent="0.35">
      <c r="B116" s="156" t="s">
        <v>124</v>
      </c>
      <c r="C116" s="18"/>
      <c r="D116" s="20"/>
      <c r="E116" s="20"/>
      <c r="F116" s="20"/>
      <c r="G116" s="20"/>
      <c r="H116" s="136">
        <f t="shared" si="10"/>
        <v>0</v>
      </c>
      <c r="I116" s="133"/>
      <c r="J116" s="178"/>
      <c r="K116" s="179"/>
      <c r="L116" s="120"/>
      <c r="M116" s="50"/>
    </row>
    <row r="117" spans="2:13" ht="15.5" hidden="1" x14ac:dyDescent="0.35">
      <c r="B117" s="156" t="s">
        <v>125</v>
      </c>
      <c r="C117" s="45"/>
      <c r="D117" s="21"/>
      <c r="E117" s="21"/>
      <c r="F117" s="21"/>
      <c r="G117" s="21"/>
      <c r="H117" s="136">
        <f t="shared" si="10"/>
        <v>0</v>
      </c>
      <c r="I117" s="134"/>
      <c r="J117" s="179"/>
      <c r="K117" s="179"/>
      <c r="L117" s="121"/>
      <c r="M117" s="50"/>
    </row>
    <row r="118" spans="2:13" ht="15.5" hidden="1" x14ac:dyDescent="0.35">
      <c r="B118" s="156" t="s">
        <v>126</v>
      </c>
      <c r="C118" s="45"/>
      <c r="D118" s="21"/>
      <c r="E118" s="21"/>
      <c r="F118" s="21"/>
      <c r="G118" s="21"/>
      <c r="H118" s="136">
        <f t="shared" si="10"/>
        <v>0</v>
      </c>
      <c r="I118" s="134"/>
      <c r="J118" s="179"/>
      <c r="K118" s="179"/>
      <c r="L118" s="121"/>
      <c r="M118" s="50"/>
    </row>
    <row r="119" spans="2:13" ht="15.5" hidden="1" x14ac:dyDescent="0.35">
      <c r="C119" s="105" t="s">
        <v>173</v>
      </c>
      <c r="D119" s="25">
        <f>SUM(D111:D118)</f>
        <v>0</v>
      </c>
      <c r="E119" s="25">
        <f>SUM(E111:E118)</f>
        <v>0</v>
      </c>
      <c r="F119" s="25"/>
      <c r="G119" s="25">
        <f>SUM(G111:G118)</f>
        <v>0</v>
      </c>
      <c r="H119" s="25">
        <f>SUM(H111:H118)</f>
        <v>0</v>
      </c>
      <c r="I119" s="122">
        <f>(I111*H111)+(I112*H112)+(I113*H113)+(I114*H114)+(I115*H115)+(I116*H116)+(I117*H117)+(I118*H118)</f>
        <v>0</v>
      </c>
      <c r="J119" s="185">
        <f>SUM(J111:J118)</f>
        <v>0</v>
      </c>
      <c r="K119" s="204"/>
      <c r="L119" s="121"/>
      <c r="M119" s="52"/>
    </row>
    <row r="120" spans="2:13" ht="51" hidden="1" customHeight="1" x14ac:dyDescent="0.35">
      <c r="B120" s="105" t="s">
        <v>127</v>
      </c>
      <c r="C120" s="283"/>
      <c r="D120" s="284"/>
      <c r="E120" s="284"/>
      <c r="F120" s="284"/>
      <c r="G120" s="284"/>
      <c r="H120" s="284"/>
      <c r="I120" s="284"/>
      <c r="J120" s="284"/>
      <c r="K120" s="284"/>
      <c r="L120" s="285"/>
      <c r="M120" s="49"/>
    </row>
    <row r="121" spans="2:13" ht="15.5" hidden="1" x14ac:dyDescent="0.35">
      <c r="B121" s="156" t="s">
        <v>128</v>
      </c>
      <c r="C121" s="18"/>
      <c r="D121" s="20"/>
      <c r="E121" s="20"/>
      <c r="F121" s="20"/>
      <c r="G121" s="20"/>
      <c r="H121" s="136">
        <f t="shared" ref="H121:H128" si="11">SUM(D121:G121)</f>
        <v>0</v>
      </c>
      <c r="I121" s="133"/>
      <c r="J121" s="178"/>
      <c r="K121" s="179"/>
      <c r="L121" s="120"/>
      <c r="M121" s="50"/>
    </row>
    <row r="122" spans="2:13" ht="15.5" hidden="1" x14ac:dyDescent="0.35">
      <c r="B122" s="156" t="s">
        <v>129</v>
      </c>
      <c r="C122" s="18"/>
      <c r="D122" s="20"/>
      <c r="E122" s="20"/>
      <c r="F122" s="20"/>
      <c r="G122" s="20"/>
      <c r="H122" s="136">
        <f t="shared" si="11"/>
        <v>0</v>
      </c>
      <c r="I122" s="133"/>
      <c r="J122" s="178"/>
      <c r="K122" s="179"/>
      <c r="L122" s="120"/>
      <c r="M122" s="50"/>
    </row>
    <row r="123" spans="2:13" ht="15.5" hidden="1" x14ac:dyDescent="0.35">
      <c r="B123" s="156" t="s">
        <v>130</v>
      </c>
      <c r="C123" s="18"/>
      <c r="D123" s="20"/>
      <c r="E123" s="20"/>
      <c r="F123" s="20"/>
      <c r="G123" s="20"/>
      <c r="H123" s="136">
        <f t="shared" si="11"/>
        <v>0</v>
      </c>
      <c r="I123" s="133"/>
      <c r="J123" s="178"/>
      <c r="K123" s="179"/>
      <c r="L123" s="120"/>
      <c r="M123" s="50"/>
    </row>
    <row r="124" spans="2:13" ht="15.5" hidden="1" x14ac:dyDescent="0.35">
      <c r="B124" s="156" t="s">
        <v>131</v>
      </c>
      <c r="C124" s="18"/>
      <c r="D124" s="20"/>
      <c r="E124" s="20"/>
      <c r="F124" s="20"/>
      <c r="G124" s="20"/>
      <c r="H124" s="136">
        <f t="shared" si="11"/>
        <v>0</v>
      </c>
      <c r="I124" s="133"/>
      <c r="J124" s="178"/>
      <c r="K124" s="179"/>
      <c r="L124" s="120"/>
      <c r="M124" s="50"/>
    </row>
    <row r="125" spans="2:13" ht="15.5" hidden="1" x14ac:dyDescent="0.35">
      <c r="B125" s="156" t="s">
        <v>132</v>
      </c>
      <c r="C125" s="18"/>
      <c r="D125" s="20"/>
      <c r="E125" s="20"/>
      <c r="F125" s="20"/>
      <c r="G125" s="20"/>
      <c r="H125" s="136">
        <f t="shared" si="11"/>
        <v>0</v>
      </c>
      <c r="I125" s="133"/>
      <c r="J125" s="178"/>
      <c r="K125" s="179"/>
      <c r="L125" s="120"/>
      <c r="M125" s="50"/>
    </row>
    <row r="126" spans="2:13" ht="15.5" hidden="1" x14ac:dyDescent="0.35">
      <c r="B126" s="156" t="s">
        <v>133</v>
      </c>
      <c r="C126" s="18"/>
      <c r="D126" s="20"/>
      <c r="E126" s="20"/>
      <c r="F126" s="20"/>
      <c r="G126" s="20"/>
      <c r="H126" s="136">
        <f t="shared" si="11"/>
        <v>0</v>
      </c>
      <c r="I126" s="133"/>
      <c r="J126" s="178"/>
      <c r="K126" s="179"/>
      <c r="L126" s="120"/>
      <c r="M126" s="50"/>
    </row>
    <row r="127" spans="2:13" ht="15.5" hidden="1" x14ac:dyDescent="0.35">
      <c r="B127" s="156" t="s">
        <v>134</v>
      </c>
      <c r="C127" s="45"/>
      <c r="D127" s="21"/>
      <c r="E127" s="21"/>
      <c r="F127" s="21"/>
      <c r="G127" s="21"/>
      <c r="H127" s="136">
        <f t="shared" si="11"/>
        <v>0</v>
      </c>
      <c r="I127" s="134"/>
      <c r="J127" s="179"/>
      <c r="K127" s="179"/>
      <c r="L127" s="121"/>
      <c r="M127" s="50"/>
    </row>
    <row r="128" spans="2:13" ht="15.5" hidden="1" x14ac:dyDescent="0.35">
      <c r="B128" s="156" t="s">
        <v>135</v>
      </c>
      <c r="C128" s="45"/>
      <c r="D128" s="21"/>
      <c r="E128" s="21"/>
      <c r="F128" s="21"/>
      <c r="G128" s="21"/>
      <c r="H128" s="136">
        <f t="shared" si="11"/>
        <v>0</v>
      </c>
      <c r="I128" s="134"/>
      <c r="J128" s="179"/>
      <c r="K128" s="179"/>
      <c r="L128" s="121"/>
      <c r="M128" s="50"/>
    </row>
    <row r="129" spans="2:13" ht="15.5" hidden="1" x14ac:dyDescent="0.35">
      <c r="C129" s="105" t="s">
        <v>173</v>
      </c>
      <c r="D129" s="22">
        <f>SUM(D121:D128)</f>
        <v>0</v>
      </c>
      <c r="E129" s="22">
        <f>SUM(E121:E128)</f>
        <v>0</v>
      </c>
      <c r="F129" s="22"/>
      <c r="G129" s="22">
        <f>SUM(G121:G128)</f>
        <v>0</v>
      </c>
      <c r="H129" s="22">
        <f>SUM(H121:H128)</f>
        <v>0</v>
      </c>
      <c r="I129" s="122">
        <f>(I121*H121)+(I122*H122)+(I123*H123)+(I124*H124)+(I125*H125)+(I126*H126)+(I127*H127)+(I128*H128)</f>
        <v>0</v>
      </c>
      <c r="J129" s="185">
        <f>SUM(J121:J128)</f>
        <v>0</v>
      </c>
      <c r="K129" s="204"/>
      <c r="L129" s="121"/>
      <c r="M129" s="52"/>
    </row>
    <row r="130" spans="2:13" ht="15.75" hidden="1" customHeight="1" x14ac:dyDescent="0.35">
      <c r="B130" s="7"/>
      <c r="C130" s="12"/>
      <c r="D130" s="27"/>
      <c r="E130" s="27"/>
      <c r="F130" s="27"/>
      <c r="G130" s="27"/>
      <c r="H130" s="27"/>
      <c r="I130" s="27"/>
      <c r="J130" s="27"/>
      <c r="K130" s="27"/>
      <c r="L130" s="76"/>
      <c r="M130" s="4"/>
    </row>
    <row r="131" spans="2:13" ht="51" hidden="1" customHeight="1" x14ac:dyDescent="0.35">
      <c r="B131" s="105" t="s">
        <v>136</v>
      </c>
      <c r="C131" s="286"/>
      <c r="D131" s="287"/>
      <c r="E131" s="287"/>
      <c r="F131" s="287"/>
      <c r="G131" s="287"/>
      <c r="H131" s="287"/>
      <c r="I131" s="287"/>
      <c r="J131" s="287"/>
      <c r="K131" s="287"/>
      <c r="L131" s="288"/>
      <c r="M131" s="19"/>
    </row>
    <row r="132" spans="2:13" ht="51" hidden="1" customHeight="1" x14ac:dyDescent="0.35">
      <c r="B132" s="105" t="s">
        <v>137</v>
      </c>
      <c r="C132" s="283"/>
      <c r="D132" s="284"/>
      <c r="E132" s="284"/>
      <c r="F132" s="284"/>
      <c r="G132" s="284"/>
      <c r="H132" s="284"/>
      <c r="I132" s="284"/>
      <c r="J132" s="284"/>
      <c r="K132" s="284"/>
      <c r="L132" s="285"/>
      <c r="M132" s="49"/>
    </row>
    <row r="133" spans="2:13" ht="15.5" hidden="1" x14ac:dyDescent="0.35">
      <c r="B133" s="156" t="s">
        <v>138</v>
      </c>
      <c r="C133" s="18"/>
      <c r="D133" s="20"/>
      <c r="E133" s="20"/>
      <c r="F133" s="20"/>
      <c r="G133" s="20"/>
      <c r="H133" s="136">
        <f t="shared" ref="H133:H140" si="12">SUM(D133:G133)</f>
        <v>0</v>
      </c>
      <c r="I133" s="133"/>
      <c r="J133" s="178"/>
      <c r="K133" s="179"/>
      <c r="L133" s="120"/>
      <c r="M133" s="50"/>
    </row>
    <row r="134" spans="2:13" ht="15.5" hidden="1" x14ac:dyDescent="0.35">
      <c r="B134" s="156" t="s">
        <v>139</v>
      </c>
      <c r="C134" s="18"/>
      <c r="D134" s="20"/>
      <c r="E134" s="20"/>
      <c r="F134" s="20"/>
      <c r="G134" s="20"/>
      <c r="H134" s="136">
        <f t="shared" si="12"/>
        <v>0</v>
      </c>
      <c r="I134" s="133"/>
      <c r="J134" s="178"/>
      <c r="K134" s="179"/>
      <c r="L134" s="120"/>
      <c r="M134" s="50"/>
    </row>
    <row r="135" spans="2:13" ht="15.5" hidden="1" x14ac:dyDescent="0.35">
      <c r="B135" s="156" t="s">
        <v>140</v>
      </c>
      <c r="C135" s="18"/>
      <c r="D135" s="20"/>
      <c r="E135" s="20"/>
      <c r="F135" s="20"/>
      <c r="G135" s="20"/>
      <c r="H135" s="136">
        <f t="shared" si="12"/>
        <v>0</v>
      </c>
      <c r="I135" s="133"/>
      <c r="J135" s="178"/>
      <c r="K135" s="179"/>
      <c r="L135" s="120"/>
      <c r="M135" s="50"/>
    </row>
    <row r="136" spans="2:13" ht="15.5" hidden="1" x14ac:dyDescent="0.35">
      <c r="B136" s="156" t="s">
        <v>141</v>
      </c>
      <c r="C136" s="18"/>
      <c r="D136" s="20"/>
      <c r="E136" s="20"/>
      <c r="F136" s="20"/>
      <c r="G136" s="20"/>
      <c r="H136" s="136">
        <f t="shared" si="12"/>
        <v>0</v>
      </c>
      <c r="I136" s="133"/>
      <c r="J136" s="178"/>
      <c r="K136" s="179"/>
      <c r="L136" s="120"/>
      <c r="M136" s="50"/>
    </row>
    <row r="137" spans="2:13" ht="15.5" hidden="1" x14ac:dyDescent="0.35">
      <c r="B137" s="156" t="s">
        <v>142</v>
      </c>
      <c r="C137" s="18"/>
      <c r="D137" s="20"/>
      <c r="E137" s="20"/>
      <c r="F137" s="20"/>
      <c r="G137" s="20"/>
      <c r="H137" s="136">
        <f t="shared" si="12"/>
        <v>0</v>
      </c>
      <c r="I137" s="133"/>
      <c r="J137" s="178"/>
      <c r="K137" s="179"/>
      <c r="L137" s="120"/>
      <c r="M137" s="50"/>
    </row>
    <row r="138" spans="2:13" ht="15.5" hidden="1" x14ac:dyDescent="0.35">
      <c r="B138" s="156" t="s">
        <v>143</v>
      </c>
      <c r="C138" s="18"/>
      <c r="D138" s="20"/>
      <c r="E138" s="20"/>
      <c r="F138" s="20"/>
      <c r="G138" s="20"/>
      <c r="H138" s="136">
        <f t="shared" si="12"/>
        <v>0</v>
      </c>
      <c r="I138" s="133"/>
      <c r="J138" s="178"/>
      <c r="K138" s="179"/>
      <c r="L138" s="120"/>
      <c r="M138" s="50"/>
    </row>
    <row r="139" spans="2:13" ht="15.5" hidden="1" x14ac:dyDescent="0.35">
      <c r="B139" s="156" t="s">
        <v>144</v>
      </c>
      <c r="C139" s="45"/>
      <c r="D139" s="21"/>
      <c r="E139" s="21"/>
      <c r="F139" s="21"/>
      <c r="G139" s="21"/>
      <c r="H139" s="136">
        <f t="shared" si="12"/>
        <v>0</v>
      </c>
      <c r="I139" s="134"/>
      <c r="J139" s="179"/>
      <c r="K139" s="179"/>
      <c r="L139" s="121"/>
      <c r="M139" s="50"/>
    </row>
    <row r="140" spans="2:13" ht="15.5" hidden="1" x14ac:dyDescent="0.35">
      <c r="B140" s="156" t="s">
        <v>145</v>
      </c>
      <c r="C140" s="45"/>
      <c r="D140" s="21"/>
      <c r="E140" s="21"/>
      <c r="F140" s="21"/>
      <c r="G140" s="21"/>
      <c r="H140" s="136">
        <f t="shared" si="12"/>
        <v>0</v>
      </c>
      <c r="I140" s="134"/>
      <c r="J140" s="179"/>
      <c r="K140" s="179"/>
      <c r="L140" s="121"/>
      <c r="M140" s="50"/>
    </row>
    <row r="141" spans="2:13" ht="15.5" hidden="1" x14ac:dyDescent="0.35">
      <c r="C141" s="105" t="s">
        <v>173</v>
      </c>
      <c r="D141" s="22">
        <f>SUM(D133:D140)</f>
        <v>0</v>
      </c>
      <c r="E141" s="22">
        <f>SUM(E133:E140)</f>
        <v>0</v>
      </c>
      <c r="F141" s="22"/>
      <c r="G141" s="22">
        <f>SUM(G133:G140)</f>
        <v>0</v>
      </c>
      <c r="H141" s="25">
        <f>SUM(H133:H140)</f>
        <v>0</v>
      </c>
      <c r="I141" s="122">
        <f>(I133*H133)+(I134*H134)+(I135*H135)+(I136*H136)+(I137*H137)+(I138*H138)+(I139*H139)+(I140*H140)</f>
        <v>0</v>
      </c>
      <c r="J141" s="185">
        <f>SUM(J133:J140)</f>
        <v>0</v>
      </c>
      <c r="K141" s="204"/>
      <c r="L141" s="121"/>
      <c r="M141" s="52"/>
    </row>
    <row r="142" spans="2:13" ht="51" hidden="1" customHeight="1" x14ac:dyDescent="0.35">
      <c r="B142" s="105" t="s">
        <v>146</v>
      </c>
      <c r="C142" s="283"/>
      <c r="D142" s="284"/>
      <c r="E142" s="284"/>
      <c r="F142" s="284"/>
      <c r="G142" s="284"/>
      <c r="H142" s="284"/>
      <c r="I142" s="284"/>
      <c r="J142" s="284"/>
      <c r="K142" s="284"/>
      <c r="L142" s="285"/>
      <c r="M142" s="49"/>
    </row>
    <row r="143" spans="2:13" ht="15.5" hidden="1" x14ac:dyDescent="0.35">
      <c r="B143" s="156" t="s">
        <v>147</v>
      </c>
      <c r="C143" s="18"/>
      <c r="D143" s="20"/>
      <c r="E143" s="20"/>
      <c r="F143" s="20"/>
      <c r="G143" s="20"/>
      <c r="H143" s="136">
        <f t="shared" ref="H143:H150" si="13">SUM(D143:G143)</f>
        <v>0</v>
      </c>
      <c r="I143" s="133"/>
      <c r="J143" s="178"/>
      <c r="K143" s="179"/>
      <c r="L143" s="120"/>
      <c r="M143" s="50"/>
    </row>
    <row r="144" spans="2:13" ht="15.5" hidden="1" x14ac:dyDescent="0.35">
      <c r="B144" s="156" t="s">
        <v>148</v>
      </c>
      <c r="C144" s="18"/>
      <c r="D144" s="20"/>
      <c r="E144" s="20"/>
      <c r="F144" s="20"/>
      <c r="G144" s="20"/>
      <c r="H144" s="136">
        <f t="shared" si="13"/>
        <v>0</v>
      </c>
      <c r="I144" s="133"/>
      <c r="J144" s="178"/>
      <c r="K144" s="179"/>
      <c r="L144" s="120"/>
      <c r="M144" s="50"/>
    </row>
    <row r="145" spans="2:13" ht="15.5" hidden="1" x14ac:dyDescent="0.35">
      <c r="B145" s="156" t="s">
        <v>149</v>
      </c>
      <c r="C145" s="18"/>
      <c r="D145" s="20"/>
      <c r="E145" s="20"/>
      <c r="F145" s="20"/>
      <c r="G145" s="20"/>
      <c r="H145" s="136">
        <f t="shared" si="13"/>
        <v>0</v>
      </c>
      <c r="I145" s="133"/>
      <c r="J145" s="178"/>
      <c r="K145" s="179"/>
      <c r="L145" s="120"/>
      <c r="M145" s="50"/>
    </row>
    <row r="146" spans="2:13" ht="15.5" hidden="1" x14ac:dyDescent="0.35">
      <c r="B146" s="156" t="s">
        <v>150</v>
      </c>
      <c r="C146" s="18"/>
      <c r="D146" s="20"/>
      <c r="E146" s="20"/>
      <c r="F146" s="20"/>
      <c r="G146" s="20"/>
      <c r="H146" s="136">
        <f t="shared" si="13"/>
        <v>0</v>
      </c>
      <c r="I146" s="133"/>
      <c r="J146" s="178"/>
      <c r="K146" s="179"/>
      <c r="L146" s="120"/>
      <c r="M146" s="50"/>
    </row>
    <row r="147" spans="2:13" ht="15.5" hidden="1" x14ac:dyDescent="0.35">
      <c r="B147" s="156" t="s">
        <v>151</v>
      </c>
      <c r="C147" s="18"/>
      <c r="D147" s="20"/>
      <c r="E147" s="20"/>
      <c r="F147" s="20"/>
      <c r="G147" s="20"/>
      <c r="H147" s="136">
        <f t="shared" si="13"/>
        <v>0</v>
      </c>
      <c r="I147" s="133"/>
      <c r="J147" s="178"/>
      <c r="K147" s="179"/>
      <c r="L147" s="120"/>
      <c r="M147" s="50"/>
    </row>
    <row r="148" spans="2:13" ht="15.5" hidden="1" x14ac:dyDescent="0.35">
      <c r="B148" s="156" t="s">
        <v>152</v>
      </c>
      <c r="C148" s="18"/>
      <c r="D148" s="20"/>
      <c r="E148" s="20"/>
      <c r="F148" s="20"/>
      <c r="G148" s="20"/>
      <c r="H148" s="136">
        <f t="shared" si="13"/>
        <v>0</v>
      </c>
      <c r="I148" s="133"/>
      <c r="J148" s="178"/>
      <c r="K148" s="179"/>
      <c r="L148" s="120"/>
      <c r="M148" s="50"/>
    </row>
    <row r="149" spans="2:13" ht="15.5" hidden="1" x14ac:dyDescent="0.35">
      <c r="B149" s="156" t="s">
        <v>153</v>
      </c>
      <c r="C149" s="45"/>
      <c r="D149" s="21"/>
      <c r="E149" s="21"/>
      <c r="F149" s="21"/>
      <c r="G149" s="21"/>
      <c r="H149" s="136">
        <f t="shared" si="13"/>
        <v>0</v>
      </c>
      <c r="I149" s="134"/>
      <c r="J149" s="179"/>
      <c r="K149" s="179"/>
      <c r="L149" s="121"/>
      <c r="M149" s="50"/>
    </row>
    <row r="150" spans="2:13" ht="15.5" hidden="1" x14ac:dyDescent="0.35">
      <c r="B150" s="156" t="s">
        <v>154</v>
      </c>
      <c r="C150" s="45"/>
      <c r="D150" s="21"/>
      <c r="E150" s="21"/>
      <c r="F150" s="21"/>
      <c r="G150" s="21"/>
      <c r="H150" s="136">
        <f t="shared" si="13"/>
        <v>0</v>
      </c>
      <c r="I150" s="134"/>
      <c r="J150" s="179"/>
      <c r="K150" s="179"/>
      <c r="L150" s="121"/>
      <c r="M150" s="50"/>
    </row>
    <row r="151" spans="2:13" ht="15.5" hidden="1" x14ac:dyDescent="0.35">
      <c r="C151" s="105" t="s">
        <v>173</v>
      </c>
      <c r="D151" s="25">
        <f>SUM(D143:D150)</f>
        <v>0</v>
      </c>
      <c r="E151" s="25">
        <f>SUM(E143:E150)</f>
        <v>0</v>
      </c>
      <c r="F151" s="25"/>
      <c r="G151" s="25">
        <f>SUM(G143:G150)</f>
        <v>0</v>
      </c>
      <c r="H151" s="25">
        <f>SUM(H143:H150)</f>
        <v>0</v>
      </c>
      <c r="I151" s="122">
        <f>(I143*H143)+(I144*H144)+(I145*H145)+(I146*H146)+(I147*H147)+(I148*H148)+(I149*H149)+(I150*H150)</f>
        <v>0</v>
      </c>
      <c r="J151" s="185">
        <f>SUM(J143:J150)</f>
        <v>0</v>
      </c>
      <c r="K151" s="204"/>
      <c r="L151" s="121"/>
      <c r="M151" s="52"/>
    </row>
    <row r="152" spans="2:13" ht="51" hidden="1" customHeight="1" x14ac:dyDescent="0.35">
      <c r="B152" s="105" t="s">
        <v>155</v>
      </c>
      <c r="C152" s="283"/>
      <c r="D152" s="284"/>
      <c r="E152" s="284"/>
      <c r="F152" s="284"/>
      <c r="G152" s="284"/>
      <c r="H152" s="284"/>
      <c r="I152" s="284"/>
      <c r="J152" s="284"/>
      <c r="K152" s="284"/>
      <c r="L152" s="285"/>
      <c r="M152" s="49"/>
    </row>
    <row r="153" spans="2:13" ht="15.5" hidden="1" x14ac:dyDescent="0.35">
      <c r="B153" s="156" t="s">
        <v>156</v>
      </c>
      <c r="C153" s="18"/>
      <c r="D153" s="20"/>
      <c r="E153" s="20"/>
      <c r="F153" s="20"/>
      <c r="G153" s="20"/>
      <c r="H153" s="136">
        <f t="shared" ref="H153:H160" si="14">SUM(D153:G153)</f>
        <v>0</v>
      </c>
      <c r="I153" s="133"/>
      <c r="J153" s="178"/>
      <c r="K153" s="179"/>
      <c r="L153" s="120"/>
      <c r="M153" s="50"/>
    </row>
    <row r="154" spans="2:13" ht="15.5" hidden="1" x14ac:dyDescent="0.35">
      <c r="B154" s="156" t="s">
        <v>157</v>
      </c>
      <c r="C154" s="18"/>
      <c r="D154" s="20"/>
      <c r="E154" s="20"/>
      <c r="F154" s="20"/>
      <c r="G154" s="20"/>
      <c r="H154" s="136">
        <f t="shared" si="14"/>
        <v>0</v>
      </c>
      <c r="I154" s="133"/>
      <c r="J154" s="178"/>
      <c r="K154" s="179"/>
      <c r="L154" s="120"/>
      <c r="M154" s="50"/>
    </row>
    <row r="155" spans="2:13" ht="15.5" hidden="1" x14ac:dyDescent="0.35">
      <c r="B155" s="156" t="s">
        <v>158</v>
      </c>
      <c r="C155" s="18"/>
      <c r="D155" s="20"/>
      <c r="E155" s="20"/>
      <c r="F155" s="20"/>
      <c r="G155" s="20"/>
      <c r="H155" s="136">
        <f t="shared" si="14"/>
        <v>0</v>
      </c>
      <c r="I155" s="133"/>
      <c r="J155" s="178"/>
      <c r="K155" s="179"/>
      <c r="L155" s="120"/>
      <c r="M155" s="50"/>
    </row>
    <row r="156" spans="2:13" ht="15.5" hidden="1" x14ac:dyDescent="0.35">
      <c r="B156" s="156" t="s">
        <v>159</v>
      </c>
      <c r="C156" s="18"/>
      <c r="D156" s="20"/>
      <c r="E156" s="20"/>
      <c r="F156" s="20"/>
      <c r="G156" s="20"/>
      <c r="H156" s="136">
        <f t="shared" si="14"/>
        <v>0</v>
      </c>
      <c r="I156" s="133"/>
      <c r="J156" s="192"/>
      <c r="K156" s="205"/>
      <c r="L156" s="120"/>
      <c r="M156" s="50"/>
    </row>
    <row r="157" spans="2:13" ht="15.5" hidden="1" x14ac:dyDescent="0.35">
      <c r="B157" s="156" t="s">
        <v>160</v>
      </c>
      <c r="C157" s="18"/>
      <c r="D157" s="20"/>
      <c r="E157" s="20"/>
      <c r="F157" s="20"/>
      <c r="G157" s="20"/>
      <c r="H157" s="136">
        <f t="shared" si="14"/>
        <v>0</v>
      </c>
      <c r="I157" s="133"/>
      <c r="J157" s="178"/>
      <c r="K157" s="179"/>
      <c r="L157" s="120"/>
      <c r="M157" s="50"/>
    </row>
    <row r="158" spans="2:13" ht="15.5" hidden="1" x14ac:dyDescent="0.35">
      <c r="B158" s="156" t="s">
        <v>161</v>
      </c>
      <c r="C158" s="18"/>
      <c r="D158" s="20"/>
      <c r="E158" s="20"/>
      <c r="F158" s="20"/>
      <c r="G158" s="20"/>
      <c r="H158" s="136">
        <f t="shared" si="14"/>
        <v>0</v>
      </c>
      <c r="I158" s="133"/>
      <c r="J158" s="178"/>
      <c r="K158" s="179"/>
      <c r="L158" s="120"/>
      <c r="M158" s="50"/>
    </row>
    <row r="159" spans="2:13" ht="15.5" hidden="1" x14ac:dyDescent="0.35">
      <c r="B159" s="156" t="s">
        <v>162</v>
      </c>
      <c r="C159" s="45"/>
      <c r="D159" s="21"/>
      <c r="E159" s="21"/>
      <c r="F159" s="21"/>
      <c r="G159" s="21"/>
      <c r="H159" s="136">
        <f t="shared" si="14"/>
        <v>0</v>
      </c>
      <c r="I159" s="134"/>
      <c r="J159" s="179"/>
      <c r="K159" s="179"/>
      <c r="L159" s="121"/>
      <c r="M159" s="50"/>
    </row>
    <row r="160" spans="2:13" ht="15.5" hidden="1" x14ac:dyDescent="0.35">
      <c r="B160" s="156" t="s">
        <v>163</v>
      </c>
      <c r="C160" s="45"/>
      <c r="D160" s="21"/>
      <c r="E160" s="21"/>
      <c r="F160" s="21"/>
      <c r="G160" s="21"/>
      <c r="H160" s="136">
        <f t="shared" si="14"/>
        <v>0</v>
      </c>
      <c r="I160" s="134"/>
      <c r="J160" s="179"/>
      <c r="K160" s="179"/>
      <c r="L160" s="121"/>
      <c r="M160" s="50"/>
    </row>
    <row r="161" spans="2:13" ht="15.5" hidden="1" x14ac:dyDescent="0.35">
      <c r="C161" s="105" t="s">
        <v>173</v>
      </c>
      <c r="D161" s="25">
        <f>SUM(D153:D160)</f>
        <v>0</v>
      </c>
      <c r="E161" s="25">
        <f>SUM(E153:E160)</f>
        <v>0</v>
      </c>
      <c r="F161" s="25"/>
      <c r="G161" s="25">
        <f>SUM(G153:G160)</f>
        <v>0</v>
      </c>
      <c r="H161" s="25">
        <f>SUM(H153:H160)</f>
        <v>0</v>
      </c>
      <c r="I161" s="122">
        <f>(I153*H153)+(I154*H154)+(I155*H155)+(I156*H156)+(I157*H157)+(I158*H158)+(I159*H159)+(I160*H160)</f>
        <v>0</v>
      </c>
      <c r="J161" s="185">
        <f>SUM(J153:J160)</f>
        <v>0</v>
      </c>
      <c r="K161" s="204"/>
      <c r="L161" s="121"/>
      <c r="M161" s="52"/>
    </row>
    <row r="162" spans="2:13" ht="51" hidden="1" customHeight="1" x14ac:dyDescent="0.35">
      <c r="B162" s="105" t="s">
        <v>164</v>
      </c>
      <c r="C162" s="283"/>
      <c r="D162" s="284"/>
      <c r="E162" s="284"/>
      <c r="F162" s="284"/>
      <c r="G162" s="284"/>
      <c r="H162" s="284"/>
      <c r="I162" s="284"/>
      <c r="J162" s="284"/>
      <c r="K162" s="284"/>
      <c r="L162" s="285"/>
      <c r="M162" s="49"/>
    </row>
    <row r="163" spans="2:13" ht="15.5" hidden="1" x14ac:dyDescent="0.35">
      <c r="B163" s="156" t="s">
        <v>165</v>
      </c>
      <c r="C163" s="18"/>
      <c r="D163" s="20"/>
      <c r="E163" s="20"/>
      <c r="F163" s="20"/>
      <c r="G163" s="20"/>
      <c r="H163" s="136">
        <f>SUM(D163:G163)</f>
        <v>0</v>
      </c>
      <c r="I163" s="133"/>
      <c r="J163" s="178"/>
      <c r="K163" s="179"/>
      <c r="L163" s="120"/>
      <c r="M163" s="50"/>
    </row>
    <row r="164" spans="2:13" ht="15.5" hidden="1" x14ac:dyDescent="0.35">
      <c r="B164" s="156" t="s">
        <v>166</v>
      </c>
      <c r="C164" s="18"/>
      <c r="D164" s="20"/>
      <c r="E164" s="20"/>
      <c r="F164" s="20"/>
      <c r="G164" s="20"/>
      <c r="H164" s="136">
        <f t="shared" ref="H164:H170" si="15">SUM(D164:G164)</f>
        <v>0</v>
      </c>
      <c r="I164" s="133"/>
      <c r="J164" s="178"/>
      <c r="K164" s="179"/>
      <c r="L164" s="120"/>
      <c r="M164" s="50"/>
    </row>
    <row r="165" spans="2:13" ht="15.5" hidden="1" x14ac:dyDescent="0.35">
      <c r="B165" s="156" t="s">
        <v>167</v>
      </c>
      <c r="C165" s="18"/>
      <c r="D165" s="20"/>
      <c r="E165" s="20"/>
      <c r="F165" s="20"/>
      <c r="G165" s="20"/>
      <c r="H165" s="136">
        <f t="shared" si="15"/>
        <v>0</v>
      </c>
      <c r="I165" s="133"/>
      <c r="J165" s="178"/>
      <c r="K165" s="179"/>
      <c r="L165" s="120"/>
      <c r="M165" s="50"/>
    </row>
    <row r="166" spans="2:13" ht="15.5" hidden="1" x14ac:dyDescent="0.35">
      <c r="B166" s="156" t="s">
        <v>168</v>
      </c>
      <c r="C166" s="18"/>
      <c r="D166" s="20"/>
      <c r="E166" s="20"/>
      <c r="F166" s="20"/>
      <c r="G166" s="20"/>
      <c r="H166" s="136">
        <f t="shared" si="15"/>
        <v>0</v>
      </c>
      <c r="I166" s="133"/>
      <c r="J166" s="178"/>
      <c r="K166" s="179"/>
      <c r="L166" s="120"/>
      <c r="M166" s="50"/>
    </row>
    <row r="167" spans="2:13" ht="15.5" hidden="1" x14ac:dyDescent="0.35">
      <c r="B167" s="156" t="s">
        <v>169</v>
      </c>
      <c r="C167" s="18"/>
      <c r="D167" s="20"/>
      <c r="E167" s="20"/>
      <c r="F167" s="20"/>
      <c r="G167" s="20"/>
      <c r="H167" s="136">
        <f>SUM(D167:G167)</f>
        <v>0</v>
      </c>
      <c r="I167" s="133"/>
      <c r="J167" s="178"/>
      <c r="K167" s="179"/>
      <c r="L167" s="120"/>
      <c r="M167" s="50"/>
    </row>
    <row r="168" spans="2:13" ht="15.5" hidden="1" x14ac:dyDescent="0.35">
      <c r="B168" s="156" t="s">
        <v>170</v>
      </c>
      <c r="C168" s="18"/>
      <c r="D168" s="20"/>
      <c r="E168" s="20"/>
      <c r="F168" s="20"/>
      <c r="G168" s="20"/>
      <c r="H168" s="136">
        <f t="shared" si="15"/>
        <v>0</v>
      </c>
      <c r="I168" s="133"/>
      <c r="J168" s="178"/>
      <c r="K168" s="179"/>
      <c r="L168" s="120"/>
      <c r="M168" s="50"/>
    </row>
    <row r="169" spans="2:13" ht="15.5" hidden="1" x14ac:dyDescent="0.35">
      <c r="B169" s="156" t="s">
        <v>171</v>
      </c>
      <c r="C169" s="45"/>
      <c r="D169" s="21"/>
      <c r="E169" s="21"/>
      <c r="F169" s="21"/>
      <c r="G169" s="21"/>
      <c r="H169" s="136">
        <f t="shared" si="15"/>
        <v>0</v>
      </c>
      <c r="I169" s="134"/>
      <c r="J169" s="179"/>
      <c r="K169" s="179"/>
      <c r="L169" s="121"/>
      <c r="M169" s="50"/>
    </row>
    <row r="170" spans="2:13" ht="15.5" hidden="1" x14ac:dyDescent="0.35">
      <c r="B170" s="156" t="s">
        <v>172</v>
      </c>
      <c r="C170" s="45"/>
      <c r="D170" s="21"/>
      <c r="E170" s="21"/>
      <c r="F170" s="21"/>
      <c r="G170" s="21"/>
      <c r="H170" s="136">
        <f t="shared" si="15"/>
        <v>0</v>
      </c>
      <c r="I170" s="134"/>
      <c r="J170" s="179"/>
      <c r="K170" s="179"/>
      <c r="L170" s="121"/>
      <c r="M170" s="50"/>
    </row>
    <row r="171" spans="2:13" ht="15.5" hidden="1" x14ac:dyDescent="0.35">
      <c r="C171" s="105" t="s">
        <v>173</v>
      </c>
      <c r="D171" s="22">
        <f>SUM(D163:D170)</f>
        <v>0</v>
      </c>
      <c r="E171" s="22">
        <f>SUM(E163:E170)</f>
        <v>0</v>
      </c>
      <c r="F171" s="22"/>
      <c r="G171" s="22">
        <f>SUM(G163:G170)</f>
        <v>0</v>
      </c>
      <c r="H171" s="22">
        <f>SUM(H163:H170)</f>
        <v>0</v>
      </c>
      <c r="I171" s="122">
        <f>(I163*H163)+(I164*H164)+(I165*H165)+(I166*H166)+(I167*H167)+(I168*H168)+(I169*H169)+(I170*H170)</f>
        <v>0</v>
      </c>
      <c r="J171" s="185">
        <f>SUM(J163:J170)</f>
        <v>0</v>
      </c>
      <c r="K171" s="204"/>
      <c r="L171" s="121"/>
      <c r="M171" s="52"/>
    </row>
    <row r="172" spans="2:13" ht="15.75" customHeight="1" x14ac:dyDescent="0.35">
      <c r="B172" s="7"/>
      <c r="C172" s="12"/>
      <c r="D172" s="27"/>
      <c r="E172" s="27"/>
      <c r="F172" s="27"/>
      <c r="G172" s="27"/>
      <c r="H172" s="27"/>
      <c r="I172" s="27"/>
      <c r="J172" s="27"/>
      <c r="K172" s="27"/>
      <c r="L172" s="12"/>
      <c r="M172" s="4"/>
    </row>
    <row r="173" spans="2:13" ht="15.75" customHeight="1" x14ac:dyDescent="0.35">
      <c r="B173" s="7"/>
      <c r="C173" s="12"/>
      <c r="D173" s="27"/>
      <c r="E173" s="27"/>
      <c r="F173" s="27"/>
      <c r="G173" s="27"/>
      <c r="H173" s="27"/>
      <c r="I173" s="27"/>
      <c r="J173" s="27"/>
      <c r="K173" s="27"/>
      <c r="L173" s="12"/>
      <c r="M173" s="4"/>
    </row>
    <row r="174" spans="2:13" ht="63.75" customHeight="1" x14ac:dyDescent="0.35">
      <c r="B174" s="105" t="s">
        <v>539</v>
      </c>
      <c r="C174" s="17"/>
      <c r="D174" s="264">
        <f>100000+214860-145000</f>
        <v>169860</v>
      </c>
      <c r="E174" s="264">
        <v>100000</v>
      </c>
      <c r="F174" s="219">
        <v>90000</v>
      </c>
      <c r="G174" s="254">
        <v>30000</v>
      </c>
      <c r="H174" s="123">
        <f>SUM(D174:G174)</f>
        <v>389860</v>
      </c>
      <c r="I174" s="135"/>
      <c r="J174" s="268">
        <f>SUM(132000)+(28695.27)+(139777)+(30000)</f>
        <v>330472.27</v>
      </c>
      <c r="K174" s="265"/>
      <c r="L174" s="127"/>
      <c r="M174" s="52"/>
    </row>
    <row r="175" spans="2:13" ht="69.75" customHeight="1" x14ac:dyDescent="0.35">
      <c r="B175" s="105" t="s">
        <v>562</v>
      </c>
      <c r="C175" s="17"/>
      <c r="D175" s="264">
        <v>188558</v>
      </c>
      <c r="E175" s="264">
        <v>10000</v>
      </c>
      <c r="F175" s="219">
        <v>10000</v>
      </c>
      <c r="G175" s="254"/>
      <c r="H175" s="123">
        <f>SUM(D175:G175)</f>
        <v>208558</v>
      </c>
      <c r="I175" s="135"/>
      <c r="J175" s="265">
        <f>SUM(202000)+(8240.86)+(3042.8)</f>
        <v>213283.65999999997</v>
      </c>
      <c r="K175" s="206"/>
      <c r="L175" s="127"/>
      <c r="M175" s="52"/>
    </row>
    <row r="176" spans="2:13" ht="57" customHeight="1" x14ac:dyDescent="0.35">
      <c r="B176" s="105" t="s">
        <v>540</v>
      </c>
      <c r="C176" s="128"/>
      <c r="D176" s="264">
        <f>80000-D177</f>
        <v>28752.35</v>
      </c>
      <c r="E176" s="264">
        <v>25000</v>
      </c>
      <c r="F176" s="219">
        <v>25000</v>
      </c>
      <c r="G176" s="254">
        <v>7500</v>
      </c>
      <c r="H176" s="123">
        <f>SUM(D176:G176)</f>
        <v>86252.35</v>
      </c>
      <c r="I176" s="135"/>
      <c r="J176" s="265">
        <f>SUM(26840.4)+(9000.57)+(7500)</f>
        <v>43340.97</v>
      </c>
      <c r="K176" s="206"/>
      <c r="L176" s="127"/>
      <c r="M176" s="52"/>
    </row>
    <row r="177" spans="2:13" ht="65.25" customHeight="1" x14ac:dyDescent="0.35">
      <c r="B177" s="129" t="s">
        <v>544</v>
      </c>
      <c r="C177" s="17"/>
      <c r="D177" s="265">
        <f>47895*1.07</f>
        <v>51247.65</v>
      </c>
      <c r="E177" s="219"/>
      <c r="F177" s="219"/>
      <c r="G177" s="219"/>
      <c r="H177" s="123">
        <f>SUM(D177:G177)</f>
        <v>51247.65</v>
      </c>
      <c r="I177" s="135"/>
      <c r="J177" s="265">
        <f>47895*1.07</f>
        <v>51247.65</v>
      </c>
      <c r="K177" s="206"/>
      <c r="L177" s="127"/>
      <c r="M177" s="52"/>
    </row>
    <row r="178" spans="2:13" ht="21.75" customHeight="1" x14ac:dyDescent="0.35">
      <c r="B178" s="7"/>
      <c r="C178" s="130" t="s">
        <v>538</v>
      </c>
      <c r="D178" s="137">
        <f>SUM(D174:D177)</f>
        <v>438418</v>
      </c>
      <c r="E178" s="137">
        <f>SUM(E174:E177)</f>
        <v>135000</v>
      </c>
      <c r="F178" s="137">
        <f>SUM(F174:F177)</f>
        <v>125000</v>
      </c>
      <c r="G178" s="137">
        <f>SUM(G174:G177)</f>
        <v>37500</v>
      </c>
      <c r="H178" s="137">
        <f>SUM(H174:H177)</f>
        <v>735918</v>
      </c>
      <c r="I178" s="122">
        <f>(I174*H174)+(I175*H175)+(I176*H176)+(I177*H177)</f>
        <v>0</v>
      </c>
      <c r="J178" s="267">
        <f>SUM(J174:J177)</f>
        <v>638344.54999999993</v>
      </c>
      <c r="K178" s="204"/>
      <c r="L178" s="17"/>
      <c r="M178" s="15"/>
    </row>
    <row r="179" spans="2:13" ht="15.75" customHeight="1" x14ac:dyDescent="0.35">
      <c r="B179" s="7"/>
      <c r="C179" s="12"/>
      <c r="D179" s="27"/>
      <c r="E179" s="27"/>
      <c r="F179" s="27"/>
      <c r="G179" s="27"/>
      <c r="H179" s="27"/>
      <c r="I179" s="27"/>
      <c r="J179" s="27"/>
      <c r="K179" s="27"/>
      <c r="L179" s="12"/>
      <c r="M179" s="15"/>
    </row>
    <row r="180" spans="2:13" ht="15.75" customHeight="1" x14ac:dyDescent="0.35">
      <c r="B180" s="7"/>
      <c r="C180" s="12"/>
      <c r="D180" s="27"/>
      <c r="E180" s="27"/>
      <c r="F180" s="27"/>
      <c r="G180" s="27"/>
      <c r="H180" s="27"/>
      <c r="I180" s="27"/>
      <c r="J180" s="27"/>
      <c r="K180" s="27"/>
      <c r="L180" s="12"/>
      <c r="M180" s="15"/>
    </row>
    <row r="181" spans="2:13" ht="15.75" customHeight="1" x14ac:dyDescent="0.35">
      <c r="B181" s="7"/>
      <c r="C181" s="12"/>
      <c r="D181" s="27"/>
      <c r="E181" s="27"/>
      <c r="F181" s="27"/>
      <c r="G181" s="27"/>
      <c r="H181" s="27"/>
      <c r="I181" s="27"/>
      <c r="J181" s="27"/>
      <c r="K181" s="27"/>
      <c r="L181" s="12"/>
      <c r="M181" s="15"/>
    </row>
    <row r="182" spans="2:13" ht="15.75" customHeight="1" x14ac:dyDescent="0.35">
      <c r="B182" s="7"/>
      <c r="C182" s="12"/>
      <c r="D182" s="27"/>
      <c r="E182" s="27"/>
      <c r="F182" s="27"/>
      <c r="G182" s="27"/>
      <c r="H182" s="27">
        <f>H15+H25+H35+H45+H57+H67+H77+H178</f>
        <v>2768228</v>
      </c>
      <c r="I182" s="27"/>
      <c r="J182" s="27">
        <f>J15+J25+J35+J45+J57+J67+J77+J178</f>
        <v>2346759.67</v>
      </c>
      <c r="K182" s="27"/>
      <c r="L182" s="12"/>
      <c r="M182" s="15"/>
    </row>
    <row r="183" spans="2:13" ht="15.75" customHeight="1" x14ac:dyDescent="0.35">
      <c r="B183" s="7"/>
      <c r="C183" s="12"/>
      <c r="D183" s="27"/>
      <c r="E183" s="27"/>
      <c r="F183" s="27"/>
      <c r="G183" s="27"/>
      <c r="H183" s="27"/>
      <c r="I183" s="27"/>
      <c r="J183" s="27"/>
      <c r="K183" s="27"/>
      <c r="L183" s="12"/>
      <c r="M183" s="15"/>
    </row>
    <row r="184" spans="2:13" ht="15.75" customHeight="1" x14ac:dyDescent="0.35">
      <c r="B184" s="7"/>
      <c r="C184" s="12"/>
      <c r="D184" s="27"/>
      <c r="E184" s="27"/>
      <c r="F184" s="27"/>
      <c r="G184" s="27"/>
      <c r="H184" s="27"/>
      <c r="I184" s="27"/>
      <c r="J184" s="27"/>
      <c r="K184" s="27"/>
      <c r="L184" s="12"/>
      <c r="M184" s="15"/>
    </row>
    <row r="185" spans="2:13" ht="15.75" customHeight="1" thickBot="1" x14ac:dyDescent="0.4">
      <c r="B185" s="7"/>
      <c r="C185" s="12"/>
      <c r="D185" s="27"/>
      <c r="E185" s="27"/>
      <c r="F185" s="27"/>
      <c r="G185" s="27"/>
      <c r="H185" s="27"/>
      <c r="I185" s="27"/>
      <c r="J185" s="27"/>
      <c r="K185" s="27"/>
      <c r="L185" s="12"/>
      <c r="M185" s="15"/>
    </row>
    <row r="186" spans="2:13" ht="15.5" x14ac:dyDescent="0.35">
      <c r="B186" s="7"/>
      <c r="C186" s="291" t="s">
        <v>18</v>
      </c>
      <c r="D186" s="292"/>
      <c r="E186" s="292"/>
      <c r="F186" s="292"/>
      <c r="G186" s="292"/>
      <c r="H186" s="293"/>
      <c r="I186" s="15"/>
      <c r="J186" s="27"/>
      <c r="K186" s="27"/>
      <c r="L186" s="15"/>
    </row>
    <row r="187" spans="2:13" ht="40.5" customHeight="1" x14ac:dyDescent="0.35">
      <c r="B187" s="7"/>
      <c r="C187" s="306"/>
      <c r="D187" s="298" t="str">
        <f>D4</f>
        <v>Budget by UNDP (USD)</v>
      </c>
      <c r="E187" s="298" t="str">
        <f>E4</f>
        <v>Budget by UNFPA (USD)</v>
      </c>
      <c r="F187" s="298" t="str">
        <f>F4</f>
        <v>Budget by UNICEF (USD)</v>
      </c>
      <c r="G187" s="298" t="str">
        <f>G4</f>
        <v>Budget by WFP (USD)</v>
      </c>
      <c r="H187" s="308" t="s">
        <v>62</v>
      </c>
      <c r="I187" s="12"/>
      <c r="J187" s="27"/>
      <c r="K187" s="27"/>
      <c r="L187" s="15"/>
    </row>
    <row r="188" spans="2:13" ht="24.75" customHeight="1" x14ac:dyDescent="0.35">
      <c r="B188" s="7"/>
      <c r="C188" s="307"/>
      <c r="D188" s="299"/>
      <c r="E188" s="299"/>
      <c r="F188" s="299"/>
      <c r="G188" s="299"/>
      <c r="H188" s="309"/>
      <c r="I188" s="12"/>
      <c r="J188" s="27"/>
      <c r="K188" s="27"/>
      <c r="L188" s="15"/>
    </row>
    <row r="189" spans="2:13" ht="41.25" customHeight="1" x14ac:dyDescent="0.35">
      <c r="B189" s="28"/>
      <c r="C189" s="124" t="s">
        <v>61</v>
      </c>
      <c r="D189" s="106">
        <f>SUM(D15,D25,D35,D45,D57,D67,D77,D87,D99,D109,D119,D129,D141,D151,D161,D171,D174,D175,D176,D177)</f>
        <v>874418</v>
      </c>
      <c r="E189" s="106">
        <f>SUM(E15,E25,E35,E45,E57,E67,E77,E87,E99,E109,E119,E129,E141,E151,E161,E171,E174,E175,E176,E177)</f>
        <v>848000</v>
      </c>
      <c r="F189" s="106">
        <f>SUM(F15,F25,F35,F45,F57,F67,F77,F87,F99,F109,F119,F129,F141,F151,F161,F171,F174,F175,F176,F177)</f>
        <v>675000</v>
      </c>
      <c r="G189" s="106">
        <f>SUM(G15,G25,G35,G45,G57,G67,G77,G87,G99,G109,G119,G129,G141,G151,G161,G171,G174,G175,G176,G177)</f>
        <v>370810</v>
      </c>
      <c r="H189" s="125">
        <f>SUM(D189:G189)</f>
        <v>2768228</v>
      </c>
      <c r="I189" s="12"/>
      <c r="J189" s="181"/>
      <c r="K189" s="27"/>
      <c r="L189" s="16"/>
    </row>
    <row r="190" spans="2:13" ht="51.75" customHeight="1" x14ac:dyDescent="0.35">
      <c r="B190" s="5"/>
      <c r="C190" s="124" t="s">
        <v>9</v>
      </c>
      <c r="D190" s="106">
        <f>D189*0.07</f>
        <v>61209.260000000009</v>
      </c>
      <c r="E190" s="106">
        <f>E189*0.07</f>
        <v>59360.000000000007</v>
      </c>
      <c r="F190" s="106">
        <f>F189*0.07</f>
        <v>47250.000000000007</v>
      </c>
      <c r="G190" s="106">
        <f>G189*0.07</f>
        <v>25956.7</v>
      </c>
      <c r="H190" s="125">
        <f>H189*0.07</f>
        <v>193775.96000000002</v>
      </c>
      <c r="I190" s="5"/>
      <c r="J190" s="181"/>
      <c r="K190" s="27"/>
      <c r="L190" s="2"/>
    </row>
    <row r="191" spans="2:13" ht="51.75" customHeight="1" thickBot="1" x14ac:dyDescent="0.4">
      <c r="B191" s="5"/>
      <c r="C191" s="31" t="s">
        <v>62</v>
      </c>
      <c r="D191" s="111">
        <f>SUM(D189:D190)</f>
        <v>935627.26</v>
      </c>
      <c r="E191" s="111">
        <f>SUM(E189:E190)</f>
        <v>907360</v>
      </c>
      <c r="F191" s="111">
        <f>SUM(F189:F190)</f>
        <v>722250</v>
      </c>
      <c r="G191" s="111">
        <f>SUM(G189:G190)</f>
        <v>396766.7</v>
      </c>
      <c r="H191" s="126">
        <f>SUM(H189:H190)</f>
        <v>2962003.96</v>
      </c>
      <c r="I191" s="5"/>
      <c r="L191" s="2"/>
    </row>
    <row r="192" spans="2:13" ht="42" customHeight="1" x14ac:dyDescent="0.35">
      <c r="B192" s="5"/>
      <c r="J192" s="182"/>
      <c r="K192" s="182"/>
      <c r="L192" s="4"/>
      <c r="M192" s="2"/>
    </row>
    <row r="193" spans="2:13" s="39" customFormat="1" ht="29.25" customHeight="1" thickBot="1" x14ac:dyDescent="0.4">
      <c r="B193" s="12"/>
      <c r="C193" s="33"/>
      <c r="D193" s="34"/>
      <c r="E193" s="34"/>
      <c r="F193" s="34"/>
      <c r="G193" s="34"/>
      <c r="H193" s="34"/>
      <c r="I193" s="34"/>
      <c r="J193" s="186"/>
      <c r="K193" s="186"/>
      <c r="L193" s="15"/>
      <c r="M193" s="16"/>
    </row>
    <row r="194" spans="2:13" ht="23.25" customHeight="1" x14ac:dyDescent="0.35">
      <c r="B194" s="2"/>
      <c r="C194" s="301" t="s">
        <v>27</v>
      </c>
      <c r="D194" s="302"/>
      <c r="E194" s="302"/>
      <c r="F194" s="302"/>
      <c r="G194" s="302"/>
      <c r="H194" s="302"/>
      <c r="I194" s="303"/>
      <c r="J194" s="186"/>
      <c r="K194" s="186"/>
      <c r="L194" s="2"/>
      <c r="M194" s="40"/>
    </row>
    <row r="195" spans="2:13" ht="41.25" customHeight="1" x14ac:dyDescent="0.35">
      <c r="B195" s="2"/>
      <c r="C195" s="107"/>
      <c r="D195" s="289" t="str">
        <f>D4</f>
        <v>Budget by UNDP (USD)</v>
      </c>
      <c r="E195" s="289" t="str">
        <f>E4</f>
        <v>Budget by UNFPA (USD)</v>
      </c>
      <c r="F195" s="289" t="str">
        <f>F4</f>
        <v>Budget by UNICEF (USD)</v>
      </c>
      <c r="G195" s="289" t="str">
        <f>G4</f>
        <v>Budget by WFP (USD)</v>
      </c>
      <c r="H195" s="310" t="s">
        <v>62</v>
      </c>
      <c r="I195" s="312" t="s">
        <v>29</v>
      </c>
      <c r="J195" s="186"/>
      <c r="K195" s="186"/>
      <c r="L195" s="2"/>
      <c r="M195" s="40"/>
    </row>
    <row r="196" spans="2:13" ht="27.75" customHeight="1" x14ac:dyDescent="0.35">
      <c r="B196" s="2"/>
      <c r="C196" s="107"/>
      <c r="D196" s="290"/>
      <c r="E196" s="290"/>
      <c r="F196" s="290"/>
      <c r="G196" s="290"/>
      <c r="H196" s="311"/>
      <c r="I196" s="313"/>
      <c r="J196" s="180"/>
      <c r="K196" s="180"/>
      <c r="L196" s="2"/>
      <c r="M196" s="40"/>
    </row>
    <row r="197" spans="2:13" ht="55.5" customHeight="1" x14ac:dyDescent="0.35">
      <c r="B197" s="2"/>
      <c r="C197" s="30" t="s">
        <v>28</v>
      </c>
      <c r="D197" s="109">
        <f>$D$191*I197</f>
        <v>654939.08199999994</v>
      </c>
      <c r="E197" s="110">
        <f>$E$191*I197</f>
        <v>635152</v>
      </c>
      <c r="F197" s="110">
        <f>$F$191*I197</f>
        <v>505574.99999999994</v>
      </c>
      <c r="G197" s="110">
        <f>$G$191*I197</f>
        <v>277736.69</v>
      </c>
      <c r="H197" s="110">
        <f>SUM(D197:G197)</f>
        <v>2073402.7719999999</v>
      </c>
      <c r="I197" s="148">
        <v>0.7</v>
      </c>
      <c r="J197" s="180"/>
      <c r="K197" s="180"/>
      <c r="L197" s="2"/>
      <c r="M197" s="40"/>
    </row>
    <row r="198" spans="2:13" ht="57.75" customHeight="1" x14ac:dyDescent="0.35">
      <c r="B198" s="300"/>
      <c r="C198" s="131" t="s">
        <v>30</v>
      </c>
      <c r="D198" s="109">
        <f>$D$191*I198</f>
        <v>280688.17800000001</v>
      </c>
      <c r="E198" s="110">
        <f>$E$191*I198</f>
        <v>272208</v>
      </c>
      <c r="F198" s="110">
        <f t="shared" ref="F198:F199" si="16">$F$191*I198</f>
        <v>216675</v>
      </c>
      <c r="G198" s="110">
        <f>$G$191*I198</f>
        <v>119030.01</v>
      </c>
      <c r="H198" s="132">
        <f>SUM(D198:G198)</f>
        <v>888601.18800000008</v>
      </c>
      <c r="I198" s="149">
        <v>0.3</v>
      </c>
      <c r="J198" s="183"/>
      <c r="K198" s="183"/>
      <c r="L198" s="40"/>
      <c r="M198" s="40"/>
    </row>
    <row r="199" spans="2:13" ht="57.75" customHeight="1" x14ac:dyDescent="0.35">
      <c r="B199" s="300"/>
      <c r="C199" s="131" t="s">
        <v>548</v>
      </c>
      <c r="D199" s="109">
        <f>$D$191*I199</f>
        <v>0</v>
      </c>
      <c r="E199" s="110">
        <f>$E$191*I199</f>
        <v>0</v>
      </c>
      <c r="F199" s="110">
        <f t="shared" si="16"/>
        <v>0</v>
      </c>
      <c r="G199" s="110">
        <f>$G$191*I199</f>
        <v>0</v>
      </c>
      <c r="H199" s="132">
        <f>SUM(D199:G199)</f>
        <v>0</v>
      </c>
      <c r="I199" s="150">
        <v>0</v>
      </c>
      <c r="J199" s="187"/>
      <c r="K199" s="187"/>
      <c r="L199" s="40"/>
      <c r="M199" s="40"/>
    </row>
    <row r="200" spans="2:13" ht="38.25" customHeight="1" thickBot="1" x14ac:dyDescent="0.4">
      <c r="B200" s="300"/>
      <c r="C200" s="31" t="s">
        <v>543</v>
      </c>
      <c r="D200" s="111">
        <f t="shared" ref="D200:H200" si="17">SUM(D197:D199)</f>
        <v>935627.26</v>
      </c>
      <c r="E200" s="111">
        <f t="shared" si="17"/>
        <v>907360</v>
      </c>
      <c r="F200" s="111">
        <f t="shared" si="17"/>
        <v>722250</v>
      </c>
      <c r="G200" s="111">
        <f t="shared" si="17"/>
        <v>396766.7</v>
      </c>
      <c r="H200" s="111">
        <f t="shared" si="17"/>
        <v>2962003.96</v>
      </c>
      <c r="I200" s="112">
        <f>SUM(I197:I199)</f>
        <v>1</v>
      </c>
      <c r="J200" s="184"/>
      <c r="K200" s="237"/>
      <c r="L200" s="40"/>
      <c r="M200" s="40"/>
    </row>
    <row r="201" spans="2:13" ht="21.75" customHeight="1" thickBot="1" x14ac:dyDescent="0.4">
      <c r="B201" s="300"/>
      <c r="C201" s="3"/>
      <c r="D201" s="8"/>
      <c r="E201" s="8"/>
      <c r="F201" s="8"/>
      <c r="G201" s="8"/>
      <c r="H201" s="8"/>
      <c r="I201" s="8"/>
      <c r="J201" s="184"/>
      <c r="K201" s="182"/>
      <c r="L201" s="40"/>
      <c r="M201" s="40"/>
    </row>
    <row r="202" spans="2:13" ht="49.5" customHeight="1" x14ac:dyDescent="0.35">
      <c r="B202" s="300"/>
      <c r="C202" s="113" t="s">
        <v>556</v>
      </c>
      <c r="D202" s="114">
        <f>SUM(I15,I25,I35,I45,I57,I67,I77,I87,I99,I109,I119,I129,I141,I151,I161,I171,I178)*1.07</f>
        <v>774531.48399999994</v>
      </c>
      <c r="E202" s="34"/>
      <c r="F202" s="34"/>
      <c r="G202" s="34"/>
      <c r="H202" s="34"/>
      <c r="I202" s="190" t="s">
        <v>558</v>
      </c>
      <c r="J202" s="270">
        <f>SUM(J178,J171,J161,J151,J141,J129,J119,J109,J99,J87,J77,J67,J57,J45,J35,J25,J15)</f>
        <v>2346759.67</v>
      </c>
      <c r="L202" s="40"/>
      <c r="M202" s="40"/>
    </row>
    <row r="203" spans="2:13" ht="28.5" customHeight="1" thickBot="1" x14ac:dyDescent="0.4">
      <c r="B203" s="300"/>
      <c r="C203" s="115" t="s">
        <v>15</v>
      </c>
      <c r="D203" s="174">
        <f>D202/H191</f>
        <v>0.26148901029828464</v>
      </c>
      <c r="E203" s="42"/>
      <c r="F203" s="42"/>
      <c r="G203" s="42"/>
      <c r="H203" s="42"/>
      <c r="I203" s="191" t="s">
        <v>559</v>
      </c>
      <c r="J203" s="271">
        <f>J202/H189</f>
        <v>0.84774797090413068</v>
      </c>
      <c r="K203" s="207"/>
      <c r="L203" s="40"/>
      <c r="M203" s="40"/>
    </row>
    <row r="204" spans="2:13" ht="28.5" customHeight="1" x14ac:dyDescent="0.35">
      <c r="B204" s="300"/>
      <c r="C204" s="314"/>
      <c r="D204" s="315"/>
      <c r="E204" s="43"/>
      <c r="F204" s="43"/>
      <c r="G204" s="43"/>
      <c r="H204" s="43"/>
      <c r="L204" s="40"/>
      <c r="M204" s="40"/>
    </row>
    <row r="205" spans="2:13" ht="32.25" customHeight="1" x14ac:dyDescent="0.35">
      <c r="B205" s="300"/>
      <c r="C205" s="115" t="s">
        <v>557</v>
      </c>
      <c r="D205" s="116">
        <f>SUM(D176:G177)*1.07</f>
        <v>147125</v>
      </c>
      <c r="E205" s="44"/>
      <c r="F205" s="44"/>
      <c r="G205" s="44"/>
      <c r="H205" s="44"/>
      <c r="L205" s="40"/>
      <c r="M205" s="40"/>
    </row>
    <row r="206" spans="2:13" ht="23.25" customHeight="1" thickBot="1" x14ac:dyDescent="0.4">
      <c r="B206" s="300"/>
      <c r="C206" s="115" t="s">
        <v>16</v>
      </c>
      <c r="D206" s="251">
        <f>D205/H191</f>
        <v>4.9670764113360605E-2</v>
      </c>
      <c r="E206" s="44"/>
      <c r="F206" s="44"/>
      <c r="G206" s="44"/>
      <c r="H206" s="44"/>
      <c r="J206" s="177"/>
      <c r="L206" s="40"/>
      <c r="M206" s="40"/>
    </row>
    <row r="207" spans="2:13" ht="66.75" customHeight="1" thickBot="1" x14ac:dyDescent="0.4">
      <c r="B207" s="300"/>
      <c r="C207" s="304" t="s">
        <v>553</v>
      </c>
      <c r="D207" s="305"/>
      <c r="E207" s="35"/>
      <c r="F207" s="35"/>
      <c r="G207" s="35"/>
      <c r="H207" s="245" t="s">
        <v>625</v>
      </c>
      <c r="I207" s="246">
        <v>2053510</v>
      </c>
      <c r="J207" s="269">
        <f>J202/I207</f>
        <v>1.1428041110099294</v>
      </c>
      <c r="L207" s="40"/>
      <c r="M207" s="40"/>
    </row>
    <row r="208" spans="2:13" ht="55.5" customHeight="1" x14ac:dyDescent="0.35">
      <c r="B208" s="300"/>
      <c r="M208" s="39"/>
    </row>
    <row r="209" spans="1:13" ht="42.75" customHeight="1" x14ac:dyDescent="0.35">
      <c r="B209" s="300"/>
      <c r="L209" s="40"/>
    </row>
    <row r="210" spans="1:13" ht="21.75" customHeight="1" x14ac:dyDescent="0.35">
      <c r="B210" s="300"/>
      <c r="L210" s="40"/>
    </row>
    <row r="211" spans="1:13" ht="21.75" customHeight="1" x14ac:dyDescent="0.35">
      <c r="A211" s="40"/>
      <c r="B211" s="300"/>
    </row>
    <row r="212" spans="1:13" s="40" customFormat="1" ht="23.25" customHeight="1" x14ac:dyDescent="0.35">
      <c r="A212" s="38"/>
      <c r="B212" s="300"/>
      <c r="C212" s="38"/>
      <c r="D212" s="38"/>
      <c r="E212" s="38"/>
      <c r="F212" s="38"/>
      <c r="G212" s="38"/>
      <c r="H212" s="38"/>
      <c r="I212" s="38"/>
      <c r="J212" s="176"/>
      <c r="K212" s="202"/>
      <c r="L212" s="38"/>
      <c r="M212" s="38"/>
    </row>
    <row r="213" spans="1:13" ht="23.25" customHeight="1" x14ac:dyDescent="0.35"/>
    <row r="214" spans="1:13" ht="21.75" customHeight="1" x14ac:dyDescent="0.35"/>
    <row r="215" spans="1:13" ht="16.5" customHeight="1" x14ac:dyDescent="0.35"/>
    <row r="216" spans="1:13" ht="29.25" customHeight="1" x14ac:dyDescent="0.35"/>
    <row r="217" spans="1:13" ht="24.75" customHeight="1" x14ac:dyDescent="0.35"/>
    <row r="218" spans="1:13" ht="33" customHeight="1" x14ac:dyDescent="0.35"/>
    <row r="220" spans="1:13" ht="15" customHeight="1" x14ac:dyDescent="0.35"/>
    <row r="221" spans="1:13" ht="25.5" customHeight="1" x14ac:dyDescent="0.35"/>
  </sheetData>
  <sheetProtection formatCells="0" formatColumns="0" formatRows="0"/>
  <mergeCells count="39">
    <mergeCell ref="B198:B212"/>
    <mergeCell ref="C194:I194"/>
    <mergeCell ref="C207:D207"/>
    <mergeCell ref="C187:C188"/>
    <mergeCell ref="H187:H188"/>
    <mergeCell ref="H195:H196"/>
    <mergeCell ref="I195:I196"/>
    <mergeCell ref="C204:D204"/>
    <mergeCell ref="D187:D188"/>
    <mergeCell ref="E187:E188"/>
    <mergeCell ref="G187:G188"/>
    <mergeCell ref="B1:E1"/>
    <mergeCell ref="C16:L16"/>
    <mergeCell ref="C6:L6"/>
    <mergeCell ref="C26:L26"/>
    <mergeCell ref="G195:G196"/>
    <mergeCell ref="B2:E2"/>
    <mergeCell ref="C100:L100"/>
    <mergeCell ref="C110:L110"/>
    <mergeCell ref="C131:L131"/>
    <mergeCell ref="C120:L120"/>
    <mergeCell ref="C142:L142"/>
    <mergeCell ref="C132:L132"/>
    <mergeCell ref="C58:L58"/>
    <mergeCell ref="F187:F188"/>
    <mergeCell ref="F195:F196"/>
    <mergeCell ref="C152:L152"/>
    <mergeCell ref="C90:L90"/>
    <mergeCell ref="C36:L36"/>
    <mergeCell ref="D195:D196"/>
    <mergeCell ref="E195:E196"/>
    <mergeCell ref="C48:L48"/>
    <mergeCell ref="C162:L162"/>
    <mergeCell ref="C186:H186"/>
    <mergeCell ref="C5:L5"/>
    <mergeCell ref="C47:L47"/>
    <mergeCell ref="C68:L68"/>
    <mergeCell ref="C78:L78"/>
    <mergeCell ref="C89:L89"/>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I200 J199:K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H203" xr:uid="{E72508C7-C8DD-46A5-878C-E4FA07CAB6AF}"/>
    <dataValidation allowBlank="1" showInputMessage="1" showErrorMessage="1" prompt="M&amp;E Budget Cannot be Less than 5%_x000a_" sqref="D206:H206" xr:uid="{53928C0A-D548-4B6B-97FC-07D38B0E5FA7}"/>
    <dataValidation allowBlank="1" showInputMessage="1" showErrorMessage="1" prompt="Insert *text* description of Outcome here" sqref="C131:L131 C47:L47 C89:L89 C5:L5" xr:uid="{89ACADD6-F982-42D9-AC8D-CCF9750605B2}"/>
    <dataValidation allowBlank="1" showInputMessage="1" showErrorMessage="1" prompt="Insert *text* description of Output here" sqref="C162 C6 C16 C26 C36 C48 C58 C78 C90 C100 C110 C120 C132 C142 C152 C68" xr:uid="{31AC9CA6-D499-4711-A99F-BECD0A64F3A8}"/>
    <dataValidation allowBlank="1" showInputMessage="1" showErrorMessage="1" prompt="Insert *text* description of Activity here" sqref="C163 C7 C17 C27 C37 C49 C59 C79 C91 C101 C111 C121 C133 C143 C153 C69" xr:uid="{E7A390F5-03DD-4A67-B842-17326B4F2DA4}"/>
    <dataValidation allowBlank="1" showErrorMessage="1" prompt="% Towards Gender Equality and Women's Empowerment Must be Higher than 15%_x000a_" sqref="D205:H205" xr:uid="{8C6643DA-1D03-44FB-AC1F-C4CB706ED3AA}"/>
  </dataValidations>
  <pageMargins left="0.7" right="0.7" top="0.75" bottom="0.75" header="0.3" footer="0.3"/>
  <pageSetup scale="74" orientation="landscape" r:id="rId1"/>
  <rowBreaks count="1" manualBreakCount="1">
    <brk id="58" max="16383" man="1"/>
  </rowBreaks>
  <ignoredErrors>
    <ignoredError sqref="G187:G188 G195:G196 D195:E196 D187:E188"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45"/>
  <sheetViews>
    <sheetView showGridLines="0" showZeros="0" zoomScale="80" zoomScaleNormal="80" workbookViewId="0">
      <pane ySplit="4" topLeftCell="A5" activePane="bottomLeft" state="frozen"/>
      <selection pane="bottomLeft" activeCell="F187" sqref="F187:F193"/>
    </sheetView>
  </sheetViews>
  <sheetFormatPr defaultColWidth="9.1796875" defaultRowHeight="15.5" x14ac:dyDescent="0.35"/>
  <cols>
    <col min="1" max="1" width="4.453125" style="55" customWidth="1"/>
    <col min="2" max="2" width="3.1796875" style="55" customWidth="1"/>
    <col min="3" max="3" width="51.453125" style="55" customWidth="1"/>
    <col min="4" max="4" width="34.1796875" style="56" customWidth="1"/>
    <col min="5" max="6" width="35" style="56" customWidth="1"/>
    <col min="7" max="7" width="36.453125" style="56" customWidth="1"/>
    <col min="8" max="8" width="25.81640625" style="55" customWidth="1"/>
    <col min="9" max="9" width="21.453125" style="55" customWidth="1"/>
    <col min="10" max="10" width="16.81640625" style="55" customWidth="1"/>
    <col min="11" max="11" width="19.453125" style="55" customWidth="1"/>
    <col min="12" max="12" width="19" style="55" customWidth="1"/>
    <col min="13" max="13" width="26" style="55" customWidth="1"/>
    <col min="14" max="14" width="21.1796875" style="55" customWidth="1"/>
    <col min="15" max="15" width="7" style="58" customWidth="1"/>
    <col min="16" max="16" width="24.1796875" style="55" customWidth="1"/>
    <col min="17" max="17" width="26.453125" style="55" customWidth="1"/>
    <col min="18" max="18" width="30.1796875" style="55" customWidth="1"/>
    <col min="19" max="19" width="33" style="55" customWidth="1"/>
    <col min="20" max="21" width="22.81640625" style="55" customWidth="1"/>
    <col min="22" max="22" width="23.453125" style="55" customWidth="1"/>
    <col min="23" max="23" width="32.1796875" style="55" customWidth="1"/>
    <col min="24" max="24" width="9.1796875" style="55"/>
    <col min="25" max="25" width="17.81640625" style="55" customWidth="1"/>
    <col min="26" max="26" width="26.453125" style="55" customWidth="1"/>
    <col min="27" max="27" width="22.453125" style="55" customWidth="1"/>
    <col min="28" max="28" width="29.81640625" style="55" customWidth="1"/>
    <col min="29" max="29" width="23.453125" style="55" customWidth="1"/>
    <col min="30" max="30" width="18.453125" style="55" customWidth="1"/>
    <col min="31" max="31" width="17.453125" style="55" customWidth="1"/>
    <col min="32" max="32" width="25.1796875" style="55" customWidth="1"/>
    <col min="33" max="16384" width="9.1796875" style="55"/>
  </cols>
  <sheetData>
    <row r="1" spans="2:15" ht="31.5" customHeight="1" x14ac:dyDescent="1">
      <c r="C1" s="273" t="s">
        <v>537</v>
      </c>
      <c r="D1" s="273"/>
      <c r="E1" s="273"/>
      <c r="F1" s="273"/>
      <c r="G1" s="273"/>
      <c r="H1" s="36"/>
      <c r="I1" s="37"/>
      <c r="J1" s="37"/>
      <c r="M1" s="24"/>
      <c r="N1" s="6"/>
      <c r="O1" s="55"/>
    </row>
    <row r="2" spans="2:15" ht="24" customHeight="1" x14ac:dyDescent="0.45">
      <c r="C2" s="297" t="s">
        <v>175</v>
      </c>
      <c r="D2" s="297"/>
      <c r="E2" s="297"/>
      <c r="F2" s="216"/>
      <c r="G2" s="213"/>
      <c r="M2" s="24"/>
      <c r="N2" s="6"/>
      <c r="O2" s="55"/>
    </row>
    <row r="3" spans="2:15" ht="24" customHeight="1" x14ac:dyDescent="0.35">
      <c r="C3" s="48"/>
      <c r="D3" s="48"/>
      <c r="E3" s="48"/>
      <c r="F3" s="48"/>
      <c r="G3" s="48"/>
      <c r="M3" s="24"/>
      <c r="N3" s="6"/>
      <c r="O3" s="55"/>
    </row>
    <row r="4" spans="2:15" ht="24" customHeight="1" x14ac:dyDescent="0.35">
      <c r="C4" s="48"/>
      <c r="D4" s="210" t="str">
        <f>'1) Budget Table'!D4</f>
        <v>Budget by UNDP (USD)</v>
      </c>
      <c r="E4" s="210" t="str">
        <f>'1) Budget Table'!E4</f>
        <v>Budget by UNFPA (USD)</v>
      </c>
      <c r="F4" s="215" t="str">
        <f>'1) Budget Table'!F4</f>
        <v>Budget by UNICEF (USD)</v>
      </c>
      <c r="G4" s="210" t="str">
        <f>'1) Budget Table'!G4</f>
        <v>Budget by WFP (USD)</v>
      </c>
      <c r="H4" s="200" t="s">
        <v>62</v>
      </c>
      <c r="M4" s="24"/>
      <c r="N4" s="6"/>
      <c r="O4" s="55"/>
    </row>
    <row r="5" spans="2:15" ht="24" customHeight="1" x14ac:dyDescent="0.35">
      <c r="B5" s="316" t="s">
        <v>181</v>
      </c>
      <c r="C5" s="317"/>
      <c r="D5" s="317"/>
      <c r="E5" s="317"/>
      <c r="F5" s="317"/>
      <c r="G5" s="317"/>
      <c r="H5" s="318"/>
      <c r="M5" s="24"/>
      <c r="N5" s="6"/>
      <c r="O5" s="55"/>
    </row>
    <row r="6" spans="2:15" ht="22.5" customHeight="1" x14ac:dyDescent="0.35">
      <c r="C6" s="316" t="s">
        <v>178</v>
      </c>
      <c r="D6" s="317"/>
      <c r="E6" s="317"/>
      <c r="F6" s="317"/>
      <c r="G6" s="317"/>
      <c r="H6" s="318"/>
      <c r="M6" s="24"/>
      <c r="N6" s="6"/>
      <c r="O6" s="55"/>
    </row>
    <row r="7" spans="2:15" ht="24.75" customHeight="1" thickBot="1" x14ac:dyDescent="0.4">
      <c r="C7" s="65" t="s">
        <v>177</v>
      </c>
      <c r="D7" s="66">
        <f>'1) Budget Table'!D15</f>
        <v>346000</v>
      </c>
      <c r="E7" s="66">
        <f>'1) Budget Table'!E15</f>
        <v>10000</v>
      </c>
      <c r="F7" s="66">
        <f>'1) Budget Table'!F15</f>
        <v>0</v>
      </c>
      <c r="G7" s="66">
        <f>'1) Budget Table'!G15</f>
        <v>0</v>
      </c>
      <c r="H7" s="67">
        <f>SUM(D7:G7)</f>
        <v>356000</v>
      </c>
      <c r="M7" s="24"/>
      <c r="N7" s="6"/>
      <c r="O7" s="55"/>
    </row>
    <row r="8" spans="2:15" ht="21.75" customHeight="1" x14ac:dyDescent="0.35">
      <c r="C8" s="63" t="s">
        <v>10</v>
      </c>
      <c r="D8" s="102"/>
      <c r="E8" s="103"/>
      <c r="F8" s="103"/>
      <c r="G8" s="103"/>
      <c r="H8" s="64">
        <f t="shared" ref="H8:H15" si="0">SUM(D8:G8)</f>
        <v>0</v>
      </c>
      <c r="O8" s="55"/>
    </row>
    <row r="9" spans="2:15" x14ac:dyDescent="0.35">
      <c r="C9" s="53" t="s">
        <v>11</v>
      </c>
      <c r="D9" s="104"/>
      <c r="E9" s="21"/>
      <c r="F9" s="21"/>
      <c r="G9" s="21"/>
      <c r="H9" s="62">
        <f t="shared" si="0"/>
        <v>0</v>
      </c>
      <c r="O9" s="55"/>
    </row>
    <row r="10" spans="2:15" ht="15.75" customHeight="1" x14ac:dyDescent="0.35">
      <c r="C10" s="53" t="s">
        <v>12</v>
      </c>
      <c r="D10" s="104"/>
      <c r="E10" s="104"/>
      <c r="F10" s="104"/>
      <c r="G10" s="104"/>
      <c r="H10" s="62">
        <f t="shared" si="0"/>
        <v>0</v>
      </c>
      <c r="O10" s="55"/>
    </row>
    <row r="11" spans="2:15" x14ac:dyDescent="0.35">
      <c r="C11" s="54" t="s">
        <v>13</v>
      </c>
      <c r="D11" s="104"/>
      <c r="E11" s="104"/>
      <c r="F11" s="104"/>
      <c r="G11" s="104"/>
      <c r="H11" s="62">
        <f t="shared" si="0"/>
        <v>0</v>
      </c>
      <c r="O11" s="55"/>
    </row>
    <row r="12" spans="2:15" x14ac:dyDescent="0.35">
      <c r="C12" s="53" t="s">
        <v>17</v>
      </c>
      <c r="D12" s="104"/>
      <c r="E12" s="104"/>
      <c r="F12" s="104"/>
      <c r="G12" s="104"/>
      <c r="H12" s="62">
        <f t="shared" si="0"/>
        <v>0</v>
      </c>
      <c r="O12" s="55"/>
    </row>
    <row r="13" spans="2:15" ht="21.75" customHeight="1" x14ac:dyDescent="0.35">
      <c r="C13" s="53" t="s">
        <v>14</v>
      </c>
      <c r="D13" s="104"/>
      <c r="E13" s="104"/>
      <c r="F13" s="104"/>
      <c r="G13" s="104"/>
      <c r="H13" s="62">
        <f t="shared" si="0"/>
        <v>0</v>
      </c>
      <c r="O13" s="55"/>
    </row>
    <row r="14" spans="2:15" ht="21.75" customHeight="1" x14ac:dyDescent="0.35">
      <c r="C14" s="53" t="s">
        <v>176</v>
      </c>
      <c r="D14" s="104"/>
      <c r="E14" s="104"/>
      <c r="F14" s="104"/>
      <c r="G14" s="104"/>
      <c r="H14" s="62">
        <f t="shared" si="0"/>
        <v>0</v>
      </c>
      <c r="O14" s="55"/>
    </row>
    <row r="15" spans="2:15" ht="15.75" customHeight="1" x14ac:dyDescent="0.35">
      <c r="C15" s="57" t="s">
        <v>179</v>
      </c>
      <c r="D15" s="68">
        <f>SUM(D8:D14)</f>
        <v>0</v>
      </c>
      <c r="E15" s="68">
        <f>SUM(E8:E14)</f>
        <v>0</v>
      </c>
      <c r="F15" s="68">
        <f>SUM(F8:F14)</f>
        <v>0</v>
      </c>
      <c r="G15" s="68">
        <f>SUM(G8:G14)</f>
        <v>0</v>
      </c>
      <c r="H15" s="138">
        <f t="shared" si="0"/>
        <v>0</v>
      </c>
      <c r="O15" s="55"/>
    </row>
    <row r="16" spans="2:15" s="56" customFormat="1" x14ac:dyDescent="0.35">
      <c r="C16" s="72"/>
      <c r="D16" s="73"/>
      <c r="E16" s="73"/>
      <c r="F16" s="73"/>
      <c r="G16" s="73"/>
      <c r="H16" s="139"/>
    </row>
    <row r="17" spans="3:15" x14ac:dyDescent="0.35">
      <c r="C17" s="316" t="s">
        <v>626</v>
      </c>
      <c r="D17" s="317"/>
      <c r="E17" s="317"/>
      <c r="F17" s="317"/>
      <c r="G17" s="317"/>
      <c r="H17" s="318"/>
      <c r="O17" s="55"/>
    </row>
    <row r="18" spans="3:15" ht="27" customHeight="1" thickBot="1" x14ac:dyDescent="0.4">
      <c r="C18" s="65" t="s">
        <v>177</v>
      </c>
      <c r="D18" s="66">
        <f>'1) Budget Table'!D25</f>
        <v>90000</v>
      </c>
      <c r="E18" s="66">
        <f>'1) Budget Table'!E25</f>
        <v>135000</v>
      </c>
      <c r="F18" s="66">
        <f>'1) Budget Table'!F25</f>
        <v>300000</v>
      </c>
      <c r="G18" s="66">
        <f>'1) Budget Table'!G25</f>
        <v>111103</v>
      </c>
      <c r="H18" s="67">
        <f t="shared" ref="H18:H26" si="1">SUM(D18:G18)</f>
        <v>636103</v>
      </c>
      <c r="O18" s="55"/>
    </row>
    <row r="19" spans="3:15" x14ac:dyDescent="0.35">
      <c r="C19" s="63" t="s">
        <v>10</v>
      </c>
      <c r="D19" s="102"/>
      <c r="E19" s="103"/>
      <c r="F19" s="238"/>
      <c r="G19" s="238">
        <v>15563.33</v>
      </c>
      <c r="H19" s="64">
        <f t="shared" si="1"/>
        <v>15563.33</v>
      </c>
      <c r="O19" s="55"/>
    </row>
    <row r="20" spans="3:15" x14ac:dyDescent="0.35">
      <c r="C20" s="53" t="s">
        <v>11</v>
      </c>
      <c r="D20" s="104"/>
      <c r="E20" s="21"/>
      <c r="F20" s="239"/>
      <c r="G20" s="239">
        <v>17741.330000000002</v>
      </c>
      <c r="H20" s="62">
        <f t="shared" si="1"/>
        <v>17741.330000000002</v>
      </c>
      <c r="O20" s="55"/>
    </row>
    <row r="21" spans="3:15" ht="31" x14ac:dyDescent="0.35">
      <c r="C21" s="53" t="s">
        <v>12</v>
      </c>
      <c r="D21" s="104"/>
      <c r="E21" s="104"/>
      <c r="F21" s="240"/>
      <c r="G21" s="240"/>
      <c r="H21" s="62">
        <f t="shared" si="1"/>
        <v>0</v>
      </c>
      <c r="O21" s="55"/>
    </row>
    <row r="22" spans="3:15" x14ac:dyDescent="0.35">
      <c r="C22" s="54" t="s">
        <v>13</v>
      </c>
      <c r="D22" s="104"/>
      <c r="E22" s="104"/>
      <c r="F22" s="258">
        <v>55017.250000000007</v>
      </c>
      <c r="G22" s="240"/>
      <c r="H22" s="62">
        <f t="shared" si="1"/>
        <v>55017.250000000007</v>
      </c>
      <c r="O22" s="55"/>
    </row>
    <row r="23" spans="3:15" x14ac:dyDescent="0.35">
      <c r="C23" s="53" t="s">
        <v>17</v>
      </c>
      <c r="D23" s="104"/>
      <c r="E23" s="104"/>
      <c r="F23" s="258"/>
      <c r="G23" s="240"/>
      <c r="H23" s="62">
        <f t="shared" si="1"/>
        <v>0</v>
      </c>
      <c r="O23" s="55"/>
    </row>
    <row r="24" spans="3:15" x14ac:dyDescent="0.35">
      <c r="C24" s="53" t="s">
        <v>14</v>
      </c>
      <c r="D24" s="104"/>
      <c r="E24" s="104"/>
      <c r="F24" s="258">
        <v>212225.08000000002</v>
      </c>
      <c r="G24" s="240">
        <v>51866.33</v>
      </c>
      <c r="H24" s="62">
        <f t="shared" si="1"/>
        <v>264091.41000000003</v>
      </c>
      <c r="O24" s="55"/>
    </row>
    <row r="25" spans="3:15" x14ac:dyDescent="0.35">
      <c r="C25" s="53" t="s">
        <v>176</v>
      </c>
      <c r="D25" s="104"/>
      <c r="E25" s="104"/>
      <c r="F25" s="258">
        <v>23081.62</v>
      </c>
      <c r="G25" s="240">
        <v>6925.67</v>
      </c>
      <c r="H25" s="62">
        <f t="shared" si="1"/>
        <v>30007.29</v>
      </c>
      <c r="O25" s="55"/>
    </row>
    <row r="26" spans="3:15" x14ac:dyDescent="0.35">
      <c r="C26" s="57" t="s">
        <v>179</v>
      </c>
      <c r="D26" s="68">
        <f>SUM(D19:D25)</f>
        <v>0</v>
      </c>
      <c r="E26" s="68">
        <f>SUM(E19:E25)</f>
        <v>0</v>
      </c>
      <c r="F26" s="259">
        <f>SUM(F19:F25)</f>
        <v>290323.95</v>
      </c>
      <c r="G26" s="68">
        <f>SUM(G19:G25)</f>
        <v>92096.66</v>
      </c>
      <c r="H26" s="62">
        <f t="shared" si="1"/>
        <v>382420.61</v>
      </c>
      <c r="O26" s="55"/>
    </row>
    <row r="27" spans="3:15" s="56" customFormat="1" x14ac:dyDescent="0.35">
      <c r="C27" s="72"/>
      <c r="D27" s="73"/>
      <c r="E27" s="73"/>
      <c r="F27" s="73"/>
      <c r="G27" s="73"/>
      <c r="H27" s="74"/>
    </row>
    <row r="28" spans="3:15" x14ac:dyDescent="0.35">
      <c r="C28" s="316" t="s">
        <v>182</v>
      </c>
      <c r="D28" s="317"/>
      <c r="E28" s="317"/>
      <c r="F28" s="317"/>
      <c r="G28" s="317"/>
      <c r="H28" s="318"/>
      <c r="O28" s="55"/>
    </row>
    <row r="29" spans="3:15" ht="21.75" customHeight="1" thickBot="1" x14ac:dyDescent="0.4">
      <c r="C29" s="65" t="s">
        <v>177</v>
      </c>
      <c r="D29" s="66">
        <f>'1) Budget Table'!D35</f>
        <v>0</v>
      </c>
      <c r="E29" s="66">
        <f>'1) Budget Table'!E35</f>
        <v>40000</v>
      </c>
      <c r="F29" s="66">
        <f>'1) Budget Table'!F35</f>
        <v>150000</v>
      </c>
      <c r="G29" s="66">
        <f>'1) Budget Table'!G35</f>
        <v>0</v>
      </c>
      <c r="H29" s="67">
        <f t="shared" ref="H29:H37" si="2">SUM(D29:G29)</f>
        <v>190000</v>
      </c>
      <c r="O29" s="55"/>
    </row>
    <row r="30" spans="3:15" x14ac:dyDescent="0.35">
      <c r="C30" s="63" t="s">
        <v>10</v>
      </c>
      <c r="D30" s="102"/>
      <c r="E30" s="103"/>
      <c r="F30" s="103"/>
      <c r="G30" s="103"/>
      <c r="H30" s="64">
        <f t="shared" si="2"/>
        <v>0</v>
      </c>
      <c r="O30" s="55"/>
    </row>
    <row r="31" spans="3:15" s="56" customFormat="1" ht="15.75" customHeight="1" x14ac:dyDescent="0.35">
      <c r="C31" s="53" t="s">
        <v>11</v>
      </c>
      <c r="D31" s="104"/>
      <c r="E31" s="21"/>
      <c r="F31" s="21"/>
      <c r="G31" s="21"/>
      <c r="H31" s="62">
        <f t="shared" si="2"/>
        <v>0</v>
      </c>
    </row>
    <row r="32" spans="3:15" s="56" customFormat="1" ht="31" x14ac:dyDescent="0.35">
      <c r="C32" s="53" t="s">
        <v>12</v>
      </c>
      <c r="D32" s="104"/>
      <c r="E32" s="104"/>
      <c r="F32" s="240"/>
      <c r="G32" s="104"/>
      <c r="H32" s="62">
        <f t="shared" si="2"/>
        <v>0</v>
      </c>
    </row>
    <row r="33" spans="3:15" s="56" customFormat="1" x14ac:dyDescent="0.35">
      <c r="C33" s="54" t="s">
        <v>13</v>
      </c>
      <c r="D33" s="104">
        <v>0</v>
      </c>
      <c r="E33" s="104"/>
      <c r="F33" s="240"/>
      <c r="G33" s="104"/>
      <c r="H33" s="62">
        <f t="shared" si="2"/>
        <v>0</v>
      </c>
    </row>
    <row r="34" spans="3:15" x14ac:dyDescent="0.35">
      <c r="C34" s="53" t="s">
        <v>17</v>
      </c>
      <c r="D34" s="104">
        <v>0</v>
      </c>
      <c r="E34" s="104"/>
      <c r="F34" s="260">
        <v>7868.41</v>
      </c>
      <c r="G34" s="104"/>
      <c r="H34" s="62">
        <f t="shared" si="2"/>
        <v>7868.41</v>
      </c>
      <c r="O34" s="55"/>
    </row>
    <row r="35" spans="3:15" x14ac:dyDescent="0.35">
      <c r="C35" s="53" t="s">
        <v>14</v>
      </c>
      <c r="D35" s="104"/>
      <c r="E35" s="104"/>
      <c r="F35" s="260">
        <v>99196</v>
      </c>
      <c r="G35" s="104"/>
      <c r="H35" s="62">
        <f t="shared" si="2"/>
        <v>99196</v>
      </c>
      <c r="O35" s="55"/>
    </row>
    <row r="36" spans="3:15" x14ac:dyDescent="0.35">
      <c r="C36" s="53" t="s">
        <v>176</v>
      </c>
      <c r="D36" s="104"/>
      <c r="E36" s="104"/>
      <c r="F36" s="260"/>
      <c r="G36" s="104"/>
      <c r="H36" s="62">
        <f t="shared" si="2"/>
        <v>0</v>
      </c>
      <c r="O36" s="55"/>
    </row>
    <row r="37" spans="3:15" x14ac:dyDescent="0.35">
      <c r="C37" s="57" t="s">
        <v>179</v>
      </c>
      <c r="D37" s="68">
        <f>SUM(D30:D36)</f>
        <v>0</v>
      </c>
      <c r="E37" s="68">
        <f>SUM(E30:E36)</f>
        <v>0</v>
      </c>
      <c r="F37" s="259">
        <f>SUM(F30:F36)</f>
        <v>107064.41</v>
      </c>
      <c r="G37" s="68">
        <f>SUM(G30:G36)</f>
        <v>0</v>
      </c>
      <c r="H37" s="62">
        <f t="shared" si="2"/>
        <v>107064.41</v>
      </c>
      <c r="O37" s="55"/>
    </row>
    <row r="38" spans="3:15" x14ac:dyDescent="0.35">
      <c r="C38" s="316" t="s">
        <v>183</v>
      </c>
      <c r="D38" s="317"/>
      <c r="E38" s="317"/>
      <c r="F38" s="317"/>
      <c r="G38" s="317"/>
      <c r="H38" s="318"/>
      <c r="O38" s="55"/>
    </row>
    <row r="39" spans="3:15" s="56" customFormat="1" x14ac:dyDescent="0.35">
      <c r="C39" s="69"/>
      <c r="D39" s="70"/>
      <c r="E39" s="70"/>
      <c r="F39" s="70"/>
      <c r="G39" s="70"/>
      <c r="H39" s="71"/>
    </row>
    <row r="40" spans="3:15" ht="20.25" customHeight="1" thickBot="1" x14ac:dyDescent="0.4">
      <c r="C40" s="65" t="s">
        <v>177</v>
      </c>
      <c r="D40" s="66">
        <f>'1) Budget Table'!D45</f>
        <v>0</v>
      </c>
      <c r="E40" s="66">
        <f>'1) Budget Table'!E45</f>
        <v>300000</v>
      </c>
      <c r="F40" s="66">
        <f>'1) Budget Table'!F45</f>
        <v>0</v>
      </c>
      <c r="G40" s="66">
        <f>'1) Budget Table'!G45</f>
        <v>222207</v>
      </c>
      <c r="H40" s="67">
        <f t="shared" ref="H40:H48" si="3">SUM(D40:G40)</f>
        <v>522207</v>
      </c>
      <c r="O40" s="55"/>
    </row>
    <row r="41" spans="3:15" x14ac:dyDescent="0.35">
      <c r="C41" s="63" t="s">
        <v>10</v>
      </c>
      <c r="D41" s="221"/>
      <c r="E41" s="222"/>
      <c r="F41" s="222"/>
      <c r="G41" s="238">
        <v>41126.67</v>
      </c>
      <c r="H41" s="64">
        <f t="shared" si="3"/>
        <v>41126.67</v>
      </c>
      <c r="O41" s="55"/>
    </row>
    <row r="42" spans="3:15" ht="15.75" customHeight="1" x14ac:dyDescent="0.35">
      <c r="C42" s="53" t="s">
        <v>11</v>
      </c>
      <c r="D42" s="223"/>
      <c r="E42" s="224"/>
      <c r="F42" s="224"/>
      <c r="G42" s="239">
        <v>35482.67</v>
      </c>
      <c r="H42" s="62">
        <f t="shared" si="3"/>
        <v>35482.67</v>
      </c>
      <c r="O42" s="55"/>
    </row>
    <row r="43" spans="3:15" ht="32.25" customHeight="1" x14ac:dyDescent="0.35">
      <c r="C43" s="53" t="s">
        <v>12</v>
      </c>
      <c r="D43" s="223"/>
      <c r="E43" s="223"/>
      <c r="F43" s="223"/>
      <c r="G43" s="240"/>
      <c r="H43" s="62">
        <f t="shared" si="3"/>
        <v>0</v>
      </c>
      <c r="O43" s="55"/>
    </row>
    <row r="44" spans="3:15" s="56" customFormat="1" x14ac:dyDescent="0.35">
      <c r="C44" s="54" t="s">
        <v>13</v>
      </c>
      <c r="D44" s="223"/>
      <c r="E44" s="223"/>
      <c r="F44" s="223"/>
      <c r="G44" s="240"/>
      <c r="H44" s="62">
        <f t="shared" si="3"/>
        <v>0</v>
      </c>
    </row>
    <row r="45" spans="3:15" x14ac:dyDescent="0.35">
      <c r="C45" s="53" t="s">
        <v>17</v>
      </c>
      <c r="D45" s="223"/>
      <c r="E45" s="223"/>
      <c r="F45" s="223"/>
      <c r="G45" s="240"/>
      <c r="H45" s="62">
        <f t="shared" si="3"/>
        <v>0</v>
      </c>
      <c r="O45" s="55"/>
    </row>
    <row r="46" spans="3:15" x14ac:dyDescent="0.35">
      <c r="C46" s="53" t="s">
        <v>14</v>
      </c>
      <c r="D46" s="223"/>
      <c r="E46" s="223"/>
      <c r="F46" s="223"/>
      <c r="G46" s="240">
        <v>103732.67</v>
      </c>
      <c r="H46" s="62">
        <f t="shared" si="3"/>
        <v>103732.67</v>
      </c>
      <c r="O46" s="55"/>
    </row>
    <row r="47" spans="3:15" x14ac:dyDescent="0.35">
      <c r="C47" s="53" t="s">
        <v>176</v>
      </c>
      <c r="D47" s="223"/>
      <c r="E47" s="223"/>
      <c r="F47" s="223"/>
      <c r="G47" s="240">
        <v>13851.33</v>
      </c>
      <c r="H47" s="62">
        <f t="shared" si="3"/>
        <v>13851.33</v>
      </c>
      <c r="O47" s="55"/>
    </row>
    <row r="48" spans="3:15" ht="21" customHeight="1" x14ac:dyDescent="0.35">
      <c r="C48" s="57" t="s">
        <v>179</v>
      </c>
      <c r="D48" s="68">
        <f>SUM(D41:D47)</f>
        <v>0</v>
      </c>
      <c r="E48" s="68">
        <f>SUM(E41:E47)</f>
        <v>0</v>
      </c>
      <c r="F48" s="68">
        <f>SUM(F41:F47)</f>
        <v>0</v>
      </c>
      <c r="G48" s="68">
        <f>SUM(G41:G47)</f>
        <v>194193.34</v>
      </c>
      <c r="H48" s="62">
        <f t="shared" si="3"/>
        <v>194193.34</v>
      </c>
      <c r="O48" s="55"/>
    </row>
    <row r="49" spans="2:15" s="56" customFormat="1" ht="22.5" customHeight="1" x14ac:dyDescent="0.35">
      <c r="C49" s="75"/>
      <c r="D49" s="73"/>
      <c r="E49" s="73"/>
      <c r="F49" s="73"/>
      <c r="G49" s="73"/>
      <c r="H49" s="74"/>
    </row>
    <row r="50" spans="2:15" x14ac:dyDescent="0.35">
      <c r="B50" s="316" t="s">
        <v>184</v>
      </c>
      <c r="C50" s="317"/>
      <c r="D50" s="317"/>
      <c r="E50" s="317"/>
      <c r="F50" s="317"/>
      <c r="G50" s="317"/>
      <c r="H50" s="318"/>
      <c r="O50" s="55"/>
    </row>
    <row r="51" spans="2:15" x14ac:dyDescent="0.35">
      <c r="C51" s="316" t="s">
        <v>185</v>
      </c>
      <c r="D51" s="317"/>
      <c r="E51" s="317"/>
      <c r="F51" s="317"/>
      <c r="G51" s="317"/>
      <c r="H51" s="318"/>
      <c r="O51" s="55"/>
    </row>
    <row r="52" spans="2:15" ht="24" customHeight="1" thickBot="1" x14ac:dyDescent="0.4">
      <c r="C52" s="65" t="s">
        <v>177</v>
      </c>
      <c r="D52" s="66">
        <f>'1) Budget Table'!D57</f>
        <v>0</v>
      </c>
      <c r="E52" s="66">
        <f>'1) Budget Table'!E57</f>
        <v>128000</v>
      </c>
      <c r="F52" s="66">
        <f>'1) Budget Table'!F57</f>
        <v>0</v>
      </c>
      <c r="G52" s="66">
        <f>'1) Budget Table'!G57</f>
        <v>0</v>
      </c>
      <c r="H52" s="67">
        <f>SUM(D52:G52)</f>
        <v>128000</v>
      </c>
      <c r="O52" s="55"/>
    </row>
    <row r="53" spans="2:15" ht="15.75" customHeight="1" x14ac:dyDescent="0.35">
      <c r="C53" s="63" t="s">
        <v>10</v>
      </c>
      <c r="D53" s="102"/>
      <c r="E53" s="103"/>
      <c r="F53" s="103"/>
      <c r="G53" s="103"/>
      <c r="H53" s="64">
        <f t="shared" ref="H53:H60" si="4">SUM(D53:G53)</f>
        <v>0</v>
      </c>
      <c r="O53" s="55"/>
    </row>
    <row r="54" spans="2:15" ht="15.75" customHeight="1" x14ac:dyDescent="0.35">
      <c r="C54" s="53" t="s">
        <v>11</v>
      </c>
      <c r="D54" s="104"/>
      <c r="E54" s="21"/>
      <c r="F54" s="21"/>
      <c r="G54" s="21"/>
      <c r="H54" s="62">
        <f t="shared" si="4"/>
        <v>0</v>
      </c>
      <c r="O54" s="55"/>
    </row>
    <row r="55" spans="2:15" ht="15.75" customHeight="1" x14ac:dyDescent="0.35">
      <c r="C55" s="53" t="s">
        <v>12</v>
      </c>
      <c r="D55" s="104"/>
      <c r="E55" s="104"/>
      <c r="F55" s="104"/>
      <c r="G55" s="104"/>
      <c r="H55" s="62">
        <f t="shared" si="4"/>
        <v>0</v>
      </c>
      <c r="O55" s="55"/>
    </row>
    <row r="56" spans="2:15" ht="18.75" customHeight="1" x14ac:dyDescent="0.35">
      <c r="C56" s="54" t="s">
        <v>13</v>
      </c>
      <c r="D56" s="104"/>
      <c r="E56" s="104"/>
      <c r="F56" s="104"/>
      <c r="G56" s="104"/>
      <c r="H56" s="62">
        <f t="shared" si="4"/>
        <v>0</v>
      </c>
      <c r="O56" s="55"/>
    </row>
    <row r="57" spans="2:15" x14ac:dyDescent="0.35">
      <c r="C57" s="53" t="s">
        <v>17</v>
      </c>
      <c r="D57" s="104"/>
      <c r="E57" s="104"/>
      <c r="F57" s="104"/>
      <c r="G57" s="104"/>
      <c r="H57" s="62">
        <f t="shared" si="4"/>
        <v>0</v>
      </c>
      <c r="O57" s="55"/>
    </row>
    <row r="58" spans="2:15" s="56" customFormat="1" ht="21.75" customHeight="1" x14ac:dyDescent="0.35">
      <c r="B58" s="55"/>
      <c r="C58" s="53" t="s">
        <v>14</v>
      </c>
      <c r="D58" s="104"/>
      <c r="E58" s="104"/>
      <c r="F58" s="104"/>
      <c r="G58" s="104"/>
      <c r="H58" s="62">
        <f t="shared" si="4"/>
        <v>0</v>
      </c>
    </row>
    <row r="59" spans="2:15" s="56" customFormat="1" x14ac:dyDescent="0.35">
      <c r="B59" s="55"/>
      <c r="C59" s="53" t="s">
        <v>176</v>
      </c>
      <c r="D59" s="104"/>
      <c r="E59" s="104"/>
      <c r="F59" s="104"/>
      <c r="G59" s="104"/>
      <c r="H59" s="62">
        <f t="shared" si="4"/>
        <v>0</v>
      </c>
    </row>
    <row r="60" spans="2:15" x14ac:dyDescent="0.35">
      <c r="C60" s="57" t="s">
        <v>179</v>
      </c>
      <c r="D60" s="68">
        <f>SUM(D53:D59)</f>
        <v>0</v>
      </c>
      <c r="E60" s="68">
        <f>SUM(E53:E59)</f>
        <v>0</v>
      </c>
      <c r="F60" s="68">
        <f>SUM(F53:F59)</f>
        <v>0</v>
      </c>
      <c r="G60" s="68">
        <f>SUM(G53:G59)</f>
        <v>0</v>
      </c>
      <c r="H60" s="62">
        <f t="shared" si="4"/>
        <v>0</v>
      </c>
      <c r="O60" s="55"/>
    </row>
    <row r="61" spans="2:15" s="56" customFormat="1" x14ac:dyDescent="0.35">
      <c r="C61" s="72"/>
      <c r="D61" s="73"/>
      <c r="E61" s="73"/>
      <c r="F61" s="73"/>
      <c r="G61" s="73"/>
      <c r="H61" s="74"/>
    </row>
    <row r="62" spans="2:15" x14ac:dyDescent="0.35">
      <c r="B62" s="56"/>
      <c r="C62" s="316" t="s">
        <v>73</v>
      </c>
      <c r="D62" s="317"/>
      <c r="E62" s="317"/>
      <c r="F62" s="317"/>
      <c r="G62" s="317"/>
      <c r="H62" s="318"/>
      <c r="O62" s="55"/>
    </row>
    <row r="63" spans="2:15" ht="21.75" customHeight="1" thickBot="1" x14ac:dyDescent="0.4">
      <c r="C63" s="65" t="s">
        <v>177</v>
      </c>
      <c r="D63" s="66">
        <f>'1) Budget Table'!D67</f>
        <v>0</v>
      </c>
      <c r="E63" s="66">
        <f>'1) Budget Table'!E67</f>
        <v>80000</v>
      </c>
      <c r="F63" s="66">
        <f>'1) Budget Table'!F67</f>
        <v>100000</v>
      </c>
      <c r="G63" s="66">
        <f>'1) Budget Table'!G67</f>
        <v>0</v>
      </c>
      <c r="H63" s="67">
        <f t="shared" ref="H63:H71" si="5">SUM(D63:G63)</f>
        <v>180000</v>
      </c>
      <c r="O63" s="55"/>
    </row>
    <row r="64" spans="2:15" ht="15.75" customHeight="1" x14ac:dyDescent="0.35">
      <c r="C64" s="63" t="s">
        <v>10</v>
      </c>
      <c r="D64" s="102"/>
      <c r="E64" s="103"/>
      <c r="F64" s="103"/>
      <c r="G64" s="103"/>
      <c r="H64" s="64">
        <f t="shared" si="5"/>
        <v>0</v>
      </c>
      <c r="O64" s="55"/>
    </row>
    <row r="65" spans="2:15" ht="15.75" customHeight="1" x14ac:dyDescent="0.35">
      <c r="C65" s="53" t="s">
        <v>11</v>
      </c>
      <c r="D65" s="104"/>
      <c r="E65" s="21"/>
      <c r="F65" s="261">
        <v>3664</v>
      </c>
      <c r="G65" s="21"/>
      <c r="H65" s="62">
        <f t="shared" si="5"/>
        <v>3664</v>
      </c>
      <c r="O65" s="55"/>
    </row>
    <row r="66" spans="2:15" ht="15.75" customHeight="1" x14ac:dyDescent="0.35">
      <c r="C66" s="53" t="s">
        <v>12</v>
      </c>
      <c r="D66" s="104"/>
      <c r="E66" s="104"/>
      <c r="F66" s="260"/>
      <c r="G66" s="104"/>
      <c r="H66" s="62">
        <f t="shared" si="5"/>
        <v>0</v>
      </c>
      <c r="O66" s="55"/>
    </row>
    <row r="67" spans="2:15" x14ac:dyDescent="0.35">
      <c r="C67" s="54" t="s">
        <v>13</v>
      </c>
      <c r="D67" s="104"/>
      <c r="E67" s="104"/>
      <c r="F67" s="260"/>
      <c r="G67" s="104"/>
      <c r="H67" s="62">
        <f t="shared" si="5"/>
        <v>0</v>
      </c>
      <c r="O67" s="55"/>
    </row>
    <row r="68" spans="2:15" x14ac:dyDescent="0.35">
      <c r="C68" s="53" t="s">
        <v>17</v>
      </c>
      <c r="D68" s="104"/>
      <c r="E68" s="104"/>
      <c r="F68" s="260"/>
      <c r="G68" s="104"/>
      <c r="H68" s="62">
        <f t="shared" si="5"/>
        <v>0</v>
      </c>
      <c r="O68" s="55"/>
    </row>
    <row r="69" spans="2:15" x14ac:dyDescent="0.35">
      <c r="C69" s="53" t="s">
        <v>14</v>
      </c>
      <c r="D69" s="104"/>
      <c r="E69" s="104"/>
      <c r="F69" s="260">
        <v>95454.65</v>
      </c>
      <c r="G69" s="104"/>
      <c r="H69" s="62">
        <f t="shared" si="5"/>
        <v>95454.65</v>
      </c>
      <c r="O69" s="55"/>
    </row>
    <row r="70" spans="2:15" x14ac:dyDescent="0.35">
      <c r="C70" s="53" t="s">
        <v>176</v>
      </c>
      <c r="D70" s="104"/>
      <c r="E70" s="104"/>
      <c r="F70" s="260"/>
      <c r="G70" s="104"/>
      <c r="H70" s="62">
        <f t="shared" si="5"/>
        <v>0</v>
      </c>
      <c r="O70" s="55"/>
    </row>
    <row r="71" spans="2:15" x14ac:dyDescent="0.35">
      <c r="C71" s="57" t="s">
        <v>179</v>
      </c>
      <c r="D71" s="68">
        <f>SUM(D64:D70)</f>
        <v>0</v>
      </c>
      <c r="E71" s="68">
        <f>SUM(E64:E70)</f>
        <v>0</v>
      </c>
      <c r="F71" s="259">
        <f>SUM(F64:F70)</f>
        <v>99118.65</v>
      </c>
      <c r="G71" s="68">
        <f>SUM(G64:G70)</f>
        <v>0</v>
      </c>
      <c r="H71" s="62">
        <f t="shared" si="5"/>
        <v>99118.65</v>
      </c>
      <c r="O71" s="55"/>
    </row>
    <row r="72" spans="2:15" s="56" customFormat="1" x14ac:dyDescent="0.35">
      <c r="C72" s="72"/>
      <c r="D72" s="73"/>
      <c r="E72" s="73"/>
      <c r="F72" s="73"/>
      <c r="G72" s="73"/>
      <c r="H72" s="74"/>
    </row>
    <row r="73" spans="2:15" x14ac:dyDescent="0.35">
      <c r="C73" s="316" t="s">
        <v>82</v>
      </c>
      <c r="D73" s="317"/>
      <c r="E73" s="317"/>
      <c r="F73" s="317"/>
      <c r="G73" s="317"/>
      <c r="H73" s="318"/>
      <c r="O73" s="55"/>
    </row>
    <row r="74" spans="2:15" ht="21.75" customHeight="1" thickBot="1" x14ac:dyDescent="0.4">
      <c r="B74" s="56"/>
      <c r="C74" s="65" t="s">
        <v>177</v>
      </c>
      <c r="D74" s="66">
        <f>'1) Budget Table'!D77</f>
        <v>0</v>
      </c>
      <c r="E74" s="66">
        <f>'1) Budget Table'!E77</f>
        <v>20000</v>
      </c>
      <c r="F74" s="66">
        <f>'1) Budget Table'!F77</f>
        <v>0</v>
      </c>
      <c r="G74" s="66">
        <f>'1) Budget Table'!G77</f>
        <v>0</v>
      </c>
      <c r="H74" s="67">
        <f t="shared" ref="H74:H82" si="6">SUM(D74:G74)</f>
        <v>20000</v>
      </c>
      <c r="O74" s="55"/>
    </row>
    <row r="75" spans="2:15" ht="18" customHeight="1" x14ac:dyDescent="0.35">
      <c r="C75" s="63" t="s">
        <v>10</v>
      </c>
      <c r="D75" s="102"/>
      <c r="E75" s="103"/>
      <c r="F75" s="103"/>
      <c r="G75" s="103"/>
      <c r="H75" s="64">
        <f t="shared" si="6"/>
        <v>0</v>
      </c>
      <c r="O75" s="55"/>
    </row>
    <row r="76" spans="2:15" ht="15.75" customHeight="1" x14ac:dyDescent="0.35">
      <c r="C76" s="53" t="s">
        <v>11</v>
      </c>
      <c r="D76" s="104"/>
      <c r="E76" s="21"/>
      <c r="F76" s="21"/>
      <c r="G76" s="21"/>
      <c r="H76" s="62">
        <f t="shared" si="6"/>
        <v>0</v>
      </c>
      <c r="O76" s="55"/>
    </row>
    <row r="77" spans="2:15" s="56" customFormat="1" ht="15.75" customHeight="1" x14ac:dyDescent="0.35">
      <c r="B77" s="55"/>
      <c r="C77" s="53" t="s">
        <v>12</v>
      </c>
      <c r="D77" s="104"/>
      <c r="E77" s="104"/>
      <c r="F77" s="104"/>
      <c r="G77" s="104"/>
      <c r="H77" s="62">
        <f t="shared" si="6"/>
        <v>0</v>
      </c>
    </row>
    <row r="78" spans="2:15" x14ac:dyDescent="0.35">
      <c r="B78" s="56"/>
      <c r="C78" s="54" t="s">
        <v>13</v>
      </c>
      <c r="D78" s="104"/>
      <c r="E78" s="104"/>
      <c r="F78" s="104"/>
      <c r="G78" s="104"/>
      <c r="H78" s="62">
        <f t="shared" si="6"/>
        <v>0</v>
      </c>
      <c r="O78" s="55"/>
    </row>
    <row r="79" spans="2:15" x14ac:dyDescent="0.35">
      <c r="B79" s="56"/>
      <c r="C79" s="53" t="s">
        <v>17</v>
      </c>
      <c r="D79" s="104"/>
      <c r="E79" s="104"/>
      <c r="F79" s="104"/>
      <c r="G79" s="104"/>
      <c r="H79" s="62">
        <f t="shared" si="6"/>
        <v>0</v>
      </c>
      <c r="O79" s="55"/>
    </row>
    <row r="80" spans="2:15" x14ac:dyDescent="0.35">
      <c r="B80" s="56"/>
      <c r="C80" s="53" t="s">
        <v>14</v>
      </c>
      <c r="D80" s="104"/>
      <c r="E80" s="104"/>
      <c r="F80" s="104"/>
      <c r="G80" s="104"/>
      <c r="H80" s="62">
        <f t="shared" si="6"/>
        <v>0</v>
      </c>
      <c r="O80" s="55"/>
    </row>
    <row r="81" spans="2:15" x14ac:dyDescent="0.35">
      <c r="C81" s="53" t="s">
        <v>176</v>
      </c>
      <c r="D81" s="104"/>
      <c r="E81" s="104"/>
      <c r="F81" s="104"/>
      <c r="G81" s="104"/>
      <c r="H81" s="62">
        <f t="shared" si="6"/>
        <v>0</v>
      </c>
      <c r="O81" s="55"/>
    </row>
    <row r="82" spans="2:15" x14ac:dyDescent="0.35">
      <c r="C82" s="57" t="s">
        <v>179</v>
      </c>
      <c r="D82" s="68">
        <f>SUM(D75:D81)</f>
        <v>0</v>
      </c>
      <c r="E82" s="68">
        <f>SUM(E75:E81)</f>
        <v>0</v>
      </c>
      <c r="F82" s="68"/>
      <c r="G82" s="68">
        <f>SUM(G75:G81)</f>
        <v>0</v>
      </c>
      <c r="H82" s="62">
        <f t="shared" si="6"/>
        <v>0</v>
      </c>
      <c r="O82" s="55"/>
    </row>
    <row r="83" spans="2:15" s="56" customFormat="1" x14ac:dyDescent="0.35">
      <c r="C83" s="72"/>
      <c r="D83" s="73"/>
      <c r="E83" s="73"/>
      <c r="F83" s="73"/>
      <c r="G83" s="73"/>
      <c r="H83" s="74"/>
    </row>
    <row r="84" spans="2:15" hidden="1" x14ac:dyDescent="0.35">
      <c r="C84" s="316" t="s">
        <v>99</v>
      </c>
      <c r="D84" s="317"/>
      <c r="E84" s="317"/>
      <c r="F84" s="317"/>
      <c r="G84" s="317"/>
      <c r="H84" s="318"/>
      <c r="O84" s="55"/>
    </row>
    <row r="85" spans="2:15" ht="21.75" hidden="1" customHeight="1" thickBot="1" x14ac:dyDescent="0.4">
      <c r="C85" s="65" t="s">
        <v>177</v>
      </c>
      <c r="D85" s="66">
        <f>'1) Budget Table'!D87</f>
        <v>0</v>
      </c>
      <c r="E85" s="66">
        <f>'1) Budget Table'!E87</f>
        <v>0</v>
      </c>
      <c r="F85" s="66"/>
      <c r="G85" s="66">
        <f>'1) Budget Table'!G87</f>
        <v>0</v>
      </c>
      <c r="H85" s="67">
        <f t="shared" ref="H85:H93" si="7">SUM(D85:G85)</f>
        <v>0</v>
      </c>
      <c r="O85" s="55"/>
    </row>
    <row r="86" spans="2:15" ht="15.75" hidden="1" customHeight="1" x14ac:dyDescent="0.35">
      <c r="C86" s="63" t="s">
        <v>10</v>
      </c>
      <c r="D86" s="102"/>
      <c r="E86" s="103"/>
      <c r="F86" s="103"/>
      <c r="G86" s="103"/>
      <c r="H86" s="64">
        <f t="shared" si="7"/>
        <v>0</v>
      </c>
      <c r="O86" s="55"/>
    </row>
    <row r="87" spans="2:15" ht="15.75" hidden="1" customHeight="1" x14ac:dyDescent="0.35">
      <c r="B87" s="56"/>
      <c r="C87" s="53" t="s">
        <v>11</v>
      </c>
      <c r="D87" s="104"/>
      <c r="E87" s="21"/>
      <c r="F87" s="21"/>
      <c r="G87" s="21"/>
      <c r="H87" s="62">
        <f t="shared" si="7"/>
        <v>0</v>
      </c>
      <c r="O87" s="55"/>
    </row>
    <row r="88" spans="2:15" ht="15.75" hidden="1" customHeight="1" x14ac:dyDescent="0.35">
      <c r="C88" s="53" t="s">
        <v>12</v>
      </c>
      <c r="D88" s="104"/>
      <c r="E88" s="104"/>
      <c r="F88" s="104"/>
      <c r="G88" s="104"/>
      <c r="H88" s="62">
        <f t="shared" si="7"/>
        <v>0</v>
      </c>
      <c r="O88" s="55"/>
    </row>
    <row r="89" spans="2:15" hidden="1" x14ac:dyDescent="0.35">
      <c r="C89" s="54" t="s">
        <v>13</v>
      </c>
      <c r="D89" s="104"/>
      <c r="E89" s="104"/>
      <c r="F89" s="104"/>
      <c r="G89" s="104"/>
      <c r="H89" s="62">
        <f t="shared" si="7"/>
        <v>0</v>
      </c>
      <c r="O89" s="55"/>
    </row>
    <row r="90" spans="2:15" hidden="1" x14ac:dyDescent="0.35">
      <c r="C90" s="53" t="s">
        <v>17</v>
      </c>
      <c r="D90" s="104"/>
      <c r="E90" s="104"/>
      <c r="F90" s="104"/>
      <c r="G90" s="104"/>
      <c r="H90" s="62">
        <f t="shared" si="7"/>
        <v>0</v>
      </c>
      <c r="O90" s="55"/>
    </row>
    <row r="91" spans="2:15" ht="25.5" hidden="1" customHeight="1" x14ac:dyDescent="0.35">
      <c r="C91" s="53" t="s">
        <v>14</v>
      </c>
      <c r="D91" s="104"/>
      <c r="E91" s="104"/>
      <c r="F91" s="104"/>
      <c r="G91" s="104"/>
      <c r="H91" s="62">
        <f t="shared" si="7"/>
        <v>0</v>
      </c>
      <c r="O91" s="55"/>
    </row>
    <row r="92" spans="2:15" hidden="1" x14ac:dyDescent="0.35">
      <c r="B92" s="56"/>
      <c r="C92" s="53" t="s">
        <v>176</v>
      </c>
      <c r="D92" s="104"/>
      <c r="E92" s="104"/>
      <c r="F92" s="104"/>
      <c r="G92" s="104"/>
      <c r="H92" s="62">
        <f t="shared" si="7"/>
        <v>0</v>
      </c>
      <c r="O92" s="55"/>
    </row>
    <row r="93" spans="2:15" ht="15.75" hidden="1" customHeight="1" x14ac:dyDescent="0.35">
      <c r="C93" s="57" t="s">
        <v>179</v>
      </c>
      <c r="D93" s="68">
        <f>SUM(D86:D92)</f>
        <v>0</v>
      </c>
      <c r="E93" s="68">
        <f>SUM(E86:E92)</f>
        <v>0</v>
      </c>
      <c r="F93" s="68"/>
      <c r="G93" s="68">
        <f>SUM(G86:G92)</f>
        <v>0</v>
      </c>
      <c r="H93" s="62">
        <f t="shared" si="7"/>
        <v>0</v>
      </c>
      <c r="O93" s="55"/>
    </row>
    <row r="94" spans="2:15" ht="25.5" hidden="1" customHeight="1" x14ac:dyDescent="0.35">
      <c r="D94" s="58"/>
      <c r="E94" s="58"/>
      <c r="F94" s="58"/>
      <c r="G94" s="58"/>
      <c r="H94" s="58"/>
      <c r="O94" s="55"/>
    </row>
    <row r="95" spans="2:15" hidden="1" x14ac:dyDescent="0.35">
      <c r="B95" s="316" t="s">
        <v>186</v>
      </c>
      <c r="C95" s="317"/>
      <c r="D95" s="317"/>
      <c r="E95" s="317"/>
      <c r="F95" s="317"/>
      <c r="G95" s="317"/>
      <c r="H95" s="318"/>
      <c r="O95" s="55"/>
    </row>
    <row r="96" spans="2:15" hidden="1" x14ac:dyDescent="0.35">
      <c r="C96" s="316" t="s">
        <v>101</v>
      </c>
      <c r="D96" s="317"/>
      <c r="E96" s="317"/>
      <c r="F96" s="317"/>
      <c r="G96" s="317"/>
      <c r="H96" s="318"/>
      <c r="O96" s="55"/>
    </row>
    <row r="97" spans="3:15" ht="22.5" hidden="1" customHeight="1" thickBot="1" x14ac:dyDescent="0.4">
      <c r="C97" s="65" t="s">
        <v>177</v>
      </c>
      <c r="D97" s="66">
        <f>'1) Budget Table'!D99</f>
        <v>0</v>
      </c>
      <c r="E97" s="66">
        <f>'1) Budget Table'!E99</f>
        <v>0</v>
      </c>
      <c r="F97" s="66"/>
      <c r="G97" s="66">
        <f>'1) Budget Table'!G99</f>
        <v>0</v>
      </c>
      <c r="H97" s="67">
        <f>SUM(D97:G97)</f>
        <v>0</v>
      </c>
      <c r="O97" s="55"/>
    </row>
    <row r="98" spans="3:15" hidden="1" x14ac:dyDescent="0.35">
      <c r="C98" s="63" t="s">
        <v>10</v>
      </c>
      <c r="D98" s="102"/>
      <c r="E98" s="103"/>
      <c r="F98" s="103"/>
      <c r="G98" s="103"/>
      <c r="H98" s="64">
        <f t="shared" ref="H98:H105" si="8">SUM(D98:G98)</f>
        <v>0</v>
      </c>
      <c r="O98" s="55"/>
    </row>
    <row r="99" spans="3:15" hidden="1" x14ac:dyDescent="0.35">
      <c r="C99" s="53" t="s">
        <v>11</v>
      </c>
      <c r="D99" s="104"/>
      <c r="E99" s="21"/>
      <c r="F99" s="21"/>
      <c r="G99" s="21"/>
      <c r="H99" s="62">
        <f t="shared" si="8"/>
        <v>0</v>
      </c>
      <c r="O99" s="55"/>
    </row>
    <row r="100" spans="3:15" ht="15.75" hidden="1" customHeight="1" x14ac:dyDescent="0.35">
      <c r="C100" s="53" t="s">
        <v>12</v>
      </c>
      <c r="D100" s="104"/>
      <c r="E100" s="104"/>
      <c r="F100" s="104"/>
      <c r="G100" s="104"/>
      <c r="H100" s="62">
        <f t="shared" si="8"/>
        <v>0</v>
      </c>
      <c r="O100" s="55"/>
    </row>
    <row r="101" spans="3:15" hidden="1" x14ac:dyDescent="0.35">
      <c r="C101" s="54" t="s">
        <v>13</v>
      </c>
      <c r="D101" s="104"/>
      <c r="E101" s="104"/>
      <c r="F101" s="104"/>
      <c r="G101" s="104"/>
      <c r="H101" s="62">
        <f t="shared" si="8"/>
        <v>0</v>
      </c>
      <c r="O101" s="55"/>
    </row>
    <row r="102" spans="3:15" hidden="1" x14ac:dyDescent="0.35">
      <c r="C102" s="53" t="s">
        <v>17</v>
      </c>
      <c r="D102" s="104"/>
      <c r="E102" s="104"/>
      <c r="F102" s="104"/>
      <c r="G102" s="104"/>
      <c r="H102" s="62">
        <f t="shared" si="8"/>
        <v>0</v>
      </c>
      <c r="O102" s="55"/>
    </row>
    <row r="103" spans="3:15" hidden="1" x14ac:dyDescent="0.35">
      <c r="C103" s="53" t="s">
        <v>14</v>
      </c>
      <c r="D103" s="104"/>
      <c r="E103" s="104"/>
      <c r="F103" s="104"/>
      <c r="G103" s="104"/>
      <c r="H103" s="62">
        <f t="shared" si="8"/>
        <v>0</v>
      </c>
      <c r="O103" s="55"/>
    </row>
    <row r="104" spans="3:15" hidden="1" x14ac:dyDescent="0.35">
      <c r="C104" s="53" t="s">
        <v>176</v>
      </c>
      <c r="D104" s="104"/>
      <c r="E104" s="104"/>
      <c r="F104" s="104"/>
      <c r="G104" s="104"/>
      <c r="H104" s="62">
        <f t="shared" si="8"/>
        <v>0</v>
      </c>
      <c r="O104" s="55"/>
    </row>
    <row r="105" spans="3:15" hidden="1" x14ac:dyDescent="0.35">
      <c r="C105" s="57" t="s">
        <v>179</v>
      </c>
      <c r="D105" s="68">
        <f>SUM(D98:D104)</f>
        <v>0</v>
      </c>
      <c r="E105" s="68">
        <f>SUM(E98:E104)</f>
        <v>0</v>
      </c>
      <c r="F105" s="68"/>
      <c r="G105" s="68">
        <f>SUM(G98:G104)</f>
        <v>0</v>
      </c>
      <c r="H105" s="62">
        <f t="shared" si="8"/>
        <v>0</v>
      </c>
      <c r="O105" s="55"/>
    </row>
    <row r="106" spans="3:15" s="56" customFormat="1" hidden="1" x14ac:dyDescent="0.35">
      <c r="C106" s="72"/>
      <c r="D106" s="73"/>
      <c r="E106" s="73"/>
      <c r="F106" s="73"/>
      <c r="G106" s="73"/>
      <c r="H106" s="74"/>
    </row>
    <row r="107" spans="3:15" ht="15.75" hidden="1" customHeight="1" x14ac:dyDescent="0.35">
      <c r="C107" s="316" t="s">
        <v>187</v>
      </c>
      <c r="D107" s="317"/>
      <c r="E107" s="317"/>
      <c r="F107" s="317"/>
      <c r="G107" s="317"/>
      <c r="H107" s="318"/>
      <c r="O107" s="55"/>
    </row>
    <row r="108" spans="3:15" ht="21.75" hidden="1" customHeight="1" thickBot="1" x14ac:dyDescent="0.4">
      <c r="C108" s="65" t="s">
        <v>177</v>
      </c>
      <c r="D108" s="66">
        <f>'1) Budget Table'!D109</f>
        <v>0</v>
      </c>
      <c r="E108" s="66">
        <f>'1) Budget Table'!E109</f>
        <v>0</v>
      </c>
      <c r="F108" s="66"/>
      <c r="G108" s="66">
        <f>'1) Budget Table'!G109</f>
        <v>0</v>
      </c>
      <c r="H108" s="67">
        <f t="shared" ref="H108:H116" si="9">SUM(D108:G108)</f>
        <v>0</v>
      </c>
      <c r="O108" s="55"/>
    </row>
    <row r="109" spans="3:15" hidden="1" x14ac:dyDescent="0.35">
      <c r="C109" s="63" t="s">
        <v>10</v>
      </c>
      <c r="D109" s="102"/>
      <c r="E109" s="103"/>
      <c r="F109" s="103"/>
      <c r="G109" s="103"/>
      <c r="H109" s="64">
        <f t="shared" si="9"/>
        <v>0</v>
      </c>
      <c r="O109" s="55"/>
    </row>
    <row r="110" spans="3:15" hidden="1" x14ac:dyDescent="0.35">
      <c r="C110" s="53" t="s">
        <v>11</v>
      </c>
      <c r="D110" s="104"/>
      <c r="E110" s="21"/>
      <c r="F110" s="21"/>
      <c r="G110" s="21"/>
      <c r="H110" s="62">
        <f t="shared" si="9"/>
        <v>0</v>
      </c>
      <c r="O110" s="55"/>
    </row>
    <row r="111" spans="3:15" ht="31" hidden="1" x14ac:dyDescent="0.35">
      <c r="C111" s="53" t="s">
        <v>12</v>
      </c>
      <c r="D111" s="104"/>
      <c r="E111" s="104"/>
      <c r="F111" s="104"/>
      <c r="G111" s="104"/>
      <c r="H111" s="62">
        <f t="shared" si="9"/>
        <v>0</v>
      </c>
      <c r="O111" s="55"/>
    </row>
    <row r="112" spans="3:15" hidden="1" x14ac:dyDescent="0.35">
      <c r="C112" s="54" t="s">
        <v>13</v>
      </c>
      <c r="D112" s="104"/>
      <c r="E112" s="104"/>
      <c r="F112" s="104"/>
      <c r="G112" s="104"/>
      <c r="H112" s="62">
        <f t="shared" si="9"/>
        <v>0</v>
      </c>
      <c r="O112" s="55"/>
    </row>
    <row r="113" spans="3:15" hidden="1" x14ac:dyDescent="0.35">
      <c r="C113" s="53" t="s">
        <v>17</v>
      </c>
      <c r="D113" s="104"/>
      <c r="E113" s="104"/>
      <c r="F113" s="104"/>
      <c r="G113" s="104"/>
      <c r="H113" s="62">
        <f t="shared" si="9"/>
        <v>0</v>
      </c>
      <c r="O113" s="55"/>
    </row>
    <row r="114" spans="3:15" hidden="1" x14ac:dyDescent="0.35">
      <c r="C114" s="53" t="s">
        <v>14</v>
      </c>
      <c r="D114" s="104"/>
      <c r="E114" s="104"/>
      <c r="F114" s="104"/>
      <c r="G114" s="104"/>
      <c r="H114" s="62">
        <f t="shared" si="9"/>
        <v>0</v>
      </c>
      <c r="O114" s="55"/>
    </row>
    <row r="115" spans="3:15" hidden="1" x14ac:dyDescent="0.35">
      <c r="C115" s="53" t="s">
        <v>176</v>
      </c>
      <c r="D115" s="104"/>
      <c r="E115" s="104"/>
      <c r="F115" s="104"/>
      <c r="G115" s="104"/>
      <c r="H115" s="62">
        <f t="shared" si="9"/>
        <v>0</v>
      </c>
      <c r="O115" s="55"/>
    </row>
    <row r="116" spans="3:15" hidden="1" x14ac:dyDescent="0.35">
      <c r="C116" s="57" t="s">
        <v>179</v>
      </c>
      <c r="D116" s="68">
        <f>SUM(D109:D115)</f>
        <v>0</v>
      </c>
      <c r="E116" s="68">
        <f>SUM(E109:E115)</f>
        <v>0</v>
      </c>
      <c r="F116" s="68"/>
      <c r="G116" s="68">
        <f>SUM(G109:G115)</f>
        <v>0</v>
      </c>
      <c r="H116" s="62">
        <f t="shared" si="9"/>
        <v>0</v>
      </c>
      <c r="O116" s="55"/>
    </row>
    <row r="117" spans="3:15" s="56" customFormat="1" hidden="1" x14ac:dyDescent="0.35">
      <c r="C117" s="72"/>
      <c r="D117" s="73"/>
      <c r="E117" s="73"/>
      <c r="F117" s="73"/>
      <c r="G117" s="73"/>
      <c r="H117" s="74"/>
    </row>
    <row r="118" spans="3:15" hidden="1" x14ac:dyDescent="0.35">
      <c r="C118" s="316" t="s">
        <v>118</v>
      </c>
      <c r="D118" s="317"/>
      <c r="E118" s="317"/>
      <c r="F118" s="317"/>
      <c r="G118" s="317"/>
      <c r="H118" s="318"/>
      <c r="O118" s="55"/>
    </row>
    <row r="119" spans="3:15" ht="21" hidden="1" customHeight="1" thickBot="1" x14ac:dyDescent="0.4">
      <c r="C119" s="65" t="s">
        <v>177</v>
      </c>
      <c r="D119" s="66">
        <f>'1) Budget Table'!D119</f>
        <v>0</v>
      </c>
      <c r="E119" s="66">
        <f>'1) Budget Table'!E119</f>
        <v>0</v>
      </c>
      <c r="F119" s="66"/>
      <c r="G119" s="66">
        <f>'1) Budget Table'!G119</f>
        <v>0</v>
      </c>
      <c r="H119" s="67">
        <f t="shared" ref="H119:H127" si="10">SUM(D119:G119)</f>
        <v>0</v>
      </c>
      <c r="O119" s="55"/>
    </row>
    <row r="120" spans="3:15" hidden="1" x14ac:dyDescent="0.35">
      <c r="C120" s="63" t="s">
        <v>10</v>
      </c>
      <c r="D120" s="102"/>
      <c r="E120" s="103"/>
      <c r="F120" s="103"/>
      <c r="G120" s="103"/>
      <c r="H120" s="64">
        <f t="shared" si="10"/>
        <v>0</v>
      </c>
      <c r="O120" s="55"/>
    </row>
    <row r="121" spans="3:15" hidden="1" x14ac:dyDescent="0.35">
      <c r="C121" s="53" t="s">
        <v>11</v>
      </c>
      <c r="D121" s="104"/>
      <c r="E121" s="21"/>
      <c r="F121" s="21"/>
      <c r="G121" s="21"/>
      <c r="H121" s="62">
        <f t="shared" si="10"/>
        <v>0</v>
      </c>
      <c r="O121" s="55"/>
    </row>
    <row r="122" spans="3:15" ht="31" hidden="1" x14ac:dyDescent="0.35">
      <c r="C122" s="53" t="s">
        <v>12</v>
      </c>
      <c r="D122" s="104"/>
      <c r="E122" s="104"/>
      <c r="F122" s="104"/>
      <c r="G122" s="104"/>
      <c r="H122" s="62">
        <f t="shared" si="10"/>
        <v>0</v>
      </c>
      <c r="O122" s="55"/>
    </row>
    <row r="123" spans="3:15" hidden="1" x14ac:dyDescent="0.35">
      <c r="C123" s="54" t="s">
        <v>13</v>
      </c>
      <c r="D123" s="104"/>
      <c r="E123" s="104"/>
      <c r="F123" s="104"/>
      <c r="G123" s="104"/>
      <c r="H123" s="62">
        <f t="shared" si="10"/>
        <v>0</v>
      </c>
      <c r="O123" s="55"/>
    </row>
    <row r="124" spans="3:15" hidden="1" x14ac:dyDescent="0.35">
      <c r="C124" s="53" t="s">
        <v>17</v>
      </c>
      <c r="D124" s="104"/>
      <c r="E124" s="104"/>
      <c r="F124" s="104"/>
      <c r="G124" s="104"/>
      <c r="H124" s="62">
        <f t="shared" si="10"/>
        <v>0</v>
      </c>
      <c r="O124" s="55"/>
    </row>
    <row r="125" spans="3:15" hidden="1" x14ac:dyDescent="0.35">
      <c r="C125" s="53" t="s">
        <v>14</v>
      </c>
      <c r="D125" s="104"/>
      <c r="E125" s="104"/>
      <c r="F125" s="104"/>
      <c r="G125" s="104"/>
      <c r="H125" s="62">
        <f t="shared" si="10"/>
        <v>0</v>
      </c>
      <c r="O125" s="55"/>
    </row>
    <row r="126" spans="3:15" hidden="1" x14ac:dyDescent="0.35">
      <c r="C126" s="53" t="s">
        <v>176</v>
      </c>
      <c r="D126" s="104"/>
      <c r="E126" s="104"/>
      <c r="F126" s="104"/>
      <c r="G126" s="104"/>
      <c r="H126" s="62">
        <f t="shared" si="10"/>
        <v>0</v>
      </c>
      <c r="O126" s="55"/>
    </row>
    <row r="127" spans="3:15" hidden="1" x14ac:dyDescent="0.35">
      <c r="C127" s="57" t="s">
        <v>179</v>
      </c>
      <c r="D127" s="68">
        <f>SUM(D120:D126)</f>
        <v>0</v>
      </c>
      <c r="E127" s="68">
        <f>SUM(E120:E126)</f>
        <v>0</v>
      </c>
      <c r="F127" s="68"/>
      <c r="G127" s="68">
        <f>SUM(G120:G126)</f>
        <v>0</v>
      </c>
      <c r="H127" s="62">
        <f t="shared" si="10"/>
        <v>0</v>
      </c>
      <c r="O127" s="55"/>
    </row>
    <row r="128" spans="3:15" s="56" customFormat="1" hidden="1" x14ac:dyDescent="0.35">
      <c r="C128" s="72"/>
      <c r="D128" s="73"/>
      <c r="E128" s="73"/>
      <c r="F128" s="73"/>
      <c r="G128" s="73"/>
      <c r="H128" s="74"/>
    </row>
    <row r="129" spans="2:15" hidden="1" x14ac:dyDescent="0.35">
      <c r="C129" s="316" t="s">
        <v>127</v>
      </c>
      <c r="D129" s="317"/>
      <c r="E129" s="317"/>
      <c r="F129" s="317"/>
      <c r="G129" s="317"/>
      <c r="H129" s="318"/>
      <c r="O129" s="55"/>
    </row>
    <row r="130" spans="2:15" ht="24" hidden="1" customHeight="1" thickBot="1" x14ac:dyDescent="0.4">
      <c r="C130" s="65" t="s">
        <v>177</v>
      </c>
      <c r="D130" s="66">
        <f>'1) Budget Table'!D129</f>
        <v>0</v>
      </c>
      <c r="E130" s="66">
        <f>'1) Budget Table'!E129</f>
        <v>0</v>
      </c>
      <c r="F130" s="66"/>
      <c r="G130" s="66">
        <f>'1) Budget Table'!G129</f>
        <v>0</v>
      </c>
      <c r="H130" s="67">
        <f t="shared" ref="H130:H138" si="11">SUM(D130:G130)</f>
        <v>0</v>
      </c>
      <c r="O130" s="55"/>
    </row>
    <row r="131" spans="2:15" ht="15.75" hidden="1" customHeight="1" x14ac:dyDescent="0.35">
      <c r="C131" s="63" t="s">
        <v>10</v>
      </c>
      <c r="D131" s="102"/>
      <c r="E131" s="103"/>
      <c r="F131" s="103"/>
      <c r="G131" s="103"/>
      <c r="H131" s="64">
        <f t="shared" si="11"/>
        <v>0</v>
      </c>
      <c r="O131" s="55"/>
    </row>
    <row r="132" spans="2:15" s="58" customFormat="1" hidden="1" x14ac:dyDescent="0.35">
      <c r="C132" s="53" t="s">
        <v>11</v>
      </c>
      <c r="D132" s="104"/>
      <c r="E132" s="21"/>
      <c r="F132" s="21"/>
      <c r="G132" s="21"/>
      <c r="H132" s="62">
        <f t="shared" si="11"/>
        <v>0</v>
      </c>
    </row>
    <row r="133" spans="2:15" s="58" customFormat="1" ht="15.75" hidden="1" customHeight="1" x14ac:dyDescent="0.35">
      <c r="C133" s="53" t="s">
        <v>12</v>
      </c>
      <c r="D133" s="104"/>
      <c r="E133" s="104"/>
      <c r="F133" s="104"/>
      <c r="G133" s="104"/>
      <c r="H133" s="62">
        <f t="shared" si="11"/>
        <v>0</v>
      </c>
    </row>
    <row r="134" spans="2:15" s="58" customFormat="1" hidden="1" x14ac:dyDescent="0.35">
      <c r="C134" s="54" t="s">
        <v>13</v>
      </c>
      <c r="D134" s="104"/>
      <c r="E134" s="104"/>
      <c r="F134" s="104"/>
      <c r="G134" s="104"/>
      <c r="H134" s="62">
        <f t="shared" si="11"/>
        <v>0</v>
      </c>
    </row>
    <row r="135" spans="2:15" s="58" customFormat="1" hidden="1" x14ac:dyDescent="0.35">
      <c r="C135" s="53" t="s">
        <v>17</v>
      </c>
      <c r="D135" s="104"/>
      <c r="E135" s="104"/>
      <c r="F135" s="104"/>
      <c r="G135" s="104"/>
      <c r="H135" s="62">
        <f t="shared" si="11"/>
        <v>0</v>
      </c>
    </row>
    <row r="136" spans="2:15" s="58" customFormat="1" ht="15.75" hidden="1" customHeight="1" x14ac:dyDescent="0.35">
      <c r="C136" s="53" t="s">
        <v>14</v>
      </c>
      <c r="D136" s="104"/>
      <c r="E136" s="104"/>
      <c r="F136" s="104"/>
      <c r="G136" s="104"/>
      <c r="H136" s="62">
        <f t="shared" si="11"/>
        <v>0</v>
      </c>
    </row>
    <row r="137" spans="2:15" s="58" customFormat="1" hidden="1" x14ac:dyDescent="0.35">
      <c r="C137" s="53" t="s">
        <v>176</v>
      </c>
      <c r="D137" s="104"/>
      <c r="E137" s="104"/>
      <c r="F137" s="104"/>
      <c r="G137" s="104"/>
      <c r="H137" s="62">
        <f t="shared" si="11"/>
        <v>0</v>
      </c>
    </row>
    <row r="138" spans="2:15" s="58" customFormat="1" hidden="1" x14ac:dyDescent="0.35">
      <c r="C138" s="57" t="s">
        <v>179</v>
      </c>
      <c r="D138" s="68">
        <f>SUM(D131:D137)</f>
        <v>0</v>
      </c>
      <c r="E138" s="68">
        <f>SUM(E131:E137)</f>
        <v>0</v>
      </c>
      <c r="F138" s="68"/>
      <c r="G138" s="68">
        <f>SUM(G131:G137)</f>
        <v>0</v>
      </c>
      <c r="H138" s="62">
        <f t="shared" si="11"/>
        <v>0</v>
      </c>
    </row>
    <row r="139" spans="2:15" s="58" customFormat="1" hidden="1" x14ac:dyDescent="0.35">
      <c r="C139" s="55"/>
      <c r="D139" s="56"/>
      <c r="E139" s="56"/>
      <c r="F139" s="56"/>
      <c r="G139" s="56"/>
      <c r="H139" s="55"/>
    </row>
    <row r="140" spans="2:15" s="58" customFormat="1" hidden="1" x14ac:dyDescent="0.35">
      <c r="B140" s="316" t="s">
        <v>188</v>
      </c>
      <c r="C140" s="317"/>
      <c r="D140" s="317"/>
      <c r="E140" s="317"/>
      <c r="F140" s="317"/>
      <c r="G140" s="317"/>
      <c r="H140" s="318"/>
    </row>
    <row r="141" spans="2:15" s="58" customFormat="1" hidden="1" x14ac:dyDescent="0.35">
      <c r="B141" s="55"/>
      <c r="C141" s="316" t="s">
        <v>137</v>
      </c>
      <c r="D141" s="317"/>
      <c r="E141" s="317"/>
      <c r="F141" s="317"/>
      <c r="G141" s="317"/>
      <c r="H141" s="318"/>
    </row>
    <row r="142" spans="2:15" s="58" customFormat="1" ht="24" hidden="1" customHeight="1" thickBot="1" x14ac:dyDescent="0.4">
      <c r="B142" s="55"/>
      <c r="C142" s="65" t="s">
        <v>177</v>
      </c>
      <c r="D142" s="66">
        <f>'1) Budget Table'!D141</f>
        <v>0</v>
      </c>
      <c r="E142" s="66">
        <f>'1) Budget Table'!E141</f>
        <v>0</v>
      </c>
      <c r="F142" s="66"/>
      <c r="G142" s="66">
        <f>'1) Budget Table'!G141</f>
        <v>0</v>
      </c>
      <c r="H142" s="67">
        <f>SUM(D142:G142)</f>
        <v>0</v>
      </c>
    </row>
    <row r="143" spans="2:15" s="58" customFormat="1" ht="24.75" hidden="1" customHeight="1" x14ac:dyDescent="0.35">
      <c r="B143" s="55"/>
      <c r="C143" s="63" t="s">
        <v>10</v>
      </c>
      <c r="D143" s="102"/>
      <c r="E143" s="103"/>
      <c r="F143" s="103"/>
      <c r="G143" s="103"/>
      <c r="H143" s="64">
        <f t="shared" ref="H143:H150" si="12">SUM(D143:G143)</f>
        <v>0</v>
      </c>
    </row>
    <row r="144" spans="2:15" s="58" customFormat="1" ht="15.75" hidden="1" customHeight="1" x14ac:dyDescent="0.35">
      <c r="B144" s="55"/>
      <c r="C144" s="53" t="s">
        <v>11</v>
      </c>
      <c r="D144" s="104"/>
      <c r="E144" s="21"/>
      <c r="F144" s="21"/>
      <c r="G144" s="21"/>
      <c r="H144" s="62">
        <f t="shared" si="12"/>
        <v>0</v>
      </c>
    </row>
    <row r="145" spans="2:8" s="58" customFormat="1" ht="15.75" hidden="1" customHeight="1" x14ac:dyDescent="0.35">
      <c r="B145" s="55"/>
      <c r="C145" s="53" t="s">
        <v>12</v>
      </c>
      <c r="D145" s="104"/>
      <c r="E145" s="104"/>
      <c r="F145" s="104"/>
      <c r="G145" s="104"/>
      <c r="H145" s="62">
        <f t="shared" si="12"/>
        <v>0</v>
      </c>
    </row>
    <row r="146" spans="2:8" s="58" customFormat="1" ht="15.75" hidden="1" customHeight="1" x14ac:dyDescent="0.35">
      <c r="B146" s="55"/>
      <c r="C146" s="54" t="s">
        <v>13</v>
      </c>
      <c r="D146" s="104"/>
      <c r="E146" s="104"/>
      <c r="F146" s="104"/>
      <c r="G146" s="104"/>
      <c r="H146" s="62">
        <f t="shared" si="12"/>
        <v>0</v>
      </c>
    </row>
    <row r="147" spans="2:8" s="58" customFormat="1" ht="15.75" hidden="1" customHeight="1" x14ac:dyDescent="0.35">
      <c r="B147" s="55"/>
      <c r="C147" s="53" t="s">
        <v>17</v>
      </c>
      <c r="D147" s="104"/>
      <c r="E147" s="104"/>
      <c r="F147" s="104"/>
      <c r="G147" s="104"/>
      <c r="H147" s="62">
        <f t="shared" si="12"/>
        <v>0</v>
      </c>
    </row>
    <row r="148" spans="2:8" s="58" customFormat="1" ht="15.75" hidden="1" customHeight="1" x14ac:dyDescent="0.35">
      <c r="B148" s="55"/>
      <c r="C148" s="53" t="s">
        <v>14</v>
      </c>
      <c r="D148" s="104"/>
      <c r="E148" s="104"/>
      <c r="F148" s="104"/>
      <c r="G148" s="104"/>
      <c r="H148" s="62">
        <f t="shared" si="12"/>
        <v>0</v>
      </c>
    </row>
    <row r="149" spans="2:8" s="58" customFormat="1" ht="15.75" hidden="1" customHeight="1" x14ac:dyDescent="0.35">
      <c r="B149" s="55"/>
      <c r="C149" s="53" t="s">
        <v>176</v>
      </c>
      <c r="D149" s="104"/>
      <c r="E149" s="104"/>
      <c r="F149" s="104"/>
      <c r="G149" s="104"/>
      <c r="H149" s="62">
        <f t="shared" si="12"/>
        <v>0</v>
      </c>
    </row>
    <row r="150" spans="2:8" s="58" customFormat="1" ht="15.75" hidden="1" customHeight="1" x14ac:dyDescent="0.35">
      <c r="B150" s="55"/>
      <c r="C150" s="57" t="s">
        <v>179</v>
      </c>
      <c r="D150" s="68">
        <f>SUM(D143:D149)</f>
        <v>0</v>
      </c>
      <c r="E150" s="68">
        <f>SUM(E143:E149)</f>
        <v>0</v>
      </c>
      <c r="F150" s="68"/>
      <c r="G150" s="68">
        <f>SUM(G143:G149)</f>
        <v>0</v>
      </c>
      <c r="H150" s="62">
        <f t="shared" si="12"/>
        <v>0</v>
      </c>
    </row>
    <row r="151" spans="2:8" s="56" customFormat="1" ht="15.75" hidden="1" customHeight="1" x14ac:dyDescent="0.35">
      <c r="C151" s="72"/>
      <c r="D151" s="73"/>
      <c r="E151" s="73"/>
      <c r="F151" s="73"/>
      <c r="G151" s="73"/>
      <c r="H151" s="74"/>
    </row>
    <row r="152" spans="2:8" s="58" customFormat="1" ht="15.75" hidden="1" customHeight="1" x14ac:dyDescent="0.35">
      <c r="C152" s="316" t="s">
        <v>146</v>
      </c>
      <c r="D152" s="317"/>
      <c r="E152" s="317"/>
      <c r="F152" s="317"/>
      <c r="G152" s="317"/>
      <c r="H152" s="318"/>
    </row>
    <row r="153" spans="2:8" s="58" customFormat="1" ht="21" hidden="1" customHeight="1" thickBot="1" x14ac:dyDescent="0.4">
      <c r="C153" s="65" t="s">
        <v>177</v>
      </c>
      <c r="D153" s="66">
        <f>'1) Budget Table'!D151</f>
        <v>0</v>
      </c>
      <c r="E153" s="66">
        <f>'1) Budget Table'!E151</f>
        <v>0</v>
      </c>
      <c r="F153" s="66"/>
      <c r="G153" s="66">
        <f>'1) Budget Table'!G151</f>
        <v>0</v>
      </c>
      <c r="H153" s="67">
        <f t="shared" ref="H153:H161" si="13">SUM(D153:G153)</f>
        <v>0</v>
      </c>
    </row>
    <row r="154" spans="2:8" s="58" customFormat="1" ht="15.75" hidden="1" customHeight="1" x14ac:dyDescent="0.35">
      <c r="C154" s="63" t="s">
        <v>10</v>
      </c>
      <c r="D154" s="102"/>
      <c r="E154" s="103"/>
      <c r="F154" s="103"/>
      <c r="G154" s="103"/>
      <c r="H154" s="64">
        <f t="shared" si="13"/>
        <v>0</v>
      </c>
    </row>
    <row r="155" spans="2:8" s="58" customFormat="1" ht="15.75" hidden="1" customHeight="1" x14ac:dyDescent="0.35">
      <c r="C155" s="53" t="s">
        <v>11</v>
      </c>
      <c r="D155" s="104"/>
      <c r="E155" s="21"/>
      <c r="F155" s="21"/>
      <c r="G155" s="21"/>
      <c r="H155" s="62">
        <f t="shared" si="13"/>
        <v>0</v>
      </c>
    </row>
    <row r="156" spans="2:8" s="58" customFormat="1" ht="15.75" hidden="1" customHeight="1" x14ac:dyDescent="0.35">
      <c r="C156" s="53" t="s">
        <v>12</v>
      </c>
      <c r="D156" s="104"/>
      <c r="E156" s="104"/>
      <c r="F156" s="104"/>
      <c r="G156" s="104"/>
      <c r="H156" s="62">
        <f t="shared" si="13"/>
        <v>0</v>
      </c>
    </row>
    <row r="157" spans="2:8" s="58" customFormat="1" ht="15.75" hidden="1" customHeight="1" x14ac:dyDescent="0.35">
      <c r="C157" s="54" t="s">
        <v>13</v>
      </c>
      <c r="D157" s="104"/>
      <c r="E157" s="104"/>
      <c r="F157" s="104"/>
      <c r="G157" s="104"/>
      <c r="H157" s="62">
        <f t="shared" si="13"/>
        <v>0</v>
      </c>
    </row>
    <row r="158" spans="2:8" s="58" customFormat="1" ht="15.75" hidden="1" customHeight="1" x14ac:dyDescent="0.35">
      <c r="C158" s="53" t="s">
        <v>17</v>
      </c>
      <c r="D158" s="104"/>
      <c r="E158" s="104"/>
      <c r="F158" s="104"/>
      <c r="G158" s="104"/>
      <c r="H158" s="62">
        <f t="shared" si="13"/>
        <v>0</v>
      </c>
    </row>
    <row r="159" spans="2:8" s="58" customFormat="1" ht="15.75" hidden="1" customHeight="1" x14ac:dyDescent="0.35">
      <c r="C159" s="53" t="s">
        <v>14</v>
      </c>
      <c r="D159" s="104"/>
      <c r="E159" s="104"/>
      <c r="F159" s="104"/>
      <c r="G159" s="104"/>
      <c r="H159" s="62">
        <f t="shared" si="13"/>
        <v>0</v>
      </c>
    </row>
    <row r="160" spans="2:8" s="58" customFormat="1" ht="15.75" hidden="1" customHeight="1" x14ac:dyDescent="0.35">
      <c r="C160" s="53" t="s">
        <v>176</v>
      </c>
      <c r="D160" s="104"/>
      <c r="E160" s="104"/>
      <c r="F160" s="104"/>
      <c r="G160" s="104"/>
      <c r="H160" s="62">
        <f t="shared" si="13"/>
        <v>0</v>
      </c>
    </row>
    <row r="161" spans="3:8" s="58" customFormat="1" ht="15.75" hidden="1" customHeight="1" x14ac:dyDescent="0.35">
      <c r="C161" s="57" t="s">
        <v>179</v>
      </c>
      <c r="D161" s="68">
        <f>SUM(D154:D160)</f>
        <v>0</v>
      </c>
      <c r="E161" s="68">
        <f>SUM(E154:E160)</f>
        <v>0</v>
      </c>
      <c r="F161" s="68"/>
      <c r="G161" s="68">
        <f>SUM(G154:G160)</f>
        <v>0</v>
      </c>
      <c r="H161" s="62">
        <f t="shared" si="13"/>
        <v>0</v>
      </c>
    </row>
    <row r="162" spans="3:8" s="56" customFormat="1" ht="15.75" hidden="1" customHeight="1" x14ac:dyDescent="0.35">
      <c r="C162" s="72"/>
      <c r="D162" s="73"/>
      <c r="E162" s="73"/>
      <c r="F162" s="73"/>
      <c r="G162" s="73"/>
      <c r="H162" s="74"/>
    </row>
    <row r="163" spans="3:8" s="58" customFormat="1" ht="15.75" hidden="1" customHeight="1" x14ac:dyDescent="0.35">
      <c r="C163" s="316" t="s">
        <v>155</v>
      </c>
      <c r="D163" s="317"/>
      <c r="E163" s="317"/>
      <c r="F163" s="317"/>
      <c r="G163" s="317"/>
      <c r="H163" s="318"/>
    </row>
    <row r="164" spans="3:8" s="58" customFormat="1" ht="19.5" hidden="1" customHeight="1" thickBot="1" x14ac:dyDescent="0.4">
      <c r="C164" s="65" t="s">
        <v>177</v>
      </c>
      <c r="D164" s="66">
        <f>'1) Budget Table'!D161</f>
        <v>0</v>
      </c>
      <c r="E164" s="66">
        <f>'1) Budget Table'!E161</f>
        <v>0</v>
      </c>
      <c r="F164" s="66"/>
      <c r="G164" s="66">
        <f>'1) Budget Table'!G161</f>
        <v>0</v>
      </c>
      <c r="H164" s="67">
        <f t="shared" ref="H164:H172" si="14">SUM(D164:G164)</f>
        <v>0</v>
      </c>
    </row>
    <row r="165" spans="3:8" s="58" customFormat="1" ht="15.75" hidden="1" customHeight="1" x14ac:dyDescent="0.35">
      <c r="C165" s="63" t="s">
        <v>10</v>
      </c>
      <c r="D165" s="102"/>
      <c r="E165" s="103"/>
      <c r="F165" s="103"/>
      <c r="G165" s="103"/>
      <c r="H165" s="64">
        <f t="shared" si="14"/>
        <v>0</v>
      </c>
    </row>
    <row r="166" spans="3:8" s="58" customFormat="1" ht="15.75" hidden="1" customHeight="1" x14ac:dyDescent="0.35">
      <c r="C166" s="53" t="s">
        <v>11</v>
      </c>
      <c r="D166" s="104"/>
      <c r="E166" s="21"/>
      <c r="F166" s="21"/>
      <c r="G166" s="21"/>
      <c r="H166" s="62">
        <f t="shared" si="14"/>
        <v>0</v>
      </c>
    </row>
    <row r="167" spans="3:8" s="58" customFormat="1" ht="15.75" hidden="1" customHeight="1" x14ac:dyDescent="0.35">
      <c r="C167" s="53" t="s">
        <v>12</v>
      </c>
      <c r="D167" s="104"/>
      <c r="E167" s="104"/>
      <c r="F167" s="104"/>
      <c r="G167" s="104"/>
      <c r="H167" s="62">
        <f t="shared" si="14"/>
        <v>0</v>
      </c>
    </row>
    <row r="168" spans="3:8" s="58" customFormat="1" ht="15.75" hidden="1" customHeight="1" x14ac:dyDescent="0.35">
      <c r="C168" s="54" t="s">
        <v>13</v>
      </c>
      <c r="D168" s="104"/>
      <c r="E168" s="104"/>
      <c r="F168" s="104"/>
      <c r="G168" s="104"/>
      <c r="H168" s="62">
        <f t="shared" si="14"/>
        <v>0</v>
      </c>
    </row>
    <row r="169" spans="3:8" s="58" customFormat="1" ht="15.75" hidden="1" customHeight="1" x14ac:dyDescent="0.35">
      <c r="C169" s="53" t="s">
        <v>17</v>
      </c>
      <c r="D169" s="104"/>
      <c r="E169" s="104"/>
      <c r="F169" s="104"/>
      <c r="G169" s="104"/>
      <c r="H169" s="62">
        <f t="shared" si="14"/>
        <v>0</v>
      </c>
    </row>
    <row r="170" spans="3:8" s="58" customFormat="1" ht="15.75" hidden="1" customHeight="1" x14ac:dyDescent="0.35">
      <c r="C170" s="53" t="s">
        <v>14</v>
      </c>
      <c r="D170" s="104"/>
      <c r="E170" s="104"/>
      <c r="F170" s="104"/>
      <c r="G170" s="104"/>
      <c r="H170" s="62">
        <f t="shared" si="14"/>
        <v>0</v>
      </c>
    </row>
    <row r="171" spans="3:8" s="58" customFormat="1" ht="15.75" hidden="1" customHeight="1" x14ac:dyDescent="0.35">
      <c r="C171" s="53" t="s">
        <v>176</v>
      </c>
      <c r="D171" s="104"/>
      <c r="E171" s="104"/>
      <c r="F171" s="104"/>
      <c r="G171" s="104"/>
      <c r="H171" s="62">
        <f t="shared" si="14"/>
        <v>0</v>
      </c>
    </row>
    <row r="172" spans="3:8" s="58" customFormat="1" ht="15.75" hidden="1" customHeight="1" x14ac:dyDescent="0.35">
      <c r="C172" s="57" t="s">
        <v>179</v>
      </c>
      <c r="D172" s="68">
        <f>SUM(D165:D171)</f>
        <v>0</v>
      </c>
      <c r="E172" s="68">
        <f>SUM(E165:E171)</f>
        <v>0</v>
      </c>
      <c r="F172" s="68"/>
      <c r="G172" s="68">
        <f>SUM(G165:G171)</f>
        <v>0</v>
      </c>
      <c r="H172" s="62">
        <f t="shared" si="14"/>
        <v>0</v>
      </c>
    </row>
    <row r="173" spans="3:8" s="56" customFormat="1" ht="15.75" hidden="1" customHeight="1" x14ac:dyDescent="0.35">
      <c r="C173" s="72"/>
      <c r="D173" s="73"/>
      <c r="E173" s="73"/>
      <c r="F173" s="73"/>
      <c r="G173" s="73"/>
      <c r="H173" s="74"/>
    </row>
    <row r="174" spans="3:8" s="58" customFormat="1" ht="15.75" hidden="1" customHeight="1" x14ac:dyDescent="0.35">
      <c r="C174" s="316" t="s">
        <v>164</v>
      </c>
      <c r="D174" s="317"/>
      <c r="E174" s="317"/>
      <c r="F174" s="317"/>
      <c r="G174" s="317"/>
      <c r="H174" s="318"/>
    </row>
    <row r="175" spans="3:8" s="58" customFormat="1" ht="22.5" hidden="1" customHeight="1" thickBot="1" x14ac:dyDescent="0.4">
      <c r="C175" s="65" t="s">
        <v>177</v>
      </c>
      <c r="D175" s="66">
        <f>'1) Budget Table'!D171</f>
        <v>0</v>
      </c>
      <c r="E175" s="66">
        <f>'1) Budget Table'!E171</f>
        <v>0</v>
      </c>
      <c r="F175" s="66"/>
      <c r="G175" s="66">
        <f>'1) Budget Table'!G171</f>
        <v>0</v>
      </c>
      <c r="H175" s="67">
        <f t="shared" ref="H175:H183" si="15">SUM(D175:G175)</f>
        <v>0</v>
      </c>
    </row>
    <row r="176" spans="3:8" s="58" customFormat="1" ht="15.75" hidden="1" customHeight="1" x14ac:dyDescent="0.35">
      <c r="C176" s="63" t="s">
        <v>10</v>
      </c>
      <c r="D176" s="102"/>
      <c r="E176" s="103"/>
      <c r="F176" s="103"/>
      <c r="G176" s="103"/>
      <c r="H176" s="64">
        <f t="shared" si="15"/>
        <v>0</v>
      </c>
    </row>
    <row r="177" spans="3:8" s="58" customFormat="1" ht="15.75" hidden="1" customHeight="1" x14ac:dyDescent="0.35">
      <c r="C177" s="53" t="s">
        <v>11</v>
      </c>
      <c r="D177" s="104"/>
      <c r="E177" s="21"/>
      <c r="F177" s="21"/>
      <c r="G177" s="21"/>
      <c r="H177" s="62">
        <f t="shared" si="15"/>
        <v>0</v>
      </c>
    </row>
    <row r="178" spans="3:8" s="58" customFormat="1" ht="15.75" hidden="1" customHeight="1" x14ac:dyDescent="0.35">
      <c r="C178" s="53" t="s">
        <v>12</v>
      </c>
      <c r="D178" s="104"/>
      <c r="E178" s="104"/>
      <c r="F178" s="104"/>
      <c r="G178" s="104"/>
      <c r="H178" s="62">
        <f t="shared" si="15"/>
        <v>0</v>
      </c>
    </row>
    <row r="179" spans="3:8" s="58" customFormat="1" ht="15.75" hidden="1" customHeight="1" x14ac:dyDescent="0.35">
      <c r="C179" s="54" t="s">
        <v>13</v>
      </c>
      <c r="D179" s="104"/>
      <c r="E179" s="104"/>
      <c r="F179" s="104"/>
      <c r="G179" s="104"/>
      <c r="H179" s="62">
        <f t="shared" si="15"/>
        <v>0</v>
      </c>
    </row>
    <row r="180" spans="3:8" s="58" customFormat="1" ht="15.75" hidden="1" customHeight="1" x14ac:dyDescent="0.35">
      <c r="C180" s="53" t="s">
        <v>17</v>
      </c>
      <c r="D180" s="104"/>
      <c r="E180" s="104"/>
      <c r="F180" s="104"/>
      <c r="G180" s="104"/>
      <c r="H180" s="62">
        <f t="shared" si="15"/>
        <v>0</v>
      </c>
    </row>
    <row r="181" spans="3:8" s="58" customFormat="1" ht="15.75" hidden="1" customHeight="1" x14ac:dyDescent="0.35">
      <c r="C181" s="53" t="s">
        <v>14</v>
      </c>
      <c r="D181" s="104"/>
      <c r="E181" s="104"/>
      <c r="F181" s="104"/>
      <c r="G181" s="104"/>
      <c r="H181" s="62">
        <f t="shared" si="15"/>
        <v>0</v>
      </c>
    </row>
    <row r="182" spans="3:8" s="58" customFormat="1" ht="15.75" hidden="1" customHeight="1" x14ac:dyDescent="0.35">
      <c r="C182" s="53" t="s">
        <v>176</v>
      </c>
      <c r="D182" s="104"/>
      <c r="E182" s="104"/>
      <c r="F182" s="104"/>
      <c r="G182" s="104"/>
      <c r="H182" s="62">
        <f t="shared" si="15"/>
        <v>0</v>
      </c>
    </row>
    <row r="183" spans="3:8" s="58" customFormat="1" ht="15.75" hidden="1" customHeight="1" x14ac:dyDescent="0.35">
      <c r="C183" s="57" t="s">
        <v>179</v>
      </c>
      <c r="D183" s="68">
        <f>SUM(D176:D182)</f>
        <v>0</v>
      </c>
      <c r="E183" s="68">
        <f>SUM(E176:E182)</f>
        <v>0</v>
      </c>
      <c r="F183" s="68"/>
      <c r="G183" s="68">
        <f>SUM(G176:G182)</f>
        <v>0</v>
      </c>
      <c r="H183" s="62">
        <f t="shared" si="15"/>
        <v>0</v>
      </c>
    </row>
    <row r="184" spans="3:8" s="58" customFormat="1" ht="15.75" customHeight="1" x14ac:dyDescent="0.35">
      <c r="C184" s="55"/>
      <c r="D184" s="56"/>
      <c r="E184" s="56"/>
      <c r="F184" s="56"/>
      <c r="G184" s="56"/>
      <c r="H184" s="55"/>
    </row>
    <row r="185" spans="3:8" s="58" customFormat="1" ht="15.75" customHeight="1" x14ac:dyDescent="0.35">
      <c r="C185" s="316" t="s">
        <v>541</v>
      </c>
      <c r="D185" s="317"/>
      <c r="E185" s="317"/>
      <c r="F185" s="317"/>
      <c r="G185" s="317"/>
      <c r="H185" s="318"/>
    </row>
    <row r="186" spans="3:8" s="58" customFormat="1" ht="19.5" customHeight="1" thickBot="1" x14ac:dyDescent="0.4">
      <c r="C186" s="65" t="s">
        <v>542</v>
      </c>
      <c r="D186" s="66">
        <f>'1) Budget Table'!D178</f>
        <v>438418</v>
      </c>
      <c r="E186" s="66">
        <f>'1) Budget Table'!E178</f>
        <v>135000</v>
      </c>
      <c r="F186" s="66">
        <f>'1) Budget Table'!F178</f>
        <v>125000</v>
      </c>
      <c r="G186" s="66">
        <f>'1) Budget Table'!G178</f>
        <v>37500</v>
      </c>
      <c r="H186" s="67">
        <f t="shared" ref="H186:H194" si="16">SUM(D186:G186)</f>
        <v>735918</v>
      </c>
    </row>
    <row r="187" spans="3:8" s="58" customFormat="1" ht="15.75" customHeight="1" x14ac:dyDescent="0.35">
      <c r="C187" s="63" t="s">
        <v>10</v>
      </c>
      <c r="D187" s="102"/>
      <c r="E187" s="103"/>
      <c r="F187" s="258">
        <v>38320.459999999992</v>
      </c>
      <c r="G187" s="238">
        <v>20000</v>
      </c>
      <c r="H187" s="64">
        <f t="shared" si="16"/>
        <v>58320.459999999992</v>
      </c>
    </row>
    <row r="188" spans="3:8" s="58" customFormat="1" ht="15.75" customHeight="1" x14ac:dyDescent="0.35">
      <c r="C188" s="53" t="s">
        <v>11</v>
      </c>
      <c r="D188" s="104"/>
      <c r="E188" s="21"/>
      <c r="F188" s="261"/>
      <c r="G188" s="239"/>
      <c r="H188" s="62">
        <f t="shared" si="16"/>
        <v>0</v>
      </c>
    </row>
    <row r="189" spans="3:8" s="58" customFormat="1" ht="15.75" customHeight="1" x14ac:dyDescent="0.35">
      <c r="C189" s="53" t="s">
        <v>12</v>
      </c>
      <c r="D189" s="104"/>
      <c r="E189" s="104"/>
      <c r="F189" s="260"/>
      <c r="G189" s="240"/>
      <c r="H189" s="62">
        <f t="shared" si="16"/>
        <v>0</v>
      </c>
    </row>
    <row r="190" spans="3:8" s="58" customFormat="1" ht="15.75" customHeight="1" x14ac:dyDescent="0.35">
      <c r="C190" s="54" t="s">
        <v>13</v>
      </c>
      <c r="D190" s="104"/>
      <c r="E190" s="104"/>
      <c r="F190" s="260">
        <v>14502.379999999997</v>
      </c>
      <c r="G190" s="240"/>
      <c r="H190" s="62">
        <f t="shared" si="16"/>
        <v>14502.379999999997</v>
      </c>
    </row>
    <row r="191" spans="3:8" s="58" customFormat="1" ht="15.75" customHeight="1" x14ac:dyDescent="0.35">
      <c r="C191" s="53" t="s">
        <v>17</v>
      </c>
      <c r="D191" s="104"/>
      <c r="E191" s="104"/>
      <c r="F191" s="260"/>
      <c r="G191" s="240"/>
      <c r="H191" s="62">
        <f t="shared" si="16"/>
        <v>0</v>
      </c>
    </row>
    <row r="192" spans="3:8" s="58" customFormat="1" ht="15.75" customHeight="1" x14ac:dyDescent="0.35">
      <c r="C192" s="53" t="s">
        <v>14</v>
      </c>
      <c r="D192" s="104"/>
      <c r="E192" s="104"/>
      <c r="F192" s="260"/>
      <c r="G192" s="240">
        <v>7500</v>
      </c>
      <c r="H192" s="62">
        <f t="shared" si="16"/>
        <v>7500</v>
      </c>
    </row>
    <row r="193" spans="3:14" s="58" customFormat="1" ht="15.75" customHeight="1" x14ac:dyDescent="0.35">
      <c r="C193" s="53" t="s">
        <v>176</v>
      </c>
      <c r="D193" s="104"/>
      <c r="E193" s="104"/>
      <c r="F193" s="260">
        <v>27390.739999999998</v>
      </c>
      <c r="G193" s="240"/>
      <c r="H193" s="62">
        <f t="shared" si="16"/>
        <v>27390.739999999998</v>
      </c>
    </row>
    <row r="194" spans="3:14" s="58" customFormat="1" ht="15.75" customHeight="1" x14ac:dyDescent="0.35">
      <c r="C194" s="57" t="s">
        <v>179</v>
      </c>
      <c r="D194" s="68">
        <f>SUM(D187:D193)</f>
        <v>0</v>
      </c>
      <c r="E194" s="68">
        <f>SUM(E187:E193)</f>
        <v>0</v>
      </c>
      <c r="F194" s="68">
        <f>SUM(F187:F193)</f>
        <v>80213.579999999987</v>
      </c>
      <c r="G194" s="68">
        <f>SUM(G187:G193)</f>
        <v>27500</v>
      </c>
      <c r="H194" s="62">
        <f t="shared" si="16"/>
        <v>107713.57999999999</v>
      </c>
    </row>
    <row r="195" spans="3:14" s="58" customFormat="1" ht="15.75" customHeight="1" thickBot="1" x14ac:dyDescent="0.4">
      <c r="C195" s="55"/>
      <c r="D195" s="56"/>
      <c r="E195" s="56"/>
      <c r="F195" s="56"/>
      <c r="G195" s="56"/>
      <c r="H195" s="55"/>
    </row>
    <row r="196" spans="3:14" s="58" customFormat="1" ht="19.5" customHeight="1" thickBot="1" x14ac:dyDescent="0.4">
      <c r="C196" s="319" t="s">
        <v>18</v>
      </c>
      <c r="D196" s="320"/>
      <c r="E196" s="320"/>
      <c r="F196" s="320"/>
      <c r="G196" s="320"/>
      <c r="H196" s="321"/>
    </row>
    <row r="197" spans="3:14" s="58" customFormat="1" ht="19.5" customHeight="1" x14ac:dyDescent="0.35">
      <c r="C197" s="80"/>
      <c r="D197" s="322" t="str">
        <f>'1) Budget Table'!D4</f>
        <v>Budget by UNDP (USD)</v>
      </c>
      <c r="E197" s="322" t="str">
        <f>'1) Budget Table'!E4</f>
        <v>Budget by UNFPA (USD)</v>
      </c>
      <c r="F197" s="322" t="str">
        <f>'1) Budget Table'!F4</f>
        <v>Budget by UNICEF (USD)</v>
      </c>
      <c r="G197" s="322" t="str">
        <f>'1) Budget Table'!G4</f>
        <v>Budget by WFP (USD)</v>
      </c>
      <c r="H197" s="324" t="s">
        <v>18</v>
      </c>
    </row>
    <row r="198" spans="3:14" s="58" customFormat="1" ht="19.5" customHeight="1" x14ac:dyDescent="0.35">
      <c r="C198" s="80"/>
      <c r="D198" s="323"/>
      <c r="E198" s="323"/>
      <c r="F198" s="323"/>
      <c r="G198" s="323"/>
      <c r="H198" s="325"/>
    </row>
    <row r="199" spans="3:14" s="58" customFormat="1" ht="19.5" customHeight="1" x14ac:dyDescent="0.35">
      <c r="C199" s="23" t="s">
        <v>10</v>
      </c>
      <c r="D199" s="81">
        <v>132198</v>
      </c>
      <c r="E199" s="81">
        <f>SUM(E176,E165,E154,E143,E131,E120,E109,E98,E86,E75,E64,E53,E41,E30,E19,E8,E187)</f>
        <v>0</v>
      </c>
      <c r="F199" s="241">
        <f>SUM(F176,F165,F154,F143,F131,F120,F109,F98,F86,F75,F64,F53,F41,F30,F19,F8,F187)</f>
        <v>38320.459999999992</v>
      </c>
      <c r="G199" s="81">
        <f t="shared" ref="G199" si="17">SUM(G176,G165,G154,G143,G131,G120,G109,G98,G86,G75,G64,G53,G41,G30,G19,G8,G187)</f>
        <v>76690</v>
      </c>
      <c r="H199" s="78">
        <f t="shared" ref="H199:H206" si="18">SUM(D199:G199)</f>
        <v>247208.46</v>
      </c>
    </row>
    <row r="200" spans="3:14" s="58" customFormat="1" ht="34.5" customHeight="1" x14ac:dyDescent="0.35">
      <c r="C200" s="23" t="s">
        <v>11</v>
      </c>
      <c r="D200" s="81">
        <f>SUM(D177,D166,D155,D144,D132,D121,D110,D99,D87,D76,D65,D54,D42,D31,D20,D9,D188)</f>
        <v>0</v>
      </c>
      <c r="E200" s="81">
        <f t="shared" ref="E200:G201" si="19">SUM(E177,E166,E155,E144,E132,E121,E110,E99,E87,E76,E65,E54,E42,E31,E20,E9,E188)</f>
        <v>0</v>
      </c>
      <c r="F200" s="241">
        <f t="shared" si="19"/>
        <v>3664</v>
      </c>
      <c r="G200" s="81">
        <f t="shared" si="19"/>
        <v>53224</v>
      </c>
      <c r="H200" s="79">
        <f t="shared" si="18"/>
        <v>56888</v>
      </c>
    </row>
    <row r="201" spans="3:14" s="58" customFormat="1" ht="48" customHeight="1" x14ac:dyDescent="0.35">
      <c r="C201" s="23" t="s">
        <v>12</v>
      </c>
      <c r="D201" s="81">
        <f t="shared" ref="D201:G205" si="20">SUM(D178,D167,D156,D145,D133,D122,D111,D100,D88,D77,D66,D55,D43,D32,D21,D10,D189)</f>
        <v>0</v>
      </c>
      <c r="E201" s="81">
        <f t="shared" si="20"/>
        <v>0</v>
      </c>
      <c r="F201" s="241">
        <f t="shared" si="19"/>
        <v>0</v>
      </c>
      <c r="G201" s="81">
        <f t="shared" si="20"/>
        <v>0</v>
      </c>
      <c r="H201" s="79">
        <f t="shared" si="18"/>
        <v>0</v>
      </c>
    </row>
    <row r="202" spans="3:14" s="58" customFormat="1" ht="33" customHeight="1" x14ac:dyDescent="0.35">
      <c r="C202" s="32" t="s">
        <v>13</v>
      </c>
      <c r="D202" s="81">
        <f t="shared" si="20"/>
        <v>0</v>
      </c>
      <c r="E202" s="81">
        <f t="shared" si="20"/>
        <v>0</v>
      </c>
      <c r="F202" s="241">
        <f>SUM(F179,F168,F157,F146,F134,F123,F112,F101,F89,F78,F67,F56,F44,F33,F22,F11,F190)</f>
        <v>69519.63</v>
      </c>
      <c r="G202" s="81">
        <f t="shared" si="20"/>
        <v>0</v>
      </c>
      <c r="H202" s="79">
        <f t="shared" si="18"/>
        <v>69519.63</v>
      </c>
    </row>
    <row r="203" spans="3:14" s="58" customFormat="1" ht="21" customHeight="1" x14ac:dyDescent="0.35">
      <c r="C203" s="23" t="s">
        <v>17</v>
      </c>
      <c r="D203" s="81">
        <f t="shared" si="20"/>
        <v>0</v>
      </c>
      <c r="E203" s="81">
        <f t="shared" si="20"/>
        <v>0</v>
      </c>
      <c r="F203" s="241">
        <f>SUM(F180,F169,F158,F147,F135,F124,F113,F102,F90,F79,F68,F57,F45,F34,F23,F12,F191)</f>
        <v>7868.41</v>
      </c>
      <c r="G203" s="81">
        <f t="shared" si="20"/>
        <v>0</v>
      </c>
      <c r="H203" s="79">
        <f t="shared" si="18"/>
        <v>7868.41</v>
      </c>
      <c r="I203" s="27"/>
      <c r="J203" s="27"/>
      <c r="K203" s="27"/>
      <c r="L203" s="27"/>
      <c r="M203" s="27"/>
      <c r="N203" s="26"/>
    </row>
    <row r="204" spans="3:14" s="58" customFormat="1" ht="39.75" customHeight="1" x14ac:dyDescent="0.35">
      <c r="C204" s="23" t="s">
        <v>14</v>
      </c>
      <c r="D204" s="81">
        <f t="shared" si="20"/>
        <v>0</v>
      </c>
      <c r="E204" s="81">
        <f t="shared" si="20"/>
        <v>0</v>
      </c>
      <c r="F204" s="241">
        <f>SUM(F181,F170,F159,F148,F136,F125,F114,F103,F91,F80,F69,F58,F46,F35,F24,F13,F192)</f>
        <v>406875.73</v>
      </c>
      <c r="G204" s="81">
        <f t="shared" si="20"/>
        <v>163099</v>
      </c>
      <c r="H204" s="79">
        <f t="shared" si="18"/>
        <v>569974.73</v>
      </c>
      <c r="I204" s="27"/>
      <c r="J204" s="27"/>
      <c r="K204" s="27"/>
      <c r="L204" s="27"/>
      <c r="M204" s="27"/>
      <c r="N204" s="26"/>
    </row>
    <row r="205" spans="3:14" s="58" customFormat="1" ht="23.25" customHeight="1" x14ac:dyDescent="0.35">
      <c r="C205" s="23" t="s">
        <v>176</v>
      </c>
      <c r="D205" s="140">
        <f>202480</f>
        <v>202480</v>
      </c>
      <c r="E205" s="140">
        <f t="shared" si="20"/>
        <v>0</v>
      </c>
      <c r="F205" s="242">
        <f>SUM(F182,F171,F160,F149,F137,F126,F115,F104,F92,F81,F70,F59,F47,F36,F25,F14,F193)</f>
        <v>50472.36</v>
      </c>
      <c r="G205" s="140">
        <f t="shared" si="20"/>
        <v>20777</v>
      </c>
      <c r="H205" s="79">
        <f t="shared" si="18"/>
        <v>273729.36</v>
      </c>
      <c r="I205" s="27"/>
      <c r="J205" s="27"/>
      <c r="K205" s="27"/>
      <c r="L205" s="27"/>
      <c r="M205" s="27"/>
      <c r="N205" s="26"/>
    </row>
    <row r="206" spans="3:14" s="58" customFormat="1" ht="22.5" customHeight="1" x14ac:dyDescent="0.35">
      <c r="C206" s="142" t="s">
        <v>547</v>
      </c>
      <c r="D206" s="141">
        <f>SUM(D199:D205)</f>
        <v>334678</v>
      </c>
      <c r="E206" s="141">
        <f>SUM(E199:E205)</f>
        <v>0</v>
      </c>
      <c r="F206" s="243">
        <f>SUM(F199:F205)</f>
        <v>576720.59</v>
      </c>
      <c r="G206" s="141">
        <f>SUM(G199:G205)</f>
        <v>313790</v>
      </c>
      <c r="H206" s="143">
        <f t="shared" si="18"/>
        <v>1225188.5899999999</v>
      </c>
      <c r="I206" s="27"/>
      <c r="J206" s="27"/>
      <c r="K206" s="27"/>
      <c r="L206" s="27"/>
      <c r="M206" s="27"/>
      <c r="N206" s="26"/>
    </row>
    <row r="207" spans="3:14" s="58" customFormat="1" ht="26.25" customHeight="1" thickBot="1" x14ac:dyDescent="0.4">
      <c r="C207" s="146" t="s">
        <v>545</v>
      </c>
      <c r="D207" s="83">
        <f>D206*0.07</f>
        <v>23427.460000000003</v>
      </c>
      <c r="E207" s="83">
        <f t="shared" ref="E207:H207" si="21">E206*0.07</f>
        <v>0</v>
      </c>
      <c r="F207" s="244">
        <f t="shared" si="21"/>
        <v>40370.441299999999</v>
      </c>
      <c r="G207" s="83">
        <f t="shared" si="21"/>
        <v>21965.300000000003</v>
      </c>
      <c r="H207" s="147">
        <f t="shared" si="21"/>
        <v>85763.201300000001</v>
      </c>
      <c r="I207" s="34"/>
      <c r="J207" s="34"/>
      <c r="K207" s="34"/>
      <c r="L207" s="34"/>
      <c r="M207" s="59"/>
      <c r="N207" s="56"/>
    </row>
    <row r="208" spans="3:14" s="58" customFormat="1" ht="23.25" customHeight="1" thickBot="1" x14ac:dyDescent="0.4">
      <c r="C208" s="144" t="s">
        <v>546</v>
      </c>
      <c r="D208" s="145">
        <f>SUM(D206:D207)</f>
        <v>358105.46</v>
      </c>
      <c r="E208" s="145">
        <f t="shared" ref="E208:H208" si="22">SUM(E206:E207)</f>
        <v>0</v>
      </c>
      <c r="F208" s="145">
        <f>SUM(F206:F207)</f>
        <v>617091.03129999992</v>
      </c>
      <c r="G208" s="145">
        <f t="shared" si="22"/>
        <v>335755.3</v>
      </c>
      <c r="H208" s="82">
        <f t="shared" si="22"/>
        <v>1310951.7912999999</v>
      </c>
      <c r="I208" s="34"/>
      <c r="J208" s="34"/>
      <c r="K208" s="34"/>
      <c r="L208" s="34"/>
      <c r="M208" s="59"/>
      <c r="N208" s="56"/>
    </row>
    <row r="209" spans="3:15" ht="15.75" customHeight="1" x14ac:dyDescent="0.35">
      <c r="M209" s="60"/>
    </row>
    <row r="210" spans="3:15" ht="15.75" customHeight="1" x14ac:dyDescent="0.35">
      <c r="I210" s="41"/>
      <c r="J210" s="41"/>
      <c r="M210" s="60"/>
    </row>
    <row r="211" spans="3:15" ht="15.75" customHeight="1" x14ac:dyDescent="0.35">
      <c r="I211" s="41"/>
      <c r="J211" s="41"/>
      <c r="M211" s="58"/>
    </row>
    <row r="212" spans="3:15" ht="40.5" customHeight="1" x14ac:dyDescent="0.35">
      <c r="I212" s="41"/>
      <c r="J212" s="41"/>
      <c r="M212" s="61"/>
    </row>
    <row r="213" spans="3:15" ht="24.75" customHeight="1" x14ac:dyDescent="0.35">
      <c r="I213" s="41"/>
      <c r="J213" s="41"/>
      <c r="M213" s="61"/>
    </row>
    <row r="214" spans="3:15" ht="41.25" customHeight="1" x14ac:dyDescent="0.35">
      <c r="I214" s="14"/>
      <c r="J214" s="41"/>
      <c r="M214" s="61"/>
    </row>
    <row r="215" spans="3:15" ht="51.75" customHeight="1" x14ac:dyDescent="0.35">
      <c r="I215" s="14"/>
      <c r="J215" s="41"/>
      <c r="M215" s="61"/>
      <c r="O215" s="55"/>
    </row>
    <row r="216" spans="3:15" ht="42" customHeight="1" x14ac:dyDescent="0.35">
      <c r="I216" s="41"/>
      <c r="J216" s="41"/>
      <c r="M216" s="61"/>
      <c r="O216" s="55"/>
    </row>
    <row r="217" spans="3:15" s="56" customFormat="1" ht="42" customHeight="1" x14ac:dyDescent="0.35">
      <c r="C217" s="55"/>
      <c r="H217" s="55"/>
      <c r="I217" s="58"/>
      <c r="J217" s="41"/>
      <c r="K217" s="55"/>
      <c r="L217" s="55"/>
      <c r="M217" s="61"/>
      <c r="N217" s="55"/>
    </row>
    <row r="218" spans="3:15" s="56" customFormat="1" ht="42" customHeight="1" x14ac:dyDescent="0.35">
      <c r="C218" s="55"/>
      <c r="H218" s="55"/>
      <c r="I218" s="55"/>
      <c r="J218" s="41"/>
      <c r="K218" s="55"/>
      <c r="L218" s="55"/>
      <c r="M218" s="55"/>
      <c r="N218" s="55"/>
    </row>
    <row r="219" spans="3:15" s="56" customFormat="1" ht="63.75" customHeight="1" x14ac:dyDescent="0.35">
      <c r="C219" s="55"/>
      <c r="H219" s="55"/>
      <c r="I219" s="55"/>
      <c r="J219" s="60"/>
      <c r="K219" s="58"/>
      <c r="L219" s="58"/>
      <c r="M219" s="55"/>
      <c r="N219" s="55"/>
    </row>
    <row r="220" spans="3:15" s="56" customFormat="1" ht="42" customHeight="1" x14ac:dyDescent="0.35">
      <c r="C220" s="55"/>
      <c r="H220" s="55"/>
      <c r="I220" s="55"/>
      <c r="J220" s="55"/>
      <c r="K220" s="55"/>
      <c r="L220" s="55"/>
      <c r="M220" s="55"/>
      <c r="N220" s="60"/>
    </row>
    <row r="221" spans="3:15" ht="23.25" customHeight="1" x14ac:dyDescent="0.35">
      <c r="O221" s="55"/>
    </row>
    <row r="222" spans="3:15" ht="27.75" customHeight="1" x14ac:dyDescent="0.35">
      <c r="M222" s="58"/>
      <c r="O222" s="55"/>
    </row>
    <row r="223" spans="3:15" ht="55.5" customHeight="1" x14ac:dyDescent="0.35">
      <c r="O223" s="55"/>
    </row>
    <row r="224" spans="3:15" ht="57.75" customHeight="1" x14ac:dyDescent="0.35">
      <c r="N224" s="58"/>
      <c r="O224" s="55"/>
    </row>
    <row r="225" spans="3:15" ht="21.75" customHeight="1" x14ac:dyDescent="0.35">
      <c r="O225" s="55"/>
    </row>
    <row r="226" spans="3:15" ht="49.5" customHeight="1" x14ac:dyDescent="0.35">
      <c r="O226" s="55"/>
    </row>
    <row r="227" spans="3:15" ht="28.5" customHeight="1" x14ac:dyDescent="0.35">
      <c r="O227" s="55"/>
    </row>
    <row r="228" spans="3:15" ht="28.5" customHeight="1" x14ac:dyDescent="0.35">
      <c r="O228" s="55"/>
    </row>
    <row r="229" spans="3:15" ht="28.5" customHeight="1" x14ac:dyDescent="0.35">
      <c r="O229" s="55"/>
    </row>
    <row r="230" spans="3:15" ht="23.25" customHeight="1" x14ac:dyDescent="0.35">
      <c r="O230" s="60"/>
    </row>
    <row r="231" spans="3:15" ht="43.5" customHeight="1" x14ac:dyDescent="0.35">
      <c r="O231" s="60"/>
    </row>
    <row r="232" spans="3:15" ht="55.5" customHeight="1" x14ac:dyDescent="0.35">
      <c r="O232" s="55"/>
    </row>
    <row r="233" spans="3:15" ht="42.75" customHeight="1" x14ac:dyDescent="0.35">
      <c r="O233" s="60"/>
    </row>
    <row r="234" spans="3:15" ht="21.75" customHeight="1" x14ac:dyDescent="0.35">
      <c r="O234" s="60"/>
    </row>
    <row r="235" spans="3:15" ht="21.75" customHeight="1" x14ac:dyDescent="0.35">
      <c r="O235" s="60"/>
    </row>
    <row r="236" spans="3:15" s="58" customFormat="1" ht="23.25" customHeight="1" x14ac:dyDescent="0.35">
      <c r="C236" s="55"/>
      <c r="D236" s="56"/>
      <c r="E236" s="56"/>
      <c r="F236" s="56"/>
      <c r="G236" s="56"/>
      <c r="H236" s="55"/>
      <c r="I236" s="55"/>
      <c r="J236" s="55"/>
      <c r="K236" s="55"/>
      <c r="L236" s="55"/>
      <c r="M236" s="55"/>
      <c r="N236" s="55"/>
    </row>
    <row r="237" spans="3:15" ht="23.25" customHeight="1" x14ac:dyDescent="0.35"/>
    <row r="238" spans="3:15" ht="21.75" customHeight="1" x14ac:dyDescent="0.35"/>
    <row r="239" spans="3:15" ht="16.5" customHeight="1" x14ac:dyDescent="0.35"/>
    <row r="240" spans="3:15"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9">
    <mergeCell ref="F197:F198"/>
    <mergeCell ref="C129:H129"/>
    <mergeCell ref="B140:H140"/>
    <mergeCell ref="C141:H141"/>
    <mergeCell ref="C62:H62"/>
    <mergeCell ref="C73:H73"/>
    <mergeCell ref="D197:D198"/>
    <mergeCell ref="E197:E198"/>
    <mergeCell ref="G197:G198"/>
    <mergeCell ref="C84:H84"/>
    <mergeCell ref="B95:H95"/>
    <mergeCell ref="C185:H185"/>
    <mergeCell ref="H197:H198"/>
    <mergeCell ref="C163:H163"/>
    <mergeCell ref="C174:H174"/>
    <mergeCell ref="C152:H152"/>
    <mergeCell ref="C1:G1"/>
    <mergeCell ref="B5:H5"/>
    <mergeCell ref="C6:H6"/>
    <mergeCell ref="B50:H50"/>
    <mergeCell ref="C17:H17"/>
    <mergeCell ref="C28:H28"/>
    <mergeCell ref="C38:H38"/>
    <mergeCell ref="C2:E2"/>
    <mergeCell ref="C51:H51"/>
    <mergeCell ref="C96:H96"/>
    <mergeCell ref="C107:H107"/>
    <mergeCell ref="C118:H118"/>
    <mergeCell ref="C196:H196"/>
  </mergeCells>
  <conditionalFormatting sqref="H15">
    <cfRule type="cellIs" dxfId="23" priority="18" operator="notEqual">
      <formula>$H$7</formula>
    </cfRule>
  </conditionalFormatting>
  <conditionalFormatting sqref="H26">
    <cfRule type="cellIs" dxfId="22" priority="17" operator="notEqual">
      <formula>$H$18</formula>
    </cfRule>
  </conditionalFormatting>
  <conditionalFormatting sqref="H37">
    <cfRule type="cellIs" dxfId="21" priority="16" operator="notEqual">
      <formula>$H$29</formula>
    </cfRule>
  </conditionalFormatting>
  <conditionalFormatting sqref="H48">
    <cfRule type="cellIs" dxfId="20" priority="15" operator="notEqual">
      <formula>$H$40</formula>
    </cfRule>
  </conditionalFormatting>
  <conditionalFormatting sqref="H60">
    <cfRule type="cellIs" dxfId="19" priority="14" operator="notEqual">
      <formula>$H$52</formula>
    </cfRule>
  </conditionalFormatting>
  <conditionalFormatting sqref="H71">
    <cfRule type="cellIs" dxfId="18" priority="13" operator="notEqual">
      <formula>$H$63</formula>
    </cfRule>
  </conditionalFormatting>
  <conditionalFormatting sqref="H82">
    <cfRule type="cellIs" dxfId="17" priority="12" operator="notEqual">
      <formula>$H$74</formula>
    </cfRule>
  </conditionalFormatting>
  <conditionalFormatting sqref="H93">
    <cfRule type="cellIs" dxfId="16" priority="11" operator="notEqual">
      <formula>$H$85</formula>
    </cfRule>
  </conditionalFormatting>
  <conditionalFormatting sqref="H105">
    <cfRule type="cellIs" dxfId="15" priority="10" operator="notEqual">
      <formula>$H$97</formula>
    </cfRule>
  </conditionalFormatting>
  <conditionalFormatting sqref="H116">
    <cfRule type="cellIs" dxfId="14" priority="9" operator="notEqual">
      <formula>$H$108</formula>
    </cfRule>
  </conditionalFormatting>
  <conditionalFormatting sqref="H127">
    <cfRule type="cellIs" dxfId="13" priority="8" operator="notEqual">
      <formula>$H$119</formula>
    </cfRule>
  </conditionalFormatting>
  <conditionalFormatting sqref="H138">
    <cfRule type="cellIs" dxfId="12" priority="7" operator="notEqual">
      <formula>$H$130</formula>
    </cfRule>
  </conditionalFormatting>
  <conditionalFormatting sqref="H150">
    <cfRule type="cellIs" dxfId="11" priority="6" operator="notEqual">
      <formula>$H$142</formula>
    </cfRule>
  </conditionalFormatting>
  <conditionalFormatting sqref="H161">
    <cfRule type="cellIs" dxfId="10" priority="5" operator="notEqual">
      <formula>$H$153</formula>
    </cfRule>
  </conditionalFormatting>
  <conditionalFormatting sqref="H172">
    <cfRule type="cellIs" dxfId="9" priority="4" operator="notEqual">
      <formula>$H$153</formula>
    </cfRule>
  </conditionalFormatting>
  <conditionalFormatting sqref="H183">
    <cfRule type="cellIs" dxfId="8" priority="3" operator="notEqual">
      <formula>$H$175</formula>
    </cfRule>
  </conditionalFormatting>
  <conditionalFormatting sqref="H194">
    <cfRule type="cellIs" dxfId="7" priority="2" operator="notEqual">
      <formula>$H$186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H15" xr:uid="{CB4E1972-F42E-40FE-9670-1760DDE11E59}"/>
  </dataValidations>
  <pageMargins left="0.7" right="0.7" top="0.75" bottom="0.75" header="0.3" footer="0.3"/>
  <pageSetup scale="74" orientation="landscape" r:id="rId1"/>
  <rowBreaks count="1" manualBreakCount="1">
    <brk id="61" max="16383" man="1"/>
  </rowBreaks>
  <ignoredErrors>
    <ignoredError sqref="G4 G197:G198 D197:E198 D4:E4"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Table'!$H$191</xm:f>
            <x14:dxf>
              <font>
                <color rgb="FF9C0006"/>
              </font>
              <fill>
                <patternFill>
                  <bgColor rgb="FFFFC7CE"/>
                </patternFill>
              </fill>
            </x14:dxf>
          </x14:cfRule>
          <xm:sqref>H208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1796875" customWidth="1"/>
  </cols>
  <sheetData>
    <row r="1" spans="2:6" ht="15" thickBot="1" x14ac:dyDescent="0.4"/>
    <row r="2" spans="2:6" ht="15" thickBot="1" x14ac:dyDescent="0.4">
      <c r="B2" s="152" t="s">
        <v>26</v>
      </c>
      <c r="C2" s="1"/>
      <c r="D2" s="1"/>
      <c r="E2" s="1"/>
      <c r="F2" s="1"/>
    </row>
    <row r="3" spans="2:6" x14ac:dyDescent="0.35">
      <c r="B3" s="153"/>
    </row>
    <row r="4" spans="2:6" ht="30.75" customHeight="1" x14ac:dyDescent="0.35">
      <c r="B4" s="154" t="s">
        <v>19</v>
      </c>
    </row>
    <row r="5" spans="2:6" ht="30.75" customHeight="1" x14ac:dyDescent="0.35">
      <c r="B5" s="154"/>
    </row>
    <row r="6" spans="2:6" ht="58" x14ac:dyDescent="0.35">
      <c r="B6" s="154" t="s">
        <v>20</v>
      </c>
    </row>
    <row r="7" spans="2:6" x14ac:dyDescent="0.35">
      <c r="B7" s="154"/>
    </row>
    <row r="8" spans="2:6" ht="58" x14ac:dyDescent="0.35">
      <c r="B8" s="154" t="s">
        <v>21</v>
      </c>
    </row>
    <row r="9" spans="2:6" x14ac:dyDescent="0.35">
      <c r="B9" s="154"/>
    </row>
    <row r="10" spans="2:6" ht="58" x14ac:dyDescent="0.35">
      <c r="B10" s="154" t="s">
        <v>22</v>
      </c>
    </row>
    <row r="11" spans="2:6" x14ac:dyDescent="0.35">
      <c r="B11" s="154"/>
    </row>
    <row r="12" spans="2:6" ht="29" x14ac:dyDescent="0.35">
      <c r="B12" s="154" t="s">
        <v>23</v>
      </c>
    </row>
    <row r="13" spans="2:6" x14ac:dyDescent="0.35">
      <c r="B13" s="154"/>
    </row>
    <row r="14" spans="2:6" ht="58" x14ac:dyDescent="0.35">
      <c r="B14" s="154" t="s">
        <v>24</v>
      </c>
    </row>
    <row r="15" spans="2:6" x14ac:dyDescent="0.35">
      <c r="B15" s="154"/>
    </row>
    <row r="16" spans="2:6" ht="44" thickBot="1" x14ac:dyDescent="0.4">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39" t="s">
        <v>552</v>
      </c>
      <c r="C2" s="340"/>
      <c r="D2" s="341"/>
    </row>
    <row r="3" spans="2:4" ht="15" thickBot="1" x14ac:dyDescent="0.4">
      <c r="B3" s="342"/>
      <c r="C3" s="343"/>
      <c r="D3" s="344"/>
    </row>
    <row r="4" spans="2:4" ht="15" thickBot="1" x14ac:dyDescent="0.4"/>
    <row r="5" spans="2:4" x14ac:dyDescent="0.35">
      <c r="B5" s="330" t="s">
        <v>180</v>
      </c>
      <c r="C5" s="331"/>
      <c r="D5" s="332"/>
    </row>
    <row r="6" spans="2:4" ht="15" thickBot="1" x14ac:dyDescent="0.4">
      <c r="B6" s="333"/>
      <c r="C6" s="334"/>
      <c r="D6" s="335"/>
    </row>
    <row r="7" spans="2:4" x14ac:dyDescent="0.35">
      <c r="B7" s="91" t="s">
        <v>189</v>
      </c>
      <c r="C7" s="328">
        <f>SUM('1) Budget Table'!D15:G15,'1) Budget Table'!D25:G25,'1) Budget Table'!D35:G35,'1) Budget Table'!D45:G45)</f>
        <v>1704310</v>
      </c>
      <c r="D7" s="329"/>
    </row>
    <row r="8" spans="2:4" x14ac:dyDescent="0.35">
      <c r="B8" s="91" t="s">
        <v>536</v>
      </c>
      <c r="C8" s="326">
        <f>SUM(D10:D14)</f>
        <v>0</v>
      </c>
      <c r="D8" s="327"/>
    </row>
    <row r="9" spans="2:4" x14ac:dyDescent="0.35">
      <c r="B9" s="92" t="s">
        <v>530</v>
      </c>
      <c r="C9" s="93" t="s">
        <v>531</v>
      </c>
      <c r="D9" s="94" t="s">
        <v>532</v>
      </c>
    </row>
    <row r="10" spans="2:4" ht="35.25" customHeight="1" x14ac:dyDescent="0.35">
      <c r="B10" s="117"/>
      <c r="C10" s="96"/>
      <c r="D10" s="97">
        <f>$C$7*C10</f>
        <v>0</v>
      </c>
    </row>
    <row r="11" spans="2:4" ht="35.25" customHeight="1" x14ac:dyDescent="0.35">
      <c r="B11" s="117"/>
      <c r="C11" s="96"/>
      <c r="D11" s="97">
        <f>C7*C11</f>
        <v>0</v>
      </c>
    </row>
    <row r="12" spans="2:4" ht="35.25" customHeight="1" x14ac:dyDescent="0.35">
      <c r="B12" s="118"/>
      <c r="C12" s="96"/>
      <c r="D12" s="97">
        <f>C7*C12</f>
        <v>0</v>
      </c>
    </row>
    <row r="13" spans="2:4" ht="35.25" customHeight="1" x14ac:dyDescent="0.35">
      <c r="B13" s="118"/>
      <c r="C13" s="96"/>
      <c r="D13" s="97">
        <f>C7*C13</f>
        <v>0</v>
      </c>
    </row>
    <row r="14" spans="2:4" ht="35.25" customHeight="1" thickBot="1" x14ac:dyDescent="0.4">
      <c r="B14" s="119"/>
      <c r="C14" s="96"/>
      <c r="D14" s="101">
        <f>C7*C14</f>
        <v>0</v>
      </c>
    </row>
    <row r="15" spans="2:4" ht="15" thickBot="1" x14ac:dyDescent="0.4"/>
    <row r="16" spans="2:4" x14ac:dyDescent="0.35">
      <c r="B16" s="330" t="s">
        <v>533</v>
      </c>
      <c r="C16" s="331"/>
      <c r="D16" s="332"/>
    </row>
    <row r="17" spans="2:4" ht="15" thickBot="1" x14ac:dyDescent="0.4">
      <c r="B17" s="336"/>
      <c r="C17" s="337"/>
      <c r="D17" s="338"/>
    </row>
    <row r="18" spans="2:4" x14ac:dyDescent="0.35">
      <c r="B18" s="91" t="s">
        <v>189</v>
      </c>
      <c r="C18" s="328">
        <f>SUM('1) Budget Table'!D57:G57,'1) Budget Table'!D67:G67,'1) Budget Table'!D77:G77,'1) Budget Table'!D87:G87)</f>
        <v>328000</v>
      </c>
      <c r="D18" s="329"/>
    </row>
    <row r="19" spans="2:4" x14ac:dyDescent="0.35">
      <c r="B19" s="91" t="s">
        <v>536</v>
      </c>
      <c r="C19" s="326">
        <f>SUM(D21:D25)</f>
        <v>0</v>
      </c>
      <c r="D19" s="327"/>
    </row>
    <row r="20" spans="2:4" x14ac:dyDescent="0.35">
      <c r="B20" s="92" t="s">
        <v>530</v>
      </c>
      <c r="C20" s="93" t="s">
        <v>531</v>
      </c>
      <c r="D20" s="94" t="s">
        <v>532</v>
      </c>
    </row>
    <row r="21" spans="2:4" ht="35.25" customHeight="1" x14ac:dyDescent="0.35">
      <c r="B21" s="95"/>
      <c r="C21" s="96"/>
      <c r="D21" s="97">
        <f>$C$18*C21</f>
        <v>0</v>
      </c>
    </row>
    <row r="22" spans="2:4" ht="35.25" customHeight="1" x14ac:dyDescent="0.35">
      <c r="B22" s="98"/>
      <c r="C22" s="96"/>
      <c r="D22" s="97">
        <f>$C$18*C22</f>
        <v>0</v>
      </c>
    </row>
    <row r="23" spans="2:4" ht="35.25" customHeight="1" x14ac:dyDescent="0.35">
      <c r="B23" s="99"/>
      <c r="C23" s="96"/>
      <c r="D23" s="97">
        <f>$C$18*C23</f>
        <v>0</v>
      </c>
    </row>
    <row r="24" spans="2:4" ht="35.25" customHeight="1" x14ac:dyDescent="0.35">
      <c r="B24" s="99"/>
      <c r="C24" s="96"/>
      <c r="D24" s="97">
        <f>$C$18*C24</f>
        <v>0</v>
      </c>
    </row>
    <row r="25" spans="2:4" ht="35.25" customHeight="1" thickBot="1" x14ac:dyDescent="0.4">
      <c r="B25" s="100"/>
      <c r="C25" s="96"/>
      <c r="D25" s="97">
        <f>$C$18*C25</f>
        <v>0</v>
      </c>
    </row>
    <row r="26" spans="2:4" ht="15" thickBot="1" x14ac:dyDescent="0.4"/>
    <row r="27" spans="2:4" x14ac:dyDescent="0.35">
      <c r="B27" s="330" t="s">
        <v>534</v>
      </c>
      <c r="C27" s="331"/>
      <c r="D27" s="332"/>
    </row>
    <row r="28" spans="2:4" ht="15" thickBot="1" x14ac:dyDescent="0.4">
      <c r="B28" s="333"/>
      <c r="C28" s="334"/>
      <c r="D28" s="335"/>
    </row>
    <row r="29" spans="2:4" x14ac:dyDescent="0.35">
      <c r="B29" s="91" t="s">
        <v>189</v>
      </c>
      <c r="C29" s="328">
        <f>SUM('1) Budget Table'!D99:G99,'1) Budget Table'!D109:G109,'1) Budget Table'!D119:G119,'1) Budget Table'!D129:G129)</f>
        <v>0</v>
      </c>
      <c r="D29" s="329"/>
    </row>
    <row r="30" spans="2:4" x14ac:dyDescent="0.35">
      <c r="B30" s="91" t="s">
        <v>536</v>
      </c>
      <c r="C30" s="326">
        <f>SUM(D32:D36)</f>
        <v>0</v>
      </c>
      <c r="D30" s="327"/>
    </row>
    <row r="31" spans="2:4" x14ac:dyDescent="0.35">
      <c r="B31" s="92" t="s">
        <v>530</v>
      </c>
      <c r="C31" s="93" t="s">
        <v>531</v>
      </c>
      <c r="D31" s="94" t="s">
        <v>532</v>
      </c>
    </row>
    <row r="32" spans="2:4" ht="35.25" customHeight="1" x14ac:dyDescent="0.35">
      <c r="B32" s="95"/>
      <c r="C32" s="96"/>
      <c r="D32" s="97">
        <f>$C$29*C32</f>
        <v>0</v>
      </c>
    </row>
    <row r="33" spans="2:4" ht="35.25" customHeight="1" x14ac:dyDescent="0.35">
      <c r="B33" s="98"/>
      <c r="C33" s="96"/>
      <c r="D33" s="97">
        <f>$C$29*C33</f>
        <v>0</v>
      </c>
    </row>
    <row r="34" spans="2:4" ht="35.25" customHeight="1" x14ac:dyDescent="0.35">
      <c r="B34" s="99"/>
      <c r="C34" s="96"/>
      <c r="D34" s="97">
        <f>$C$29*C34</f>
        <v>0</v>
      </c>
    </row>
    <row r="35" spans="2:4" ht="35.25" customHeight="1" x14ac:dyDescent="0.35">
      <c r="B35" s="99"/>
      <c r="C35" s="96"/>
      <c r="D35" s="97">
        <f>$C$29*C35</f>
        <v>0</v>
      </c>
    </row>
    <row r="36" spans="2:4" ht="35.25" customHeight="1" thickBot="1" x14ac:dyDescent="0.4">
      <c r="B36" s="100"/>
      <c r="C36" s="96"/>
      <c r="D36" s="97">
        <f>$C$29*C36</f>
        <v>0</v>
      </c>
    </row>
    <row r="37" spans="2:4" ht="15" thickBot="1" x14ac:dyDescent="0.4"/>
    <row r="38" spans="2:4" x14ac:dyDescent="0.35">
      <c r="B38" s="330" t="s">
        <v>535</v>
      </c>
      <c r="C38" s="331"/>
      <c r="D38" s="332"/>
    </row>
    <row r="39" spans="2:4" ht="15" thickBot="1" x14ac:dyDescent="0.4">
      <c r="B39" s="333"/>
      <c r="C39" s="334"/>
      <c r="D39" s="335"/>
    </row>
    <row r="40" spans="2:4" x14ac:dyDescent="0.35">
      <c r="B40" s="91" t="s">
        <v>189</v>
      </c>
      <c r="C40" s="328">
        <f>SUM('1) Budget Table'!D141:G141,'1) Budget Table'!D151:G151,'1) Budget Table'!D161:G161,'1) Budget Table'!D171:G171)</f>
        <v>0</v>
      </c>
      <c r="D40" s="329"/>
    </row>
    <row r="41" spans="2:4" x14ac:dyDescent="0.35">
      <c r="B41" s="91" t="s">
        <v>536</v>
      </c>
      <c r="C41" s="326">
        <f>SUM(D43:D47)</f>
        <v>0</v>
      </c>
      <c r="D41" s="327"/>
    </row>
    <row r="42" spans="2:4" x14ac:dyDescent="0.35">
      <c r="B42" s="92" t="s">
        <v>530</v>
      </c>
      <c r="C42" s="93" t="s">
        <v>531</v>
      </c>
      <c r="D42" s="94" t="s">
        <v>532</v>
      </c>
    </row>
    <row r="43" spans="2:4" ht="35.25" customHeight="1" x14ac:dyDescent="0.35">
      <c r="B43" s="95"/>
      <c r="C43" s="96"/>
      <c r="D43" s="97">
        <f>$C$40*C43</f>
        <v>0</v>
      </c>
    </row>
    <row r="44" spans="2:4" ht="35.25" customHeight="1" x14ac:dyDescent="0.35">
      <c r="B44" s="98"/>
      <c r="C44" s="96"/>
      <c r="D44" s="97">
        <f>$C$40*C44</f>
        <v>0</v>
      </c>
    </row>
    <row r="45" spans="2:4" ht="35.25" customHeight="1" x14ac:dyDescent="0.35">
      <c r="B45" s="99"/>
      <c r="C45" s="96"/>
      <c r="D45" s="97">
        <f>$C$40*C45</f>
        <v>0</v>
      </c>
    </row>
    <row r="46" spans="2:4" ht="35.25" customHeight="1" x14ac:dyDescent="0.35">
      <c r="B46" s="99"/>
      <c r="C46" s="96"/>
      <c r="D46" s="97">
        <f>$C$40*C46</f>
        <v>0</v>
      </c>
    </row>
    <row r="47" spans="2:4" ht="35.25" customHeight="1" thickBot="1" x14ac:dyDescent="0.4">
      <c r="B47" s="100"/>
      <c r="C47" s="96"/>
      <c r="D47" s="10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3"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84" customFormat="1" ht="15.5" x14ac:dyDescent="0.35">
      <c r="B2" s="346" t="s">
        <v>63</v>
      </c>
      <c r="C2" s="347"/>
      <c r="D2" s="347"/>
      <c r="E2" s="347"/>
      <c r="F2" s="348"/>
    </row>
    <row r="3" spans="2:6" s="84" customFormat="1" ht="16" thickBot="1" x14ac:dyDescent="0.4">
      <c r="B3" s="349"/>
      <c r="C3" s="350"/>
      <c r="D3" s="350"/>
      <c r="E3" s="350"/>
      <c r="F3" s="351"/>
    </row>
    <row r="4" spans="2:6" s="84" customFormat="1" ht="16" thickBot="1" x14ac:dyDescent="0.4"/>
    <row r="5" spans="2:6" s="84" customFormat="1" ht="16" thickBot="1" x14ac:dyDescent="0.4">
      <c r="B5" s="319" t="s">
        <v>18</v>
      </c>
      <c r="C5" s="320"/>
      <c r="D5" s="320"/>
      <c r="E5" s="320"/>
      <c r="F5" s="321"/>
    </row>
    <row r="6" spans="2:6" s="84" customFormat="1" ht="15.5" x14ac:dyDescent="0.35">
      <c r="B6" s="163"/>
      <c r="C6" s="352" t="str">
        <f>'1) Budget Table'!D4</f>
        <v>Budget by UNDP (USD)</v>
      </c>
      <c r="D6" s="352" t="str">
        <f>'1) Budget Table'!E4</f>
        <v>Budget by UNFPA (USD)</v>
      </c>
      <c r="E6" s="352" t="str">
        <f>'1) Budget Table'!G4</f>
        <v>Budget by WFP (USD)</v>
      </c>
      <c r="F6" s="324" t="s">
        <v>18</v>
      </c>
    </row>
    <row r="7" spans="2:6" s="84" customFormat="1" ht="15.5" x14ac:dyDescent="0.35">
      <c r="B7" s="163"/>
      <c r="C7" s="353"/>
      <c r="D7" s="353"/>
      <c r="E7" s="353"/>
      <c r="F7" s="325"/>
    </row>
    <row r="8" spans="2:6" s="84" customFormat="1" ht="31" x14ac:dyDescent="0.35">
      <c r="B8" s="157" t="s">
        <v>10</v>
      </c>
      <c r="C8" s="164">
        <f>'2) By Category'!D199</f>
        <v>132198</v>
      </c>
      <c r="D8" s="164">
        <f>'2) By Category'!E199</f>
        <v>0</v>
      </c>
      <c r="E8" s="164">
        <f>'2) By Category'!G199</f>
        <v>76690</v>
      </c>
      <c r="F8" s="160">
        <f t="shared" ref="F8:F15" si="0">SUM(C8:E8)</f>
        <v>208888</v>
      </c>
    </row>
    <row r="9" spans="2:6" s="84" customFormat="1" ht="46.5" x14ac:dyDescent="0.35">
      <c r="B9" s="157" t="s">
        <v>11</v>
      </c>
      <c r="C9" s="164">
        <f>'2) By Category'!D200</f>
        <v>0</v>
      </c>
      <c r="D9" s="164">
        <f>'2) By Category'!E200</f>
        <v>0</v>
      </c>
      <c r="E9" s="164">
        <f>'2) By Category'!G200</f>
        <v>53224</v>
      </c>
      <c r="F9" s="161">
        <f t="shared" si="0"/>
        <v>53224</v>
      </c>
    </row>
    <row r="10" spans="2:6" s="84" customFormat="1" ht="62" x14ac:dyDescent="0.35">
      <c r="B10" s="157" t="s">
        <v>12</v>
      </c>
      <c r="C10" s="164">
        <f>'2) By Category'!D201</f>
        <v>0</v>
      </c>
      <c r="D10" s="164">
        <f>'2) By Category'!E201</f>
        <v>0</v>
      </c>
      <c r="E10" s="164">
        <f>'2) By Category'!G201</f>
        <v>0</v>
      </c>
      <c r="F10" s="161">
        <f t="shared" si="0"/>
        <v>0</v>
      </c>
    </row>
    <row r="11" spans="2:6" s="84" customFormat="1" ht="31" x14ac:dyDescent="0.35">
      <c r="B11" s="159" t="s">
        <v>13</v>
      </c>
      <c r="C11" s="164">
        <f>'2) By Category'!D202</f>
        <v>0</v>
      </c>
      <c r="D11" s="164">
        <f>'2) By Category'!E202</f>
        <v>0</v>
      </c>
      <c r="E11" s="164">
        <f>'2) By Category'!G202</f>
        <v>0</v>
      </c>
      <c r="F11" s="161">
        <f t="shared" si="0"/>
        <v>0</v>
      </c>
    </row>
    <row r="12" spans="2:6" s="84" customFormat="1" ht="15.5" x14ac:dyDescent="0.35">
      <c r="B12" s="157" t="s">
        <v>17</v>
      </c>
      <c r="C12" s="164">
        <f>'2) By Category'!D203</f>
        <v>0</v>
      </c>
      <c r="D12" s="164">
        <f>'2) By Category'!E203</f>
        <v>0</v>
      </c>
      <c r="E12" s="164">
        <f>'2) By Category'!G203</f>
        <v>0</v>
      </c>
      <c r="F12" s="161">
        <f t="shared" si="0"/>
        <v>0</v>
      </c>
    </row>
    <row r="13" spans="2:6" s="84" customFormat="1" ht="46.5" x14ac:dyDescent="0.35">
      <c r="B13" s="157" t="s">
        <v>14</v>
      </c>
      <c r="C13" s="164">
        <f>'2) By Category'!D204</f>
        <v>0</v>
      </c>
      <c r="D13" s="164">
        <f>'2) By Category'!E204</f>
        <v>0</v>
      </c>
      <c r="E13" s="164">
        <f>'2) By Category'!G204</f>
        <v>163099</v>
      </c>
      <c r="F13" s="161">
        <f t="shared" si="0"/>
        <v>163099</v>
      </c>
    </row>
    <row r="14" spans="2:6" s="84" customFormat="1" ht="31.5" thickBot="1" x14ac:dyDescent="0.4">
      <c r="B14" s="158" t="s">
        <v>176</v>
      </c>
      <c r="C14" s="165">
        <f>'2) By Category'!D205</f>
        <v>202480</v>
      </c>
      <c r="D14" s="165">
        <f>'2) By Category'!E205</f>
        <v>0</v>
      </c>
      <c r="E14" s="165">
        <f>'2) By Category'!G205</f>
        <v>20777</v>
      </c>
      <c r="F14" s="162">
        <f t="shared" si="0"/>
        <v>223257</v>
      </c>
    </row>
    <row r="15" spans="2:6" s="84" customFormat="1" ht="30" customHeight="1" x14ac:dyDescent="0.35">
      <c r="B15" s="168" t="s">
        <v>554</v>
      </c>
      <c r="C15" s="169">
        <f>SUM(C8:C14)</f>
        <v>334678</v>
      </c>
      <c r="D15" s="169">
        <f>SUM(D8:D14)</f>
        <v>0</v>
      </c>
      <c r="E15" s="169">
        <f>SUM(E8:E14)</f>
        <v>313790</v>
      </c>
      <c r="F15" s="170">
        <f t="shared" si="0"/>
        <v>648468</v>
      </c>
    </row>
    <row r="16" spans="2:6" s="166" customFormat="1" ht="19.5" customHeight="1" x14ac:dyDescent="0.35">
      <c r="B16" s="167" t="s">
        <v>545</v>
      </c>
      <c r="C16" s="171">
        <f>C15*0.07</f>
        <v>23427.460000000003</v>
      </c>
      <c r="D16" s="171">
        <f t="shared" ref="D16:F16" si="1">D15*0.07</f>
        <v>0</v>
      </c>
      <c r="E16" s="171">
        <f t="shared" si="1"/>
        <v>21965.300000000003</v>
      </c>
      <c r="F16" s="171">
        <f t="shared" si="1"/>
        <v>45392.76</v>
      </c>
    </row>
    <row r="17" spans="2:7" s="166" customFormat="1" ht="25.5" customHeight="1" thickBot="1" x14ac:dyDescent="0.4">
      <c r="B17" s="172" t="s">
        <v>62</v>
      </c>
      <c r="C17" s="173">
        <f>C15+C16</f>
        <v>358105.46</v>
      </c>
      <c r="D17" s="173">
        <f t="shared" ref="D17:F17" si="2">D15+D16</f>
        <v>0</v>
      </c>
      <c r="E17" s="173">
        <f t="shared" si="2"/>
        <v>335755.3</v>
      </c>
      <c r="F17" s="173">
        <f t="shared" si="2"/>
        <v>693860.76</v>
      </c>
    </row>
    <row r="18" spans="2:7" s="84" customFormat="1" ht="16" thickBot="1" x14ac:dyDescent="0.4"/>
    <row r="19" spans="2:7" s="84" customFormat="1" ht="15.75" customHeight="1" x14ac:dyDescent="0.35">
      <c r="B19" s="354" t="s">
        <v>27</v>
      </c>
      <c r="C19" s="355"/>
      <c r="D19" s="355"/>
      <c r="E19" s="355"/>
      <c r="F19" s="356"/>
      <c r="G19" s="198"/>
    </row>
    <row r="20" spans="2:7" ht="15.75" customHeight="1" x14ac:dyDescent="0.35">
      <c r="B20" s="357"/>
      <c r="C20" s="310" t="str">
        <f>'1) Budget Table'!D4</f>
        <v>Budget by UNDP (USD)</v>
      </c>
      <c r="D20" s="310" t="str">
        <f>'1) Budget Table'!E4</f>
        <v>Budget by UNFPA (USD)</v>
      </c>
      <c r="E20" s="310" t="str">
        <f>'1) Budget Table'!G4</f>
        <v>Budget by WFP (USD)</v>
      </c>
      <c r="F20" s="359" t="s">
        <v>546</v>
      </c>
      <c r="G20" s="345" t="s">
        <v>29</v>
      </c>
    </row>
    <row r="21" spans="2:7" ht="15.75" customHeight="1" x14ac:dyDescent="0.35">
      <c r="B21" s="358"/>
      <c r="C21" s="311"/>
      <c r="D21" s="311"/>
      <c r="E21" s="311"/>
      <c r="F21" s="360"/>
      <c r="G21" s="325"/>
    </row>
    <row r="22" spans="2:7" ht="23.25" customHeight="1" x14ac:dyDescent="0.35">
      <c r="B22" s="29" t="s">
        <v>28</v>
      </c>
      <c r="C22" s="194">
        <f>'1) Budget Table'!D197</f>
        <v>654939.08199999994</v>
      </c>
      <c r="D22" s="194">
        <f>'1) Budget Table'!E197</f>
        <v>635152</v>
      </c>
      <c r="E22" s="194">
        <f>'1) Budget Table'!G197</f>
        <v>277736.69</v>
      </c>
      <c r="F22" s="196">
        <f>'1) Budget Table'!H197</f>
        <v>2073402.7719999999</v>
      </c>
      <c r="G22" s="193">
        <f>'1) Budget Table'!I197</f>
        <v>0.7</v>
      </c>
    </row>
    <row r="23" spans="2:7" ht="24.75" customHeight="1" x14ac:dyDescent="0.35">
      <c r="B23" s="29" t="s">
        <v>30</v>
      </c>
      <c r="C23" s="194">
        <f>'1) Budget Table'!D198</f>
        <v>280688.17800000001</v>
      </c>
      <c r="D23" s="194">
        <f>'1) Budget Table'!E198</f>
        <v>272208</v>
      </c>
      <c r="E23" s="194">
        <f>'1) Budget Table'!G198</f>
        <v>119030.01</v>
      </c>
      <c r="F23" s="196">
        <f>'1) Budget Table'!H198</f>
        <v>888601.18800000008</v>
      </c>
      <c r="G23" s="9">
        <f>'1) Budget Table'!I198</f>
        <v>0.3</v>
      </c>
    </row>
    <row r="24" spans="2:7" ht="24.75" customHeight="1" x14ac:dyDescent="0.35">
      <c r="B24" s="29" t="s">
        <v>560</v>
      </c>
      <c r="C24" s="194">
        <f>'1) Budget Table'!D199</f>
        <v>0</v>
      </c>
      <c r="D24" s="194">
        <f>'1) Budget Table'!E199</f>
        <v>0</v>
      </c>
      <c r="E24" s="194">
        <f>'1) Budget Table'!G199</f>
        <v>0</v>
      </c>
      <c r="F24" s="196">
        <f>'1) Budget Table'!H199</f>
        <v>0</v>
      </c>
      <c r="G24" s="9">
        <f>'1) Budget Table'!I199</f>
        <v>0</v>
      </c>
    </row>
    <row r="25" spans="2:7" ht="16" thickBot="1" x14ac:dyDescent="0.4">
      <c r="B25" s="10" t="s">
        <v>546</v>
      </c>
      <c r="C25" s="195">
        <f>'1) Budget Table'!D200</f>
        <v>935627.26</v>
      </c>
      <c r="D25" s="195">
        <f>'1) Budget Table'!E200</f>
        <v>907360</v>
      </c>
      <c r="E25" s="195">
        <f>'1) Budget Table'!G200</f>
        <v>396766.7</v>
      </c>
      <c r="F25" s="197">
        <f>'1) Budget Table'!H200</f>
        <v>2962003.96</v>
      </c>
      <c r="G25" s="19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Table'!$H$191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2AF4-D704-6149-BA1E-F5556479B7D8}">
  <dimension ref="A1:H12"/>
  <sheetViews>
    <sheetView workbookViewId="0">
      <pane ySplit="5" topLeftCell="A6" activePane="bottomLeft" state="frozen"/>
      <selection pane="bottomLeft" activeCell="G23" sqref="G23"/>
    </sheetView>
  </sheetViews>
  <sheetFormatPr defaultColWidth="10.81640625" defaultRowHeight="12.5" x14ac:dyDescent="0.25"/>
  <cols>
    <col min="1" max="2" width="12.453125" style="226" customWidth="1"/>
    <col min="3" max="3" width="15.1796875" style="226" customWidth="1"/>
    <col min="4" max="4" width="16.81640625" style="226" customWidth="1"/>
    <col min="5" max="5" width="15.81640625" style="226" customWidth="1"/>
    <col min="6" max="6" width="12.81640625" style="226" customWidth="1"/>
    <col min="7" max="7" width="15.81640625" style="226" customWidth="1"/>
    <col min="8" max="8" width="11.81640625" style="226" customWidth="1"/>
    <col min="9" max="256" width="8.81640625" style="226" customWidth="1"/>
    <col min="257" max="16384" width="10.81640625" style="226"/>
  </cols>
  <sheetData>
    <row r="1" spans="1:8" ht="15.5" x14ac:dyDescent="0.35">
      <c r="A1" s="361" t="s">
        <v>618</v>
      </c>
      <c r="B1" s="361"/>
      <c r="C1" s="361"/>
      <c r="D1" s="361"/>
      <c r="E1" s="361"/>
      <c r="F1" s="361"/>
      <c r="G1" s="361"/>
      <c r="H1" s="361"/>
    </row>
    <row r="2" spans="1:8" x14ac:dyDescent="0.25">
      <c r="A2" s="362" t="s">
        <v>617</v>
      </c>
      <c r="B2" s="362"/>
      <c r="C2" s="362"/>
      <c r="D2" s="362"/>
      <c r="E2" s="362"/>
      <c r="F2" s="362"/>
      <c r="G2" s="362"/>
      <c r="H2" s="362"/>
    </row>
    <row r="3" spans="1:8" x14ac:dyDescent="0.25">
      <c r="A3" s="362" t="s">
        <v>616</v>
      </c>
      <c r="B3" s="362"/>
      <c r="C3" s="362"/>
      <c r="D3" s="362"/>
      <c r="E3" s="362"/>
      <c r="F3" s="362"/>
      <c r="G3" s="362"/>
      <c r="H3" s="362"/>
    </row>
    <row r="4" spans="1:8" ht="13" thickBot="1" x14ac:dyDescent="0.3">
      <c r="A4" s="362" t="s">
        <v>615</v>
      </c>
      <c r="B4" s="362"/>
      <c r="C4" s="362"/>
      <c r="D4" s="362"/>
      <c r="E4" s="362"/>
      <c r="F4" s="362"/>
      <c r="G4" s="362"/>
      <c r="H4" s="362"/>
    </row>
    <row r="5" spans="1:8" ht="14" thickTop="1" thickBot="1" x14ac:dyDescent="0.35">
      <c r="A5" s="234" t="s">
        <v>614</v>
      </c>
      <c r="B5" s="233" t="s">
        <v>613</v>
      </c>
      <c r="C5" s="233" t="s">
        <v>612</v>
      </c>
      <c r="D5" s="233" t="s">
        <v>611</v>
      </c>
      <c r="E5" s="233" t="s">
        <v>610</v>
      </c>
      <c r="F5" s="233" t="s">
        <v>609</v>
      </c>
      <c r="G5" s="233" t="s">
        <v>608</v>
      </c>
      <c r="H5" s="232" t="s">
        <v>607</v>
      </c>
    </row>
    <row r="6" spans="1:8" ht="13" thickBot="1" x14ac:dyDescent="0.3">
      <c r="A6" s="230" t="s">
        <v>620</v>
      </c>
      <c r="B6" s="229" t="s">
        <v>605</v>
      </c>
      <c r="C6" s="228">
        <v>394625</v>
      </c>
      <c r="D6" s="228">
        <v>276238</v>
      </c>
      <c r="E6" s="228">
        <v>276238</v>
      </c>
      <c r="F6" s="228">
        <v>0</v>
      </c>
      <c r="G6" s="231">
        <v>65450.080000000002</v>
      </c>
      <c r="H6" s="227">
        <f>G6/E6</f>
        <v>0.23693365865666563</v>
      </c>
    </row>
    <row r="7" spans="1:8" ht="13" thickBot="1" x14ac:dyDescent="0.3">
      <c r="A7" s="230" t="s">
        <v>621</v>
      </c>
      <c r="B7" s="229" t="s">
        <v>605</v>
      </c>
      <c r="C7" s="228">
        <v>722250</v>
      </c>
      <c r="D7" s="228">
        <v>505575</v>
      </c>
      <c r="E7" s="228">
        <v>505575</v>
      </c>
      <c r="F7" s="228">
        <v>0</v>
      </c>
      <c r="G7" s="231">
        <v>223814.75</v>
      </c>
      <c r="H7" s="227">
        <f>G7/E7</f>
        <v>0.44269346783365476</v>
      </c>
    </row>
    <row r="8" spans="1:8" ht="13" thickBot="1" x14ac:dyDescent="0.3">
      <c r="A8" s="230" t="s">
        <v>622</v>
      </c>
      <c r="B8" s="229" t="s">
        <v>606</v>
      </c>
      <c r="C8" s="228">
        <v>907360</v>
      </c>
      <c r="D8" s="228">
        <v>635152</v>
      </c>
      <c r="E8" s="228">
        <v>635152</v>
      </c>
      <c r="F8" s="228">
        <v>0</v>
      </c>
      <c r="G8" s="228">
        <v>119444.84</v>
      </c>
      <c r="H8" s="227">
        <v>0.188057</v>
      </c>
    </row>
    <row r="9" spans="1:8" ht="13" thickBot="1" x14ac:dyDescent="0.3">
      <c r="A9" s="230" t="s">
        <v>623</v>
      </c>
      <c r="B9" s="229" t="s">
        <v>605</v>
      </c>
      <c r="C9" s="228">
        <v>926470</v>
      </c>
      <c r="D9" s="228">
        <v>636545</v>
      </c>
      <c r="E9" s="228">
        <v>636545</v>
      </c>
      <c r="F9" s="228">
        <v>0</v>
      </c>
      <c r="G9" s="228">
        <v>0</v>
      </c>
      <c r="H9" s="227">
        <v>0</v>
      </c>
    </row>
    <row r="10" spans="1:8" ht="16" customHeight="1" thickBot="1" x14ac:dyDescent="0.35">
      <c r="A10" s="363" t="s">
        <v>543</v>
      </c>
      <c r="B10" s="364"/>
      <c r="C10" s="235">
        <f>SUM(C6:C9)</f>
        <v>2950705</v>
      </c>
      <c r="D10" s="235">
        <f t="shared" ref="D10:G10" si="0">SUM(D6:D9)</f>
        <v>2053510</v>
      </c>
      <c r="E10" s="235">
        <f t="shared" si="0"/>
        <v>2053510</v>
      </c>
      <c r="F10" s="235">
        <f t="shared" si="0"/>
        <v>0</v>
      </c>
      <c r="G10" s="235">
        <f t="shared" si="0"/>
        <v>408709.67000000004</v>
      </c>
      <c r="H10" s="236">
        <f>G10/E10</f>
        <v>0.19902979289119607</v>
      </c>
    </row>
    <row r="11" spans="1:8" ht="13" thickTop="1" x14ac:dyDescent="0.25"/>
    <row r="12" spans="1:8" x14ac:dyDescent="0.25">
      <c r="A12" s="226" t="s">
        <v>619</v>
      </c>
    </row>
  </sheetData>
  <mergeCells count="5">
    <mergeCell ref="A1:H1"/>
    <mergeCell ref="A2:H2"/>
    <mergeCell ref="A3:H3"/>
    <mergeCell ref="A4:H4"/>
    <mergeCell ref="A10:B10"/>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1">
        <v>0</v>
      </c>
    </row>
    <row r="2" spans="1:1" x14ac:dyDescent="0.35">
      <c r="A2" s="151">
        <v>0.2</v>
      </c>
    </row>
    <row r="3" spans="1:1" x14ac:dyDescent="0.35">
      <c r="A3" s="151">
        <v>0.4</v>
      </c>
    </row>
    <row r="4" spans="1:1" x14ac:dyDescent="0.35">
      <c r="A4" s="151">
        <v>0.6</v>
      </c>
    </row>
    <row r="5" spans="1:1" x14ac:dyDescent="0.35">
      <c r="A5" s="151">
        <v>0.8</v>
      </c>
    </row>
    <row r="6" spans="1:1" x14ac:dyDescent="0.35">
      <c r="A6" s="151">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5" t="s">
        <v>190</v>
      </c>
      <c r="B1" s="86" t="s">
        <v>191</v>
      </c>
    </row>
    <row r="2" spans="1:2" x14ac:dyDescent="0.35">
      <c r="A2" s="87" t="s">
        <v>192</v>
      </c>
      <c r="B2" s="88" t="s">
        <v>193</v>
      </c>
    </row>
    <row r="3" spans="1:2" x14ac:dyDescent="0.35">
      <c r="A3" s="87" t="s">
        <v>194</v>
      </c>
      <c r="B3" s="88" t="s">
        <v>195</v>
      </c>
    </row>
    <row r="4" spans="1:2" x14ac:dyDescent="0.35">
      <c r="A4" s="87" t="s">
        <v>196</v>
      </c>
      <c r="B4" s="88" t="s">
        <v>197</v>
      </c>
    </row>
    <row r="5" spans="1:2" x14ac:dyDescent="0.35">
      <c r="A5" s="87" t="s">
        <v>198</v>
      </c>
      <c r="B5" s="88" t="s">
        <v>199</v>
      </c>
    </row>
    <row r="6" spans="1:2" x14ac:dyDescent="0.35">
      <c r="A6" s="87" t="s">
        <v>200</v>
      </c>
      <c r="B6" s="88" t="s">
        <v>201</v>
      </c>
    </row>
    <row r="7" spans="1:2" x14ac:dyDescent="0.35">
      <c r="A7" s="87" t="s">
        <v>202</v>
      </c>
      <c r="B7" s="88" t="s">
        <v>203</v>
      </c>
    </row>
    <row r="8" spans="1:2" x14ac:dyDescent="0.35">
      <c r="A8" s="87" t="s">
        <v>204</v>
      </c>
      <c r="B8" s="88" t="s">
        <v>205</v>
      </c>
    </row>
    <row r="9" spans="1:2" x14ac:dyDescent="0.35">
      <c r="A9" s="87" t="s">
        <v>206</v>
      </c>
      <c r="B9" s="88" t="s">
        <v>207</v>
      </c>
    </row>
    <row r="10" spans="1:2" x14ac:dyDescent="0.35">
      <c r="A10" s="87" t="s">
        <v>208</v>
      </c>
      <c r="B10" s="88" t="s">
        <v>209</v>
      </c>
    </row>
    <row r="11" spans="1:2" x14ac:dyDescent="0.35">
      <c r="A11" s="87" t="s">
        <v>210</v>
      </c>
      <c r="B11" s="88" t="s">
        <v>211</v>
      </c>
    </row>
    <row r="12" spans="1:2" x14ac:dyDescent="0.35">
      <c r="A12" s="87" t="s">
        <v>212</v>
      </c>
      <c r="B12" s="88" t="s">
        <v>213</v>
      </c>
    </row>
    <row r="13" spans="1:2" x14ac:dyDescent="0.35">
      <c r="A13" s="87" t="s">
        <v>214</v>
      </c>
      <c r="B13" s="88" t="s">
        <v>215</v>
      </c>
    </row>
    <row r="14" spans="1:2" x14ac:dyDescent="0.35">
      <c r="A14" s="87" t="s">
        <v>216</v>
      </c>
      <c r="B14" s="88" t="s">
        <v>217</v>
      </c>
    </row>
    <row r="15" spans="1:2" x14ac:dyDescent="0.35">
      <c r="A15" s="87" t="s">
        <v>218</v>
      </c>
      <c r="B15" s="88" t="s">
        <v>219</v>
      </c>
    </row>
    <row r="16" spans="1:2" x14ac:dyDescent="0.35">
      <c r="A16" s="87" t="s">
        <v>220</v>
      </c>
      <c r="B16" s="88" t="s">
        <v>221</v>
      </c>
    </row>
    <row r="17" spans="1:2" x14ac:dyDescent="0.35">
      <c r="A17" s="87" t="s">
        <v>222</v>
      </c>
      <c r="B17" s="88" t="s">
        <v>223</v>
      </c>
    </row>
    <row r="18" spans="1:2" x14ac:dyDescent="0.35">
      <c r="A18" s="87" t="s">
        <v>224</v>
      </c>
      <c r="B18" s="88" t="s">
        <v>225</v>
      </c>
    </row>
    <row r="19" spans="1:2" x14ac:dyDescent="0.35">
      <c r="A19" s="87" t="s">
        <v>226</v>
      </c>
      <c r="B19" s="88" t="s">
        <v>227</v>
      </c>
    </row>
    <row r="20" spans="1:2" x14ac:dyDescent="0.35">
      <c r="A20" s="87" t="s">
        <v>228</v>
      </c>
      <c r="B20" s="88" t="s">
        <v>229</v>
      </c>
    </row>
    <row r="21" spans="1:2" x14ac:dyDescent="0.35">
      <c r="A21" s="87" t="s">
        <v>230</v>
      </c>
      <c r="B21" s="88" t="s">
        <v>231</v>
      </c>
    </row>
    <row r="22" spans="1:2" x14ac:dyDescent="0.35">
      <c r="A22" s="87" t="s">
        <v>232</v>
      </c>
      <c r="B22" s="88" t="s">
        <v>233</v>
      </c>
    </row>
    <row r="23" spans="1:2" x14ac:dyDescent="0.35">
      <c r="A23" s="87" t="s">
        <v>234</v>
      </c>
      <c r="B23" s="88" t="s">
        <v>235</v>
      </c>
    </row>
    <row r="24" spans="1:2" x14ac:dyDescent="0.35">
      <c r="A24" s="87" t="s">
        <v>236</v>
      </c>
      <c r="B24" s="88" t="s">
        <v>237</v>
      </c>
    </row>
    <row r="25" spans="1:2" x14ac:dyDescent="0.35">
      <c r="A25" s="87" t="s">
        <v>238</v>
      </c>
      <c r="B25" s="88" t="s">
        <v>239</v>
      </c>
    </row>
    <row r="26" spans="1:2" x14ac:dyDescent="0.35">
      <c r="A26" s="87" t="s">
        <v>240</v>
      </c>
      <c r="B26" s="88" t="s">
        <v>241</v>
      </c>
    </row>
    <row r="27" spans="1:2" x14ac:dyDescent="0.35">
      <c r="A27" s="87" t="s">
        <v>242</v>
      </c>
      <c r="B27" s="88" t="s">
        <v>243</v>
      </c>
    </row>
    <row r="28" spans="1:2" x14ac:dyDescent="0.35">
      <c r="A28" s="87" t="s">
        <v>244</v>
      </c>
      <c r="B28" s="88" t="s">
        <v>245</v>
      </c>
    </row>
    <row r="29" spans="1:2" x14ac:dyDescent="0.35">
      <c r="A29" s="87" t="s">
        <v>246</v>
      </c>
      <c r="B29" s="88" t="s">
        <v>247</v>
      </c>
    </row>
    <row r="30" spans="1:2" x14ac:dyDescent="0.35">
      <c r="A30" s="87" t="s">
        <v>248</v>
      </c>
      <c r="B30" s="88" t="s">
        <v>249</v>
      </c>
    </row>
    <row r="31" spans="1:2" x14ac:dyDescent="0.35">
      <c r="A31" s="87" t="s">
        <v>250</v>
      </c>
      <c r="B31" s="88" t="s">
        <v>251</v>
      </c>
    </row>
    <row r="32" spans="1:2" x14ac:dyDescent="0.35">
      <c r="A32" s="87" t="s">
        <v>252</v>
      </c>
      <c r="B32" s="88" t="s">
        <v>253</v>
      </c>
    </row>
    <row r="33" spans="1:2" x14ac:dyDescent="0.35">
      <c r="A33" s="87" t="s">
        <v>254</v>
      </c>
      <c r="B33" s="88" t="s">
        <v>255</v>
      </c>
    </row>
    <row r="34" spans="1:2" x14ac:dyDescent="0.35">
      <c r="A34" s="87" t="s">
        <v>256</v>
      </c>
      <c r="B34" s="88" t="s">
        <v>257</v>
      </c>
    </row>
    <row r="35" spans="1:2" x14ac:dyDescent="0.35">
      <c r="A35" s="87" t="s">
        <v>258</v>
      </c>
      <c r="B35" s="88" t="s">
        <v>259</v>
      </c>
    </row>
    <row r="36" spans="1:2" x14ac:dyDescent="0.35">
      <c r="A36" s="87" t="s">
        <v>260</v>
      </c>
      <c r="B36" s="88" t="s">
        <v>261</v>
      </c>
    </row>
    <row r="37" spans="1:2" x14ac:dyDescent="0.35">
      <c r="A37" s="87" t="s">
        <v>262</v>
      </c>
      <c r="B37" s="88" t="s">
        <v>263</v>
      </c>
    </row>
    <row r="38" spans="1:2" x14ac:dyDescent="0.35">
      <c r="A38" s="87" t="s">
        <v>264</v>
      </c>
      <c r="B38" s="88" t="s">
        <v>265</v>
      </c>
    </row>
    <row r="39" spans="1:2" x14ac:dyDescent="0.35">
      <c r="A39" s="87" t="s">
        <v>266</v>
      </c>
      <c r="B39" s="88" t="s">
        <v>267</v>
      </c>
    </row>
    <row r="40" spans="1:2" x14ac:dyDescent="0.35">
      <c r="A40" s="87" t="s">
        <v>268</v>
      </c>
      <c r="B40" s="88" t="s">
        <v>269</v>
      </c>
    </row>
    <row r="41" spans="1:2" x14ac:dyDescent="0.35">
      <c r="A41" s="87" t="s">
        <v>270</v>
      </c>
      <c r="B41" s="88" t="s">
        <v>271</v>
      </c>
    </row>
    <row r="42" spans="1:2" x14ac:dyDescent="0.35">
      <c r="A42" s="87" t="s">
        <v>272</v>
      </c>
      <c r="B42" s="88" t="s">
        <v>273</v>
      </c>
    </row>
    <row r="43" spans="1:2" x14ac:dyDescent="0.35">
      <c r="A43" s="87" t="s">
        <v>274</v>
      </c>
      <c r="B43" s="88" t="s">
        <v>275</v>
      </c>
    </row>
    <row r="44" spans="1:2" x14ac:dyDescent="0.35">
      <c r="A44" s="87" t="s">
        <v>276</v>
      </c>
      <c r="B44" s="88" t="s">
        <v>277</v>
      </c>
    </row>
    <row r="45" spans="1:2" x14ac:dyDescent="0.35">
      <c r="A45" s="87" t="s">
        <v>278</v>
      </c>
      <c r="B45" s="88" t="s">
        <v>279</v>
      </c>
    </row>
    <row r="46" spans="1:2" x14ac:dyDescent="0.35">
      <c r="A46" s="87" t="s">
        <v>280</v>
      </c>
      <c r="B46" s="88" t="s">
        <v>281</v>
      </c>
    </row>
    <row r="47" spans="1:2" x14ac:dyDescent="0.35">
      <c r="A47" s="87" t="s">
        <v>282</v>
      </c>
      <c r="B47" s="88" t="s">
        <v>283</v>
      </c>
    </row>
    <row r="48" spans="1:2" x14ac:dyDescent="0.35">
      <c r="A48" s="87" t="s">
        <v>284</v>
      </c>
      <c r="B48" s="88" t="s">
        <v>285</v>
      </c>
    </row>
    <row r="49" spans="1:2" x14ac:dyDescent="0.35">
      <c r="A49" s="87" t="s">
        <v>286</v>
      </c>
      <c r="B49" s="88" t="s">
        <v>287</v>
      </c>
    </row>
    <row r="50" spans="1:2" x14ac:dyDescent="0.35">
      <c r="A50" s="87" t="s">
        <v>288</v>
      </c>
      <c r="B50" s="88" t="s">
        <v>289</v>
      </c>
    </row>
    <row r="51" spans="1:2" x14ac:dyDescent="0.35">
      <c r="A51" s="87" t="s">
        <v>290</v>
      </c>
      <c r="B51" s="88" t="s">
        <v>291</v>
      </c>
    </row>
    <row r="52" spans="1:2" x14ac:dyDescent="0.35">
      <c r="A52" s="87" t="s">
        <v>292</v>
      </c>
      <c r="B52" s="88" t="s">
        <v>293</v>
      </c>
    </row>
    <row r="53" spans="1:2" x14ac:dyDescent="0.35">
      <c r="A53" s="87" t="s">
        <v>294</v>
      </c>
      <c r="B53" s="88" t="s">
        <v>295</v>
      </c>
    </row>
    <row r="54" spans="1:2" x14ac:dyDescent="0.35">
      <c r="A54" s="87" t="s">
        <v>296</v>
      </c>
      <c r="B54" s="88" t="s">
        <v>297</v>
      </c>
    </row>
    <row r="55" spans="1:2" x14ac:dyDescent="0.35">
      <c r="A55" s="87" t="s">
        <v>298</v>
      </c>
      <c r="B55" s="88" t="s">
        <v>299</v>
      </c>
    </row>
    <row r="56" spans="1:2" x14ac:dyDescent="0.35">
      <c r="A56" s="87" t="s">
        <v>300</v>
      </c>
      <c r="B56" s="88" t="s">
        <v>301</v>
      </c>
    </row>
    <row r="57" spans="1:2" x14ac:dyDescent="0.35">
      <c r="A57" s="87" t="s">
        <v>302</v>
      </c>
      <c r="B57" s="88" t="s">
        <v>303</v>
      </c>
    </row>
    <row r="58" spans="1:2" x14ac:dyDescent="0.35">
      <c r="A58" s="87" t="s">
        <v>304</v>
      </c>
      <c r="B58" s="88" t="s">
        <v>305</v>
      </c>
    </row>
    <row r="59" spans="1:2" x14ac:dyDescent="0.35">
      <c r="A59" s="87" t="s">
        <v>306</v>
      </c>
      <c r="B59" s="88" t="s">
        <v>307</v>
      </c>
    </row>
    <row r="60" spans="1:2" x14ac:dyDescent="0.35">
      <c r="A60" s="87" t="s">
        <v>308</v>
      </c>
      <c r="B60" s="88" t="s">
        <v>309</v>
      </c>
    </row>
    <row r="61" spans="1:2" x14ac:dyDescent="0.35">
      <c r="A61" s="87" t="s">
        <v>310</v>
      </c>
      <c r="B61" s="88" t="s">
        <v>311</v>
      </c>
    </row>
    <row r="62" spans="1:2" x14ac:dyDescent="0.35">
      <c r="A62" s="87" t="s">
        <v>312</v>
      </c>
      <c r="B62" s="88" t="s">
        <v>313</v>
      </c>
    </row>
    <row r="63" spans="1:2" x14ac:dyDescent="0.35">
      <c r="A63" s="87" t="s">
        <v>314</v>
      </c>
      <c r="B63" s="88" t="s">
        <v>315</v>
      </c>
    </row>
    <row r="64" spans="1:2" x14ac:dyDescent="0.35">
      <c r="A64" s="87" t="s">
        <v>316</v>
      </c>
      <c r="B64" s="88" t="s">
        <v>317</v>
      </c>
    </row>
    <row r="65" spans="1:2" x14ac:dyDescent="0.35">
      <c r="A65" s="87" t="s">
        <v>318</v>
      </c>
      <c r="B65" s="88" t="s">
        <v>319</v>
      </c>
    </row>
    <row r="66" spans="1:2" x14ac:dyDescent="0.35">
      <c r="A66" s="87" t="s">
        <v>320</v>
      </c>
      <c r="B66" s="88" t="s">
        <v>321</v>
      </c>
    </row>
    <row r="67" spans="1:2" x14ac:dyDescent="0.35">
      <c r="A67" s="87" t="s">
        <v>322</v>
      </c>
      <c r="B67" s="88" t="s">
        <v>323</v>
      </c>
    </row>
    <row r="68" spans="1:2" x14ac:dyDescent="0.35">
      <c r="A68" s="87" t="s">
        <v>324</v>
      </c>
      <c r="B68" s="88" t="s">
        <v>325</v>
      </c>
    </row>
    <row r="69" spans="1:2" x14ac:dyDescent="0.35">
      <c r="A69" s="87" t="s">
        <v>326</v>
      </c>
      <c r="B69" s="88" t="s">
        <v>327</v>
      </c>
    </row>
    <row r="70" spans="1:2" x14ac:dyDescent="0.35">
      <c r="A70" s="87" t="s">
        <v>328</v>
      </c>
      <c r="B70" s="88" t="s">
        <v>329</v>
      </c>
    </row>
    <row r="71" spans="1:2" x14ac:dyDescent="0.35">
      <c r="A71" s="87" t="s">
        <v>330</v>
      </c>
      <c r="B71" s="88" t="s">
        <v>331</v>
      </c>
    </row>
    <row r="72" spans="1:2" x14ac:dyDescent="0.35">
      <c r="A72" s="87" t="s">
        <v>332</v>
      </c>
      <c r="B72" s="88" t="s">
        <v>333</v>
      </c>
    </row>
    <row r="73" spans="1:2" x14ac:dyDescent="0.35">
      <c r="A73" s="87" t="s">
        <v>334</v>
      </c>
      <c r="B73" s="88" t="s">
        <v>335</v>
      </c>
    </row>
    <row r="74" spans="1:2" x14ac:dyDescent="0.35">
      <c r="A74" s="87" t="s">
        <v>336</v>
      </c>
      <c r="B74" s="88" t="s">
        <v>337</v>
      </c>
    </row>
    <row r="75" spans="1:2" x14ac:dyDescent="0.35">
      <c r="A75" s="87" t="s">
        <v>338</v>
      </c>
      <c r="B75" s="89" t="s">
        <v>339</v>
      </c>
    </row>
    <row r="76" spans="1:2" x14ac:dyDescent="0.35">
      <c r="A76" s="87" t="s">
        <v>340</v>
      </c>
      <c r="B76" s="89" t="s">
        <v>341</v>
      </c>
    </row>
    <row r="77" spans="1:2" x14ac:dyDescent="0.35">
      <c r="A77" s="87" t="s">
        <v>342</v>
      </c>
      <c r="B77" s="89" t="s">
        <v>343</v>
      </c>
    </row>
    <row r="78" spans="1:2" x14ac:dyDescent="0.35">
      <c r="A78" s="87" t="s">
        <v>344</v>
      </c>
      <c r="B78" s="89" t="s">
        <v>345</v>
      </c>
    </row>
    <row r="79" spans="1:2" x14ac:dyDescent="0.35">
      <c r="A79" s="87" t="s">
        <v>346</v>
      </c>
      <c r="B79" s="89" t="s">
        <v>347</v>
      </c>
    </row>
    <row r="80" spans="1:2" x14ac:dyDescent="0.35">
      <c r="A80" s="87" t="s">
        <v>348</v>
      </c>
      <c r="B80" s="89" t="s">
        <v>349</v>
      </c>
    </row>
    <row r="81" spans="1:2" x14ac:dyDescent="0.35">
      <c r="A81" s="87" t="s">
        <v>350</v>
      </c>
      <c r="B81" s="89" t="s">
        <v>351</v>
      </c>
    </row>
    <row r="82" spans="1:2" x14ac:dyDescent="0.35">
      <c r="A82" s="87" t="s">
        <v>352</v>
      </c>
      <c r="B82" s="89" t="s">
        <v>353</v>
      </c>
    </row>
    <row r="83" spans="1:2" x14ac:dyDescent="0.35">
      <c r="A83" s="87" t="s">
        <v>354</v>
      </c>
      <c r="B83" s="89" t="s">
        <v>355</v>
      </c>
    </row>
    <row r="84" spans="1:2" x14ac:dyDescent="0.35">
      <c r="A84" s="87" t="s">
        <v>356</v>
      </c>
      <c r="B84" s="89" t="s">
        <v>357</v>
      </c>
    </row>
    <row r="85" spans="1:2" x14ac:dyDescent="0.35">
      <c r="A85" s="87" t="s">
        <v>358</v>
      </c>
      <c r="B85" s="89" t="s">
        <v>359</v>
      </c>
    </row>
    <row r="86" spans="1:2" x14ac:dyDescent="0.35">
      <c r="A86" s="87" t="s">
        <v>360</v>
      </c>
      <c r="B86" s="89" t="s">
        <v>361</v>
      </c>
    </row>
    <row r="87" spans="1:2" x14ac:dyDescent="0.35">
      <c r="A87" s="87" t="s">
        <v>362</v>
      </c>
      <c r="B87" s="89" t="s">
        <v>363</v>
      </c>
    </row>
    <row r="88" spans="1:2" x14ac:dyDescent="0.35">
      <c r="A88" s="87" t="s">
        <v>364</v>
      </c>
      <c r="B88" s="89" t="s">
        <v>365</v>
      </c>
    </row>
    <row r="89" spans="1:2" x14ac:dyDescent="0.35">
      <c r="A89" s="87" t="s">
        <v>366</v>
      </c>
      <c r="B89" s="89" t="s">
        <v>367</v>
      </c>
    </row>
    <row r="90" spans="1:2" x14ac:dyDescent="0.35">
      <c r="A90" s="87" t="s">
        <v>368</v>
      </c>
      <c r="B90" s="89" t="s">
        <v>369</v>
      </c>
    </row>
    <row r="91" spans="1:2" x14ac:dyDescent="0.35">
      <c r="A91" s="87" t="s">
        <v>370</v>
      </c>
      <c r="B91" s="89" t="s">
        <v>371</v>
      </c>
    </row>
    <row r="92" spans="1:2" x14ac:dyDescent="0.35">
      <c r="A92" s="87" t="s">
        <v>372</v>
      </c>
      <c r="B92" s="89" t="s">
        <v>373</v>
      </c>
    </row>
    <row r="93" spans="1:2" x14ac:dyDescent="0.35">
      <c r="A93" s="87" t="s">
        <v>374</v>
      </c>
      <c r="B93" s="89" t="s">
        <v>375</v>
      </c>
    </row>
    <row r="94" spans="1:2" x14ac:dyDescent="0.35">
      <c r="A94" s="87" t="s">
        <v>376</v>
      </c>
      <c r="B94" s="89" t="s">
        <v>377</v>
      </c>
    </row>
    <row r="95" spans="1:2" x14ac:dyDescent="0.35">
      <c r="A95" s="87" t="s">
        <v>378</v>
      </c>
      <c r="B95" s="89" t="s">
        <v>379</v>
      </c>
    </row>
    <row r="96" spans="1:2" x14ac:dyDescent="0.35">
      <c r="A96" s="87" t="s">
        <v>380</v>
      </c>
      <c r="B96" s="89" t="s">
        <v>381</v>
      </c>
    </row>
    <row r="97" spans="1:2" x14ac:dyDescent="0.35">
      <c r="A97" s="87" t="s">
        <v>382</v>
      </c>
      <c r="B97" s="89" t="s">
        <v>383</v>
      </c>
    </row>
    <row r="98" spans="1:2" x14ac:dyDescent="0.35">
      <c r="A98" s="87" t="s">
        <v>384</v>
      </c>
      <c r="B98" s="89" t="s">
        <v>385</v>
      </c>
    </row>
    <row r="99" spans="1:2" x14ac:dyDescent="0.35">
      <c r="A99" s="87" t="s">
        <v>386</v>
      </c>
      <c r="B99" s="89" t="s">
        <v>387</v>
      </c>
    </row>
    <row r="100" spans="1:2" x14ac:dyDescent="0.35">
      <c r="A100" s="87" t="s">
        <v>388</v>
      </c>
      <c r="B100" s="89" t="s">
        <v>389</v>
      </c>
    </row>
    <row r="101" spans="1:2" x14ac:dyDescent="0.35">
      <c r="A101" s="87" t="s">
        <v>390</v>
      </c>
      <c r="B101" s="89" t="s">
        <v>391</v>
      </c>
    </row>
    <row r="102" spans="1:2" x14ac:dyDescent="0.35">
      <c r="A102" s="87" t="s">
        <v>392</v>
      </c>
      <c r="B102" s="89" t="s">
        <v>393</v>
      </c>
    </row>
    <row r="103" spans="1:2" x14ac:dyDescent="0.35">
      <c r="A103" s="87" t="s">
        <v>394</v>
      </c>
      <c r="B103" s="89" t="s">
        <v>395</v>
      </c>
    </row>
    <row r="104" spans="1:2" x14ac:dyDescent="0.35">
      <c r="A104" s="87" t="s">
        <v>396</v>
      </c>
      <c r="B104" s="89" t="s">
        <v>397</v>
      </c>
    </row>
    <row r="105" spans="1:2" x14ac:dyDescent="0.35">
      <c r="A105" s="87" t="s">
        <v>398</v>
      </c>
      <c r="B105" s="89" t="s">
        <v>399</v>
      </c>
    </row>
    <row r="106" spans="1:2" x14ac:dyDescent="0.35">
      <c r="A106" s="87" t="s">
        <v>400</v>
      </c>
      <c r="B106" s="89" t="s">
        <v>401</v>
      </c>
    </row>
    <row r="107" spans="1:2" x14ac:dyDescent="0.35">
      <c r="A107" s="87" t="s">
        <v>402</v>
      </c>
      <c r="B107" s="89" t="s">
        <v>403</v>
      </c>
    </row>
    <row r="108" spans="1:2" x14ac:dyDescent="0.35">
      <c r="A108" s="87" t="s">
        <v>404</v>
      </c>
      <c r="B108" s="89" t="s">
        <v>405</v>
      </c>
    </row>
    <row r="109" spans="1:2" x14ac:dyDescent="0.35">
      <c r="A109" s="87" t="s">
        <v>406</v>
      </c>
      <c r="B109" s="89" t="s">
        <v>407</v>
      </c>
    </row>
    <row r="110" spans="1:2" x14ac:dyDescent="0.35">
      <c r="A110" s="87" t="s">
        <v>408</v>
      </c>
      <c r="B110" s="89" t="s">
        <v>409</v>
      </c>
    </row>
    <row r="111" spans="1:2" x14ac:dyDescent="0.35">
      <c r="A111" s="87" t="s">
        <v>410</v>
      </c>
      <c r="B111" s="89" t="s">
        <v>411</v>
      </c>
    </row>
    <row r="112" spans="1:2" x14ac:dyDescent="0.35">
      <c r="A112" s="87" t="s">
        <v>412</v>
      </c>
      <c r="B112" s="89" t="s">
        <v>413</v>
      </c>
    </row>
    <row r="113" spans="1:2" x14ac:dyDescent="0.35">
      <c r="A113" s="87" t="s">
        <v>414</v>
      </c>
      <c r="B113" s="89" t="s">
        <v>415</v>
      </c>
    </row>
    <row r="114" spans="1:2" x14ac:dyDescent="0.35">
      <c r="A114" s="87" t="s">
        <v>416</v>
      </c>
      <c r="B114" s="89" t="s">
        <v>417</v>
      </c>
    </row>
    <row r="115" spans="1:2" x14ac:dyDescent="0.35">
      <c r="A115" s="87" t="s">
        <v>418</v>
      </c>
      <c r="B115" s="89" t="s">
        <v>419</v>
      </c>
    </row>
    <row r="116" spans="1:2" x14ac:dyDescent="0.35">
      <c r="A116" s="87" t="s">
        <v>420</v>
      </c>
      <c r="B116" s="89" t="s">
        <v>421</v>
      </c>
    </row>
    <row r="117" spans="1:2" x14ac:dyDescent="0.35">
      <c r="A117" s="87" t="s">
        <v>422</v>
      </c>
      <c r="B117" s="89" t="s">
        <v>423</v>
      </c>
    </row>
    <row r="118" spans="1:2" x14ac:dyDescent="0.35">
      <c r="A118" s="87" t="s">
        <v>424</v>
      </c>
      <c r="B118" s="89" t="s">
        <v>425</v>
      </c>
    </row>
    <row r="119" spans="1:2" x14ac:dyDescent="0.35">
      <c r="A119" s="87" t="s">
        <v>426</v>
      </c>
      <c r="B119" s="89" t="s">
        <v>427</v>
      </c>
    </row>
    <row r="120" spans="1:2" x14ac:dyDescent="0.35">
      <c r="A120" s="87" t="s">
        <v>428</v>
      </c>
      <c r="B120" s="89" t="s">
        <v>429</v>
      </c>
    </row>
    <row r="121" spans="1:2" x14ac:dyDescent="0.35">
      <c r="A121" s="87" t="s">
        <v>430</v>
      </c>
      <c r="B121" s="89" t="s">
        <v>431</v>
      </c>
    </row>
    <row r="122" spans="1:2" x14ac:dyDescent="0.35">
      <c r="A122" s="87" t="s">
        <v>432</v>
      </c>
      <c r="B122" s="89" t="s">
        <v>433</v>
      </c>
    </row>
    <row r="123" spans="1:2" x14ac:dyDescent="0.35">
      <c r="A123" s="87" t="s">
        <v>434</v>
      </c>
      <c r="B123" s="89" t="s">
        <v>435</v>
      </c>
    </row>
    <row r="124" spans="1:2" x14ac:dyDescent="0.35">
      <c r="A124" s="87" t="s">
        <v>436</v>
      </c>
      <c r="B124" s="89" t="s">
        <v>437</v>
      </c>
    </row>
    <row r="125" spans="1:2" x14ac:dyDescent="0.35">
      <c r="A125" s="87" t="s">
        <v>438</v>
      </c>
      <c r="B125" s="89" t="s">
        <v>439</v>
      </c>
    </row>
    <row r="126" spans="1:2" x14ac:dyDescent="0.35">
      <c r="A126" s="87" t="s">
        <v>440</v>
      </c>
      <c r="B126" s="89" t="s">
        <v>441</v>
      </c>
    </row>
    <row r="127" spans="1:2" x14ac:dyDescent="0.35">
      <c r="A127" s="87" t="s">
        <v>442</v>
      </c>
      <c r="B127" s="89" t="s">
        <v>443</v>
      </c>
    </row>
    <row r="128" spans="1:2" x14ac:dyDescent="0.35">
      <c r="A128" s="87" t="s">
        <v>444</v>
      </c>
      <c r="B128" s="89" t="s">
        <v>445</v>
      </c>
    </row>
    <row r="129" spans="1:2" x14ac:dyDescent="0.35">
      <c r="A129" s="87" t="s">
        <v>446</v>
      </c>
      <c r="B129" s="89" t="s">
        <v>447</v>
      </c>
    </row>
    <row r="130" spans="1:2" x14ac:dyDescent="0.35">
      <c r="A130" s="87" t="s">
        <v>448</v>
      </c>
      <c r="B130" s="89" t="s">
        <v>449</v>
      </c>
    </row>
    <row r="131" spans="1:2" x14ac:dyDescent="0.35">
      <c r="A131" s="87" t="s">
        <v>450</v>
      </c>
      <c r="B131" s="89" t="s">
        <v>451</v>
      </c>
    </row>
    <row r="132" spans="1:2" x14ac:dyDescent="0.35">
      <c r="A132" s="87" t="s">
        <v>452</v>
      </c>
      <c r="B132" s="89" t="s">
        <v>453</v>
      </c>
    </row>
    <row r="133" spans="1:2" x14ac:dyDescent="0.35">
      <c r="A133" s="87" t="s">
        <v>454</v>
      </c>
      <c r="B133" s="89" t="s">
        <v>455</v>
      </c>
    </row>
    <row r="134" spans="1:2" x14ac:dyDescent="0.35">
      <c r="A134" s="87" t="s">
        <v>456</v>
      </c>
      <c r="B134" s="89" t="s">
        <v>457</v>
      </c>
    </row>
    <row r="135" spans="1:2" x14ac:dyDescent="0.35">
      <c r="A135" s="87" t="s">
        <v>458</v>
      </c>
      <c r="B135" s="89" t="s">
        <v>459</v>
      </c>
    </row>
    <row r="136" spans="1:2" x14ac:dyDescent="0.35">
      <c r="A136" s="87" t="s">
        <v>460</v>
      </c>
      <c r="B136" s="89" t="s">
        <v>461</v>
      </c>
    </row>
    <row r="137" spans="1:2" x14ac:dyDescent="0.35">
      <c r="A137" s="87" t="s">
        <v>462</v>
      </c>
      <c r="B137" s="89" t="s">
        <v>463</v>
      </c>
    </row>
    <row r="138" spans="1:2" x14ac:dyDescent="0.35">
      <c r="A138" s="87" t="s">
        <v>464</v>
      </c>
      <c r="B138" s="89" t="s">
        <v>465</v>
      </c>
    </row>
    <row r="139" spans="1:2" x14ac:dyDescent="0.35">
      <c r="A139" s="87" t="s">
        <v>466</v>
      </c>
      <c r="B139" s="89" t="s">
        <v>467</v>
      </c>
    </row>
    <row r="140" spans="1:2" x14ac:dyDescent="0.35">
      <c r="A140" s="87" t="s">
        <v>468</v>
      </c>
      <c r="B140" s="89" t="s">
        <v>469</v>
      </c>
    </row>
    <row r="141" spans="1:2" x14ac:dyDescent="0.35">
      <c r="A141" s="87" t="s">
        <v>470</v>
      </c>
      <c r="B141" s="89" t="s">
        <v>471</v>
      </c>
    </row>
    <row r="142" spans="1:2" x14ac:dyDescent="0.35">
      <c r="A142" s="87" t="s">
        <v>472</v>
      </c>
      <c r="B142" s="89" t="s">
        <v>473</v>
      </c>
    </row>
    <row r="143" spans="1:2" x14ac:dyDescent="0.35">
      <c r="A143" s="87" t="s">
        <v>474</v>
      </c>
      <c r="B143" s="89" t="s">
        <v>475</v>
      </c>
    </row>
    <row r="144" spans="1:2" x14ac:dyDescent="0.35">
      <c r="A144" s="87" t="s">
        <v>476</v>
      </c>
      <c r="B144" s="90" t="s">
        <v>477</v>
      </c>
    </row>
    <row r="145" spans="1:2" x14ac:dyDescent="0.35">
      <c r="A145" s="87" t="s">
        <v>478</v>
      </c>
      <c r="B145" s="89" t="s">
        <v>479</v>
      </c>
    </row>
    <row r="146" spans="1:2" x14ac:dyDescent="0.35">
      <c r="A146" s="87" t="s">
        <v>480</v>
      </c>
      <c r="B146" s="89" t="s">
        <v>481</v>
      </c>
    </row>
    <row r="147" spans="1:2" x14ac:dyDescent="0.35">
      <c r="A147" s="87" t="s">
        <v>482</v>
      </c>
      <c r="B147" s="89" t="s">
        <v>483</v>
      </c>
    </row>
    <row r="148" spans="1:2" x14ac:dyDescent="0.35">
      <c r="A148" s="87" t="s">
        <v>484</v>
      </c>
      <c r="B148" s="89" t="s">
        <v>485</v>
      </c>
    </row>
    <row r="149" spans="1:2" x14ac:dyDescent="0.35">
      <c r="A149" s="87" t="s">
        <v>486</v>
      </c>
      <c r="B149" s="89" t="s">
        <v>487</v>
      </c>
    </row>
    <row r="150" spans="1:2" x14ac:dyDescent="0.35">
      <c r="A150" s="87" t="s">
        <v>488</v>
      </c>
      <c r="B150" s="89" t="s">
        <v>489</v>
      </c>
    </row>
    <row r="151" spans="1:2" x14ac:dyDescent="0.35">
      <c r="A151" s="87" t="s">
        <v>490</v>
      </c>
      <c r="B151" s="89" t="s">
        <v>491</v>
      </c>
    </row>
    <row r="152" spans="1:2" x14ac:dyDescent="0.35">
      <c r="A152" s="87" t="s">
        <v>492</v>
      </c>
      <c r="B152" s="89" t="s">
        <v>493</v>
      </c>
    </row>
    <row r="153" spans="1:2" x14ac:dyDescent="0.35">
      <c r="A153" s="87" t="s">
        <v>494</v>
      </c>
      <c r="B153" s="89" t="s">
        <v>495</v>
      </c>
    </row>
    <row r="154" spans="1:2" x14ac:dyDescent="0.35">
      <c r="A154" s="87" t="s">
        <v>496</v>
      </c>
      <c r="B154" s="89" t="s">
        <v>497</v>
      </c>
    </row>
    <row r="155" spans="1:2" x14ac:dyDescent="0.35">
      <c r="A155" s="87" t="s">
        <v>498</v>
      </c>
      <c r="B155" s="89" t="s">
        <v>499</v>
      </c>
    </row>
    <row r="156" spans="1:2" x14ac:dyDescent="0.35">
      <c r="A156" s="87" t="s">
        <v>500</v>
      </c>
      <c r="B156" s="89" t="s">
        <v>501</v>
      </c>
    </row>
    <row r="157" spans="1:2" x14ac:dyDescent="0.35">
      <c r="A157" s="87" t="s">
        <v>502</v>
      </c>
      <c r="B157" s="89" t="s">
        <v>503</v>
      </c>
    </row>
    <row r="158" spans="1:2" x14ac:dyDescent="0.35">
      <c r="A158" s="87" t="s">
        <v>504</v>
      </c>
      <c r="B158" s="89" t="s">
        <v>505</v>
      </c>
    </row>
    <row r="159" spans="1:2" x14ac:dyDescent="0.35">
      <c r="A159" s="87" t="s">
        <v>506</v>
      </c>
      <c r="B159" s="89" t="s">
        <v>507</v>
      </c>
    </row>
    <row r="160" spans="1:2" x14ac:dyDescent="0.35">
      <c r="A160" s="87" t="s">
        <v>508</v>
      </c>
      <c r="B160" s="89" t="s">
        <v>509</v>
      </c>
    </row>
    <row r="161" spans="1:2" x14ac:dyDescent="0.35">
      <c r="A161" s="87" t="s">
        <v>510</v>
      </c>
      <c r="B161" s="89" t="s">
        <v>511</v>
      </c>
    </row>
    <row r="162" spans="1:2" x14ac:dyDescent="0.35">
      <c r="A162" s="87" t="s">
        <v>512</v>
      </c>
      <c r="B162" s="89" t="s">
        <v>513</v>
      </c>
    </row>
    <row r="163" spans="1:2" x14ac:dyDescent="0.35">
      <c r="A163" s="87" t="s">
        <v>514</v>
      </c>
      <c r="B163" s="89" t="s">
        <v>515</v>
      </c>
    </row>
    <row r="164" spans="1:2" x14ac:dyDescent="0.35">
      <c r="A164" s="87" t="s">
        <v>516</v>
      </c>
      <c r="B164" s="89" t="s">
        <v>517</v>
      </c>
    </row>
    <row r="165" spans="1:2" x14ac:dyDescent="0.35">
      <c r="A165" s="87" t="s">
        <v>518</v>
      </c>
      <c r="B165" s="89" t="s">
        <v>519</v>
      </c>
    </row>
    <row r="166" spans="1:2" x14ac:dyDescent="0.35">
      <c r="A166" s="87" t="s">
        <v>520</v>
      </c>
      <c r="B166" s="89" t="s">
        <v>521</v>
      </c>
    </row>
    <row r="167" spans="1:2" x14ac:dyDescent="0.35">
      <c r="A167" s="87" t="s">
        <v>522</v>
      </c>
      <c r="B167" s="89" t="s">
        <v>523</v>
      </c>
    </row>
    <row r="168" spans="1:2" x14ac:dyDescent="0.35">
      <c r="A168" s="87" t="s">
        <v>524</v>
      </c>
      <c r="B168" s="89" t="s">
        <v>525</v>
      </c>
    </row>
    <row r="169" spans="1:2" x14ac:dyDescent="0.35">
      <c r="A169" s="87" t="s">
        <v>526</v>
      </c>
      <c r="B169" s="89" t="s">
        <v>527</v>
      </c>
    </row>
    <row r="170" spans="1:2" x14ac:dyDescent="0.35">
      <c r="A170" s="87" t="s">
        <v>528</v>
      </c>
      <c r="B170" s="89" t="s">
        <v>529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martina.donoso@undp.org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MPTF_00006_00665</ProjectId>
    <FundCode xmlns="f9695bc1-6109-4dcd-a27a-f8a0370b00e2">MPTF_00006</FundCode>
    <Comments xmlns="f9695bc1-6109-4dcd-a27a-f8a0370b00e2" xsi:nil="true"/>
    <Active xmlns="f9695bc1-6109-4dcd-a27a-f8a0370b00e2">Yes</Active>
    <DocumentDate xmlns="b1528a4b-5ccb-40f7-a09e-43427183cd95">2022-06-01T07:00:00+00:00</DocumentDate>
    <Featured xmlns="b1528a4b-5ccb-40f7-a09e-43427183cd95">1</Featured>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9A15AF90-AD80-4A3C-9727-E974127EFCB6}"/>
</file>

<file path=customXml/itemProps3.xml><?xml version="1.0" encoding="utf-8"?>
<ds:datastoreItem xmlns:ds="http://schemas.openxmlformats.org/officeDocument/2006/customXml" ds:itemID="{3710F683-3ED7-4623-ADFA-8921435CC572}">
  <ds:schemaRef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3352a50b-fe51-4c0c-a9ac-ac90f8281031"/>
    <ds:schemaRef ds:uri="9dc44b34-9e2b-42ea-86f7-9ee7f71036f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3) Explanatory Notes</vt:lpstr>
      <vt:lpstr>4) -For PBSO Use-</vt:lpstr>
      <vt:lpstr>5) -For MPTF Use-</vt:lpstr>
      <vt:lpstr>MPTF Projects</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D PBF Final Financial Project Report Libya_June 2022_.xlsx</dc:title>
  <dc:creator>Jelena Zelenovic</dc:creator>
  <cp:lastModifiedBy>Zainab H. BASIUNI</cp:lastModifiedBy>
  <cp:lastPrinted>2017-12-11T22:51:21Z</cp:lastPrinted>
  <dcterms:created xsi:type="dcterms:W3CDTF">2017-11-15T21:17:43Z</dcterms:created>
  <dcterms:modified xsi:type="dcterms:W3CDTF">2022-07-03T07:38:34Z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