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User\Documents\"/>
    </mc:Choice>
  </mc:AlternateContent>
  <xr:revisionPtr revIDLastSave="0" documentId="8_{B7A15A07-170B-4922-AA41-626267FFC254}" xr6:coauthVersionLast="47" xr6:coauthVersionMax="47" xr10:uidLastSave="{00000000-0000-0000-0000-000000000000}"/>
  <bookViews>
    <workbookView xWindow="-110" yWindow="-110" windowWidth="19420" windowHeight="10420" firstSheet="1" activeTab="1" xr2:uid="{00000000-000D-0000-FFFF-FFFF00000000}"/>
  </bookViews>
  <sheets>
    <sheet name="Instructions"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192" i="1" l="1"/>
  <c r="N191" i="1"/>
  <c r="N190" i="1"/>
  <c r="N180" i="1"/>
  <c r="N172" i="1"/>
  <c r="N162" i="1"/>
  <c r="N152" i="1"/>
  <c r="N142" i="1"/>
  <c r="N130" i="1"/>
  <c r="N120" i="1"/>
  <c r="N110" i="1"/>
  <c r="N100" i="1"/>
  <c r="N88" i="1"/>
  <c r="N78" i="1"/>
  <c r="N68" i="1"/>
  <c r="N58" i="1"/>
  <c r="N46" i="1"/>
  <c r="N36" i="1"/>
  <c r="N26" i="1"/>
  <c r="N179" i="1"/>
  <c r="N178" i="1"/>
  <c r="N177" i="1"/>
  <c r="N176" i="1"/>
  <c r="N175" i="1"/>
  <c r="N171" i="1"/>
  <c r="N170" i="1"/>
  <c r="N169" i="1"/>
  <c r="N168" i="1"/>
  <c r="N167" i="1"/>
  <c r="N166" i="1"/>
  <c r="N165" i="1"/>
  <c r="N164" i="1"/>
  <c r="N161" i="1"/>
  <c r="N160" i="1"/>
  <c r="N159" i="1"/>
  <c r="N158" i="1"/>
  <c r="N157" i="1"/>
  <c r="N156" i="1"/>
  <c r="N155" i="1"/>
  <c r="N154" i="1"/>
  <c r="N151" i="1"/>
  <c r="N150" i="1"/>
  <c r="N149" i="1"/>
  <c r="N148" i="1"/>
  <c r="N147" i="1"/>
  <c r="N146" i="1"/>
  <c r="N145" i="1"/>
  <c r="N144" i="1"/>
  <c r="N141" i="1"/>
  <c r="N140" i="1"/>
  <c r="N139" i="1"/>
  <c r="N138" i="1"/>
  <c r="N137" i="1"/>
  <c r="N136" i="1"/>
  <c r="N135" i="1"/>
  <c r="N134" i="1"/>
  <c r="N129" i="1"/>
  <c r="N128" i="1"/>
  <c r="N127" i="1"/>
  <c r="N126" i="1"/>
  <c r="N125" i="1"/>
  <c r="N124" i="1"/>
  <c r="N123" i="1"/>
  <c r="N122" i="1"/>
  <c r="N119" i="1"/>
  <c r="N118" i="1"/>
  <c r="N117" i="1"/>
  <c r="N116" i="1"/>
  <c r="N115" i="1"/>
  <c r="N114" i="1"/>
  <c r="N113" i="1"/>
  <c r="N112" i="1"/>
  <c r="N109" i="1"/>
  <c r="N108" i="1"/>
  <c r="N107" i="1"/>
  <c r="N106" i="1"/>
  <c r="N105" i="1"/>
  <c r="N104" i="1"/>
  <c r="N103" i="1"/>
  <c r="N102" i="1"/>
  <c r="N99" i="1"/>
  <c r="N98" i="1"/>
  <c r="N97" i="1"/>
  <c r="N96" i="1"/>
  <c r="N95" i="1"/>
  <c r="N94" i="1"/>
  <c r="N93" i="1"/>
  <c r="N92" i="1"/>
  <c r="N87" i="1"/>
  <c r="N86" i="1"/>
  <c r="N85" i="1"/>
  <c r="N84" i="1"/>
  <c r="N83" i="1"/>
  <c r="N82" i="1"/>
  <c r="N81" i="1"/>
  <c r="N80" i="1"/>
  <c r="N77" i="1"/>
  <c r="N76" i="1"/>
  <c r="N75" i="1"/>
  <c r="N74" i="1"/>
  <c r="N73" i="1"/>
  <c r="N72" i="1"/>
  <c r="N71" i="1"/>
  <c r="N70" i="1"/>
  <c r="N67" i="1"/>
  <c r="N66" i="1"/>
  <c r="N65" i="1"/>
  <c r="N64" i="1"/>
  <c r="N63" i="1"/>
  <c r="N62" i="1"/>
  <c r="N61" i="1"/>
  <c r="N60" i="1"/>
  <c r="N57" i="1"/>
  <c r="N56" i="1"/>
  <c r="N55" i="1"/>
  <c r="N54" i="1"/>
  <c r="N53" i="1"/>
  <c r="N52" i="1"/>
  <c r="N51" i="1"/>
  <c r="N50" i="1"/>
  <c r="N45" i="1"/>
  <c r="N44" i="1"/>
  <c r="N43" i="1"/>
  <c r="N42" i="1"/>
  <c r="N41" i="1"/>
  <c r="N40" i="1"/>
  <c r="N39" i="1"/>
  <c r="N38" i="1"/>
  <c r="N35" i="1"/>
  <c r="N34" i="1"/>
  <c r="N33" i="1"/>
  <c r="N32" i="1"/>
  <c r="N31" i="1"/>
  <c r="N30" i="1"/>
  <c r="N29" i="1"/>
  <c r="N28" i="1"/>
  <c r="N25" i="1"/>
  <c r="N24" i="1"/>
  <c r="N23" i="1"/>
  <c r="N22" i="1"/>
  <c r="N21" i="1"/>
  <c r="N20" i="1"/>
  <c r="N19" i="1"/>
  <c r="N18" i="1"/>
  <c r="N16" i="1"/>
  <c r="N9" i="1"/>
  <c r="N10" i="1"/>
  <c r="N11" i="1"/>
  <c r="N12" i="1"/>
  <c r="N13" i="1"/>
  <c r="N14" i="1"/>
  <c r="N15" i="1"/>
  <c r="N8" i="1"/>
  <c r="M179" i="1" l="1"/>
  <c r="M178" i="1"/>
  <c r="M176" i="1"/>
  <c r="M175" i="1"/>
  <c r="M171" i="1"/>
  <c r="M170" i="1"/>
  <c r="M169" i="1"/>
  <c r="M168" i="1"/>
  <c r="M167" i="1"/>
  <c r="M166" i="1"/>
  <c r="M165" i="1"/>
  <c r="M164" i="1"/>
  <c r="M161" i="1"/>
  <c r="M160" i="1"/>
  <c r="M159" i="1"/>
  <c r="M158" i="1"/>
  <c r="M157" i="1"/>
  <c r="M156" i="1"/>
  <c r="M155" i="1"/>
  <c r="M154" i="1"/>
  <c r="M151" i="1"/>
  <c r="M150" i="1"/>
  <c r="M149" i="1"/>
  <c r="M148" i="1"/>
  <c r="M147" i="1"/>
  <c r="M146" i="1"/>
  <c r="M145" i="1"/>
  <c r="M144" i="1"/>
  <c r="M141" i="1"/>
  <c r="M140" i="1"/>
  <c r="M139" i="1"/>
  <c r="M138" i="1"/>
  <c r="M137" i="1"/>
  <c r="M136" i="1"/>
  <c r="M135" i="1"/>
  <c r="M134" i="1"/>
  <c r="M129" i="1"/>
  <c r="M128" i="1"/>
  <c r="M127" i="1"/>
  <c r="M126" i="1"/>
  <c r="M125" i="1"/>
  <c r="M124" i="1"/>
  <c r="M123" i="1"/>
  <c r="M122" i="1"/>
  <c r="M119" i="1"/>
  <c r="M118" i="1"/>
  <c r="M117" i="1"/>
  <c r="M116" i="1"/>
  <c r="M115" i="1"/>
  <c r="M114" i="1"/>
  <c r="M113" i="1"/>
  <c r="M112" i="1"/>
  <c r="M109" i="1"/>
  <c r="M108" i="1"/>
  <c r="M107" i="1"/>
  <c r="M106" i="1"/>
  <c r="M105" i="1"/>
  <c r="M104" i="1"/>
  <c r="M103" i="1"/>
  <c r="M102" i="1"/>
  <c r="M110" i="1" s="1"/>
  <c r="M99" i="1"/>
  <c r="M98" i="1"/>
  <c r="M97" i="1"/>
  <c r="M96" i="1"/>
  <c r="M95" i="1"/>
  <c r="M94" i="1"/>
  <c r="M93" i="1"/>
  <c r="M92" i="1"/>
  <c r="M87" i="1"/>
  <c r="M86" i="1"/>
  <c r="M85" i="1"/>
  <c r="M84" i="1"/>
  <c r="M83" i="1"/>
  <c r="M82" i="1"/>
  <c r="M81" i="1"/>
  <c r="M80" i="1"/>
  <c r="M77" i="1"/>
  <c r="M76" i="1"/>
  <c r="M75" i="1"/>
  <c r="M74" i="1"/>
  <c r="M73" i="1"/>
  <c r="M72" i="1"/>
  <c r="M71" i="1"/>
  <c r="M70" i="1"/>
  <c r="M67" i="1"/>
  <c r="M66" i="1"/>
  <c r="M65" i="1"/>
  <c r="M64" i="1"/>
  <c r="M63" i="1"/>
  <c r="M62" i="1"/>
  <c r="M61" i="1"/>
  <c r="M60" i="1"/>
  <c r="M57" i="1"/>
  <c r="M56" i="1"/>
  <c r="M55" i="1"/>
  <c r="M54" i="1"/>
  <c r="M53" i="1"/>
  <c r="M52" i="1"/>
  <c r="M51" i="1"/>
  <c r="M50" i="1"/>
  <c r="M45" i="1"/>
  <c r="M44" i="1"/>
  <c r="M43" i="1"/>
  <c r="M42" i="1"/>
  <c r="M41" i="1"/>
  <c r="M40" i="1"/>
  <c r="M39" i="1"/>
  <c r="M38" i="1"/>
  <c r="M35" i="1"/>
  <c r="M34" i="1"/>
  <c r="M33" i="1"/>
  <c r="M32" i="1"/>
  <c r="M31" i="1"/>
  <c r="M30" i="1"/>
  <c r="M29" i="1"/>
  <c r="M28" i="1"/>
  <c r="M19" i="1"/>
  <c r="M20" i="1"/>
  <c r="M21" i="1"/>
  <c r="M22" i="1"/>
  <c r="M23" i="1"/>
  <c r="M24" i="1"/>
  <c r="M25" i="1"/>
  <c r="M18" i="1"/>
  <c r="M9" i="1"/>
  <c r="M10" i="1"/>
  <c r="M11" i="1"/>
  <c r="M12" i="1"/>
  <c r="M13" i="1"/>
  <c r="M14" i="1"/>
  <c r="M8" i="1"/>
  <c r="M16" i="1" s="1"/>
  <c r="M26" i="1"/>
  <c r="E189" i="1"/>
  <c r="D189" i="1"/>
  <c r="M58" i="1" l="1"/>
  <c r="M36" i="1"/>
  <c r="M100" i="1"/>
  <c r="M68" i="1"/>
  <c r="L26" i="1"/>
  <c r="K26" i="1"/>
  <c r="J26" i="1"/>
  <c r="J16" i="1"/>
  <c r="J177" i="1" l="1"/>
  <c r="M177" i="1" l="1"/>
  <c r="L177" i="1"/>
  <c r="M190" i="1" l="1"/>
  <c r="M191" i="1" s="1"/>
  <c r="M192" i="1" s="1"/>
  <c r="M180" i="1"/>
  <c r="L110" i="1"/>
  <c r="L100" i="1"/>
  <c r="L68" i="1"/>
  <c r="L58" i="1"/>
  <c r="L190" i="1" s="1"/>
  <c r="L36" i="1"/>
  <c r="L16" i="1"/>
  <c r="L180" i="1" s="1"/>
  <c r="K110" i="1"/>
  <c r="K100" i="1"/>
  <c r="K68" i="1"/>
  <c r="K58" i="1"/>
  <c r="K36" i="1"/>
  <c r="K16" i="1"/>
  <c r="K180" i="1" l="1"/>
  <c r="L191" i="1"/>
  <c r="L192" i="1" s="1"/>
  <c r="K190" i="1"/>
  <c r="K191" i="1" s="1"/>
  <c r="K192" i="1" s="1"/>
  <c r="J110" i="1" l="1"/>
  <c r="J100" i="1"/>
  <c r="J68" i="1"/>
  <c r="J58" i="1"/>
  <c r="J36" i="1"/>
  <c r="J180" i="1" l="1"/>
  <c r="J190" i="1"/>
  <c r="J191" i="1" s="1"/>
  <c r="J192" i="1" s="1"/>
  <c r="C14" i="4"/>
  <c r="G60" i="5"/>
  <c r="G59" i="5"/>
  <c r="G58" i="5"/>
  <c r="G57" i="5"/>
  <c r="G56" i="5"/>
  <c r="G55" i="5"/>
  <c r="G54" i="5"/>
  <c r="G53" i="5"/>
  <c r="G37" i="5"/>
  <c r="G36" i="5"/>
  <c r="G35" i="5"/>
  <c r="G34" i="5"/>
  <c r="G33" i="5"/>
  <c r="G32" i="5"/>
  <c r="G31" i="5"/>
  <c r="G30" i="5"/>
  <c r="G26" i="5"/>
  <c r="G25" i="5"/>
  <c r="G24" i="5"/>
  <c r="G23" i="5"/>
  <c r="G22" i="5"/>
  <c r="G21" i="5"/>
  <c r="G20" i="5"/>
  <c r="G19" i="5"/>
  <c r="G8" i="5"/>
  <c r="G9" i="5"/>
  <c r="G10" i="5"/>
  <c r="G11" i="5"/>
  <c r="G12" i="5"/>
  <c r="G13" i="5"/>
  <c r="G14" i="5"/>
  <c r="G15" i="5"/>
  <c r="G180" i="1" l="1"/>
  <c r="C205" i="1"/>
  <c r="D176" i="1"/>
  <c r="F109" i="1" l="1"/>
  <c r="F108" i="1"/>
  <c r="F107" i="1"/>
  <c r="F106" i="1"/>
  <c r="F105" i="1"/>
  <c r="F104" i="1"/>
  <c r="F103" i="1"/>
  <c r="F102" i="1"/>
  <c r="F99" i="1"/>
  <c r="F98" i="1"/>
  <c r="F97" i="1"/>
  <c r="F96" i="1"/>
  <c r="F95" i="1"/>
  <c r="F94" i="1"/>
  <c r="F93" i="1"/>
  <c r="F92" i="1"/>
  <c r="F67" i="1"/>
  <c r="F66" i="1"/>
  <c r="F65" i="1"/>
  <c r="F64" i="1"/>
  <c r="F63" i="1"/>
  <c r="F62" i="1"/>
  <c r="F61" i="1"/>
  <c r="F60" i="1"/>
  <c r="F57" i="1"/>
  <c r="F56" i="1"/>
  <c r="F55" i="1"/>
  <c r="F54" i="1"/>
  <c r="F53" i="1"/>
  <c r="F52" i="1"/>
  <c r="F51" i="1"/>
  <c r="F50" i="1"/>
  <c r="F35" i="1"/>
  <c r="F34" i="1"/>
  <c r="F33" i="1"/>
  <c r="F32" i="1"/>
  <c r="F31" i="1"/>
  <c r="F30" i="1"/>
  <c r="F29" i="1"/>
  <c r="F28" i="1"/>
  <c r="F25" i="1"/>
  <c r="F24" i="1"/>
  <c r="F23" i="1"/>
  <c r="F22" i="1"/>
  <c r="F21" i="1"/>
  <c r="F20" i="1"/>
  <c r="F19" i="1"/>
  <c r="F18" i="1"/>
  <c r="F15" i="1"/>
  <c r="F14" i="1"/>
  <c r="F13" i="1"/>
  <c r="F12" i="1"/>
  <c r="F11" i="1"/>
  <c r="F10" i="1"/>
  <c r="F9" i="1"/>
  <c r="F8" i="1"/>
  <c r="F176" i="1"/>
  <c r="F177" i="1"/>
  <c r="F178" i="1"/>
  <c r="F179" i="1"/>
  <c r="F175" i="1"/>
  <c r="F16" i="1" l="1"/>
  <c r="G36" i="1"/>
  <c r="G58" i="1"/>
  <c r="F180" i="1"/>
  <c r="F204" i="5"/>
  <c r="F203" i="5"/>
  <c r="F202" i="5"/>
  <c r="F201" i="5"/>
  <c r="F200" i="5"/>
  <c r="F199" i="5"/>
  <c r="F198" i="5"/>
  <c r="E204" i="5"/>
  <c r="E203" i="5"/>
  <c r="E202" i="5"/>
  <c r="E201" i="5"/>
  <c r="E200" i="5"/>
  <c r="E199" i="5"/>
  <c r="E198" i="5"/>
  <c r="D180" i="1" l="1"/>
  <c r="E180" i="1"/>
  <c r="H180" i="1"/>
  <c r="I180" i="1"/>
  <c r="C180" i="1"/>
  <c r="F4" i="5" l="1"/>
  <c r="E4" i="5"/>
  <c r="E197" i="5" s="1"/>
  <c r="D186" i="5"/>
  <c r="C19" i="4"/>
  <c r="C6" i="4"/>
  <c r="D197" i="5"/>
  <c r="D4" i="5"/>
  <c r="C196" i="1"/>
  <c r="C189" i="1"/>
  <c r="C16" i="1"/>
  <c r="D7" i="5" s="1"/>
  <c r="C26" i="1"/>
  <c r="C36" i="1"/>
  <c r="C46" i="1"/>
  <c r="D40" i="5" s="1"/>
  <c r="C58" i="1"/>
  <c r="D52" i="5" s="1"/>
  <c r="C68" i="1"/>
  <c r="D63" i="5" s="1"/>
  <c r="C78" i="1"/>
  <c r="D74" i="5" s="1"/>
  <c r="C88" i="1"/>
  <c r="D85" i="5" s="1"/>
  <c r="C100" i="1"/>
  <c r="D97" i="5" s="1"/>
  <c r="C110" i="1"/>
  <c r="D108" i="5" s="1"/>
  <c r="C120" i="1"/>
  <c r="D119" i="5" s="1"/>
  <c r="C130" i="1"/>
  <c r="D130" i="5" s="1"/>
  <c r="C142" i="1"/>
  <c r="D142" i="5" s="1"/>
  <c r="C152" i="1"/>
  <c r="D153" i="5" s="1"/>
  <c r="C162" i="1"/>
  <c r="D164" i="5" s="1"/>
  <c r="C172" i="1"/>
  <c r="D175" i="5" s="1"/>
  <c r="F22" i="4"/>
  <c r="F21" i="4"/>
  <c r="F20" i="4"/>
  <c r="H172" i="1"/>
  <c r="H162" i="1"/>
  <c r="H152" i="1"/>
  <c r="H142" i="1"/>
  <c r="H130" i="1"/>
  <c r="H120" i="1"/>
  <c r="H110" i="1"/>
  <c r="H100" i="1"/>
  <c r="H88" i="1"/>
  <c r="H78" i="1"/>
  <c r="H68" i="1"/>
  <c r="H58" i="1"/>
  <c r="H46" i="1"/>
  <c r="H36" i="1"/>
  <c r="H26" i="1"/>
  <c r="H16" i="1"/>
  <c r="F150" i="1"/>
  <c r="F165" i="1"/>
  <c r="F166" i="1"/>
  <c r="F167" i="1"/>
  <c r="F168" i="1"/>
  <c r="F169" i="1"/>
  <c r="F170" i="1"/>
  <c r="F171" i="1"/>
  <c r="F164" i="1"/>
  <c r="F155" i="1"/>
  <c r="F156" i="1"/>
  <c r="F157" i="1"/>
  <c r="F158" i="1"/>
  <c r="F159" i="1"/>
  <c r="F160" i="1"/>
  <c r="F161" i="1"/>
  <c r="F154" i="1"/>
  <c r="F145" i="1"/>
  <c r="F146" i="1"/>
  <c r="F147" i="1"/>
  <c r="F148" i="1"/>
  <c r="F149" i="1"/>
  <c r="F151" i="1"/>
  <c r="F144" i="1"/>
  <c r="F135" i="1"/>
  <c r="F136" i="1"/>
  <c r="F137" i="1"/>
  <c r="F138" i="1"/>
  <c r="F139" i="1"/>
  <c r="F140" i="1"/>
  <c r="F141" i="1"/>
  <c r="F134" i="1"/>
  <c r="F123" i="1"/>
  <c r="F124" i="1"/>
  <c r="F125" i="1"/>
  <c r="F126" i="1"/>
  <c r="F127" i="1"/>
  <c r="F128" i="1"/>
  <c r="F129" i="1"/>
  <c r="F122" i="1"/>
  <c r="F113" i="1"/>
  <c r="F114" i="1"/>
  <c r="F115" i="1"/>
  <c r="F116" i="1"/>
  <c r="F117" i="1"/>
  <c r="F118" i="1"/>
  <c r="F119" i="1"/>
  <c r="F112" i="1"/>
  <c r="G100" i="1"/>
  <c r="F81" i="1"/>
  <c r="F82" i="1"/>
  <c r="F83" i="1"/>
  <c r="F84" i="1"/>
  <c r="F85" i="1"/>
  <c r="F86" i="1"/>
  <c r="F87" i="1"/>
  <c r="F80" i="1"/>
  <c r="F71" i="1"/>
  <c r="F72" i="1"/>
  <c r="F73" i="1"/>
  <c r="F74" i="1"/>
  <c r="F75" i="1"/>
  <c r="F76" i="1"/>
  <c r="F77" i="1"/>
  <c r="F70" i="1"/>
  <c r="G68" i="1"/>
  <c r="F39" i="1"/>
  <c r="F40" i="1"/>
  <c r="F41" i="1"/>
  <c r="F42" i="1"/>
  <c r="F43" i="1"/>
  <c r="F44" i="1"/>
  <c r="F45" i="1"/>
  <c r="F38" i="1"/>
  <c r="G26" i="1"/>
  <c r="D204" i="5"/>
  <c r="G204" i="5" s="1"/>
  <c r="D199" i="5"/>
  <c r="D200" i="5"/>
  <c r="C9" i="4" s="1"/>
  <c r="D201" i="5"/>
  <c r="C10" i="4" s="1"/>
  <c r="D202" i="5"/>
  <c r="C11" i="4" s="1"/>
  <c r="D203" i="5"/>
  <c r="C12" i="4" s="1"/>
  <c r="D198" i="5"/>
  <c r="C7" i="4" s="1"/>
  <c r="D152" i="1"/>
  <c r="E153" i="5" s="1"/>
  <c r="F194" i="5"/>
  <c r="E194" i="5"/>
  <c r="D194" i="5"/>
  <c r="G193" i="5"/>
  <c r="G192" i="5"/>
  <c r="G191" i="5"/>
  <c r="G190" i="5"/>
  <c r="G189" i="5"/>
  <c r="G188" i="5"/>
  <c r="G187" i="5"/>
  <c r="E186" i="5"/>
  <c r="F186" i="5"/>
  <c r="F26" i="1"/>
  <c r="F110" i="1"/>
  <c r="G110" i="1"/>
  <c r="F36" i="1"/>
  <c r="D13" i="4"/>
  <c r="E13" i="4"/>
  <c r="D12" i="4"/>
  <c r="E12" i="4"/>
  <c r="D11" i="4"/>
  <c r="E11" i="4"/>
  <c r="D10" i="4"/>
  <c r="E10" i="4"/>
  <c r="D9" i="4"/>
  <c r="E9" i="4"/>
  <c r="E8" i="4"/>
  <c r="D7" i="4"/>
  <c r="E7"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4" i="5"/>
  <c r="G103" i="5"/>
  <c r="G102" i="5"/>
  <c r="G101" i="5"/>
  <c r="G100" i="5"/>
  <c r="G99" i="5"/>
  <c r="G98" i="5"/>
  <c r="G64" i="5"/>
  <c r="G65" i="5"/>
  <c r="G66" i="5"/>
  <c r="G67" i="5"/>
  <c r="G68" i="5"/>
  <c r="G69" i="5"/>
  <c r="G70" i="5"/>
  <c r="D71" i="5"/>
  <c r="E71" i="5"/>
  <c r="G71" i="5" s="1"/>
  <c r="F71" i="5"/>
  <c r="G75" i="5"/>
  <c r="G76" i="5"/>
  <c r="G77" i="5"/>
  <c r="G78" i="5"/>
  <c r="G79" i="5"/>
  <c r="G80" i="5"/>
  <c r="G81" i="5"/>
  <c r="D82" i="5"/>
  <c r="E82" i="5"/>
  <c r="F82" i="5"/>
  <c r="G86" i="5"/>
  <c r="G87" i="5"/>
  <c r="G88" i="5"/>
  <c r="G89" i="5"/>
  <c r="G90" i="5"/>
  <c r="G91" i="5"/>
  <c r="G92" i="5"/>
  <c r="D93" i="5"/>
  <c r="E93" i="5"/>
  <c r="F93" i="5"/>
  <c r="D60" i="5"/>
  <c r="E60" i="5"/>
  <c r="F60" i="5"/>
  <c r="D26" i="5"/>
  <c r="E26" i="5"/>
  <c r="F26" i="5"/>
  <c r="D37" i="5"/>
  <c r="E37" i="5"/>
  <c r="F37" i="5"/>
  <c r="G41" i="5"/>
  <c r="G42" i="5"/>
  <c r="G43" i="5"/>
  <c r="G44" i="5"/>
  <c r="G45" i="5"/>
  <c r="G46" i="5"/>
  <c r="G47" i="5"/>
  <c r="D48" i="5"/>
  <c r="E48" i="5"/>
  <c r="G48" i="5" s="1"/>
  <c r="F48" i="5"/>
  <c r="E15" i="5"/>
  <c r="F15" i="5"/>
  <c r="D15" i="5"/>
  <c r="G127" i="5"/>
  <c r="C8" i="4"/>
  <c r="G172" i="5"/>
  <c r="G150" i="5"/>
  <c r="G161" i="5"/>
  <c r="G138" i="5"/>
  <c r="G183" i="5"/>
  <c r="G105" i="5"/>
  <c r="G93" i="5"/>
  <c r="G82" i="5"/>
  <c r="D172" i="1"/>
  <c r="E175" i="5" s="1"/>
  <c r="E172" i="1"/>
  <c r="F175" i="5" s="1"/>
  <c r="D162" i="1"/>
  <c r="E164" i="5" s="1"/>
  <c r="E162" i="1"/>
  <c r="F164" i="5" s="1"/>
  <c r="E152" i="1"/>
  <c r="F153" i="5" s="1"/>
  <c r="D142" i="1"/>
  <c r="E142" i="5" s="1"/>
  <c r="E142" i="1"/>
  <c r="F142" i="5" s="1"/>
  <c r="D130" i="1"/>
  <c r="E130" i="5" s="1"/>
  <c r="E130" i="1"/>
  <c r="F130" i="5" s="1"/>
  <c r="D120" i="1"/>
  <c r="E119" i="5" s="1"/>
  <c r="E120" i="1"/>
  <c r="F119" i="5" s="1"/>
  <c r="D110" i="1"/>
  <c r="E108" i="5" s="1"/>
  <c r="E110" i="1"/>
  <c r="F108" i="5" s="1"/>
  <c r="D100" i="1"/>
  <c r="E97" i="5" s="1"/>
  <c r="E100" i="1"/>
  <c r="F97" i="5" s="1"/>
  <c r="D88" i="1"/>
  <c r="E85" i="5" s="1"/>
  <c r="E88" i="1"/>
  <c r="F85" i="5" s="1"/>
  <c r="D78" i="1"/>
  <c r="E74" i="5" s="1"/>
  <c r="E78" i="1"/>
  <c r="F74" i="5" s="1"/>
  <c r="D68" i="1"/>
  <c r="E63" i="5" s="1"/>
  <c r="E68" i="1"/>
  <c r="F63" i="5" s="1"/>
  <c r="D58" i="1"/>
  <c r="E52" i="5" s="1"/>
  <c r="E58" i="1"/>
  <c r="F52" i="5" s="1"/>
  <c r="D46" i="1"/>
  <c r="E40" i="5" s="1"/>
  <c r="E46" i="1"/>
  <c r="F40" i="5" s="1"/>
  <c r="D36" i="1"/>
  <c r="E29" i="5" s="1"/>
  <c r="E36" i="1"/>
  <c r="F29" i="5" s="1"/>
  <c r="D26" i="1"/>
  <c r="E18" i="5" s="1"/>
  <c r="E26" i="1"/>
  <c r="F18" i="5" s="1"/>
  <c r="D18" i="5"/>
  <c r="E16" i="1"/>
  <c r="F7" i="5" s="1"/>
  <c r="D16" i="1"/>
  <c r="E7" i="5" s="1"/>
  <c r="C40" i="6" l="1"/>
  <c r="D44" i="6" s="1"/>
  <c r="G52" i="5"/>
  <c r="C18" i="6"/>
  <c r="D23" i="6" s="1"/>
  <c r="G74" i="5"/>
  <c r="F78" i="1"/>
  <c r="G88" i="1"/>
  <c r="F142" i="1"/>
  <c r="G152" i="1"/>
  <c r="F130" i="1"/>
  <c r="G40" i="5"/>
  <c r="G18" i="5"/>
  <c r="F46" i="1"/>
  <c r="G142" i="1"/>
  <c r="F152" i="1"/>
  <c r="G162" i="1"/>
  <c r="F172" i="1"/>
  <c r="G7" i="5"/>
  <c r="G175" i="5"/>
  <c r="G46" i="1"/>
  <c r="G120" i="1"/>
  <c r="G78" i="1"/>
  <c r="F120" i="1"/>
  <c r="G130" i="1"/>
  <c r="C190" i="1"/>
  <c r="C191" i="1" s="1"/>
  <c r="G85" i="5"/>
  <c r="G172" i="1"/>
  <c r="C13" i="4"/>
  <c r="G194" i="5"/>
  <c r="G116" i="5"/>
  <c r="C15" i="4"/>
  <c r="C16" i="4" s="1"/>
  <c r="E190" i="1"/>
  <c r="E191" i="1" s="1"/>
  <c r="G97" i="5"/>
  <c r="D29" i="5"/>
  <c r="G29" i="5" s="1"/>
  <c r="C7" i="6"/>
  <c r="D14" i="6" s="1"/>
  <c r="D190" i="1"/>
  <c r="G199" i="5"/>
  <c r="F100" i="1"/>
  <c r="F68" i="1"/>
  <c r="G63" i="5"/>
  <c r="F58" i="1"/>
  <c r="G16" i="1"/>
  <c r="E14" i="4"/>
  <c r="F205" i="5"/>
  <c r="G203" i="5"/>
  <c r="E205" i="5"/>
  <c r="D8" i="4"/>
  <c r="D14" i="4" s="1"/>
  <c r="G201" i="5"/>
  <c r="G200" i="5"/>
  <c r="G202" i="5"/>
  <c r="D205" i="5"/>
  <c r="G198" i="5"/>
  <c r="G186" i="5"/>
  <c r="G108" i="5"/>
  <c r="G164" i="5"/>
  <c r="G153" i="5"/>
  <c r="G130" i="5"/>
  <c r="G119" i="5"/>
  <c r="G142" i="5"/>
  <c r="D43" i="6"/>
  <c r="F162" i="1"/>
  <c r="H202" i="1"/>
  <c r="C29" i="6"/>
  <c r="F88" i="1"/>
  <c r="D45" i="6" l="1"/>
  <c r="D47" i="6"/>
  <c r="D46" i="6"/>
  <c r="C41" i="6" s="1"/>
  <c r="D25" i="6"/>
  <c r="D21" i="6"/>
  <c r="D22" i="6"/>
  <c r="D24" i="6"/>
  <c r="C202" i="1"/>
  <c r="D13" i="6"/>
  <c r="D12" i="6"/>
  <c r="D191" i="1"/>
  <c r="D11" i="6"/>
  <c r="D10" i="6"/>
  <c r="H203" i="1"/>
  <c r="G205" i="5"/>
  <c r="D206" i="5" s="1"/>
  <c r="E192" i="1"/>
  <c r="D36" i="6"/>
  <c r="D32" i="6"/>
  <c r="D33" i="6"/>
  <c r="D35" i="6"/>
  <c r="D34" i="6"/>
  <c r="C192" i="1"/>
  <c r="F190" i="1"/>
  <c r="C19" i="6" l="1"/>
  <c r="C8" i="6"/>
  <c r="D192" i="1"/>
  <c r="D198" i="1" s="1"/>
  <c r="D21" i="4" s="1"/>
  <c r="F191" i="1"/>
  <c r="F192" i="1" s="1"/>
  <c r="D207" i="5"/>
  <c r="E198" i="1"/>
  <c r="E21" i="4" s="1"/>
  <c r="E197" i="1"/>
  <c r="E199" i="1"/>
  <c r="E22" i="4" s="1"/>
  <c r="C199" i="1"/>
  <c r="C198" i="1"/>
  <c r="C21" i="4" s="1"/>
  <c r="C197" i="1"/>
  <c r="C30" i="6"/>
  <c r="D199" i="1" l="1"/>
  <c r="D22" i="4" s="1"/>
  <c r="D197" i="1"/>
  <c r="D20" i="4" s="1"/>
  <c r="F198" i="1"/>
  <c r="E200" i="1"/>
  <c r="E23" i="4" s="1"/>
  <c r="E20" i="4"/>
  <c r="C22" i="4"/>
  <c r="C200" i="1"/>
  <c r="C23" i="4" s="1"/>
  <c r="C206" i="1"/>
  <c r="C203" i="1"/>
  <c r="C20" i="4"/>
  <c r="F199" i="1" l="1"/>
  <c r="D200" i="1"/>
  <c r="D23" i="4" s="1"/>
  <c r="F197" i="1"/>
  <c r="F200" i="1" l="1"/>
</calcChain>
</file>

<file path=xl/sharedStrings.xml><?xml version="1.0" encoding="utf-8"?>
<sst xmlns="http://schemas.openxmlformats.org/spreadsheetml/2006/main" count="838" uniqueCount="652">
  <si>
    <t>1. Staff and other personnel</t>
  </si>
  <si>
    <t>2. Supplies, Commodities, Materials</t>
  </si>
  <si>
    <t>3. Equipment, Vehicles, and Furniture (including Depreciation)</t>
  </si>
  <si>
    <t>4. Contractual services</t>
  </si>
  <si>
    <t>6. Transfers and Grants to Counterparts</t>
  </si>
  <si>
    <t>5. Travel</t>
  </si>
  <si>
    <t>Totals</t>
  </si>
  <si>
    <t>Performance-Based Tranche Breakdown</t>
  </si>
  <si>
    <t>First Tranche:</t>
  </si>
  <si>
    <t>Tranche %</t>
  </si>
  <si>
    <t>Second Tranche:</t>
  </si>
  <si>
    <t>Total</t>
  </si>
  <si>
    <t>For MPTFO Use</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</si>
  <si>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</si>
  <si>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</si>
  <si>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</si>
  <si>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</si>
  <si>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</si>
  <si>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</si>
  <si>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</si>
  <si>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</si>
  <si>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</si>
  <si>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</si>
  <si>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</si>
  <si>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</si>
  <si>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</si>
  <si>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</si>
  <si>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</si>
  <si>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</si>
  <si>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</si>
  <si>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</si>
  <si>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</si>
  <si>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</si>
  <si>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</si>
  <si>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</si>
  <si>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</si>
  <si>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</si>
  <si>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</si>
  <si>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</si>
  <si>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</si>
  <si>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</si>
  <si>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</si>
  <si>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</si>
  <si>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</si>
  <si>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</si>
  <si>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</si>
  <si>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</si>
  <si>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</si>
  <si>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</si>
  <si>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</si>
  <si>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</si>
  <si>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</si>
  <si>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</si>
  <si>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</si>
  <si>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</si>
  <si>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</si>
  <si>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</si>
  <si>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</si>
  <si>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</si>
  <si>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</si>
  <si>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</si>
  <si>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</si>
  <si>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</si>
  <si>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</si>
  <si>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</si>
  <si>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</si>
  <si>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</si>
  <si>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</si>
  <si>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</si>
  <si>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</si>
  <si>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</si>
  <si>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</si>
  <si>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</si>
  <si>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</si>
  <si>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</si>
  <si>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</si>
  <si>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</si>
  <si>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</si>
  <si>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</si>
  <si>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</si>
  <si>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</si>
  <si>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</si>
  <si>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</si>
  <si>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</si>
  <si>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</si>
  <si>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</si>
  <si>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</si>
  <si>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</si>
  <si>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</si>
  <si>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</si>
  <si>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</si>
  <si>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</si>
  <si>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</si>
  <si>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</si>
  <si>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</si>
  <si>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</si>
  <si>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</si>
  <si>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</si>
  <si>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</si>
  <si>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</si>
  <si>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</si>
  <si>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</si>
  <si>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</si>
  <si>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</si>
  <si>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</si>
  <si>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</si>
  <si>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</si>
  <si>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</si>
  <si>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</si>
  <si>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</si>
  <si>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</si>
  <si>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</si>
  <si>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</si>
  <si>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</si>
  <si>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</si>
  <si>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</si>
  <si>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</si>
  <si>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</si>
  <si>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</si>
  <si>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</si>
  <si>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</si>
  <si>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</si>
  <si>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</si>
  <si>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</si>
  <si>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</si>
  <si>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</si>
  <si>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</si>
  <si>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</si>
  <si>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</si>
  <si>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</si>
  <si>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</si>
  <si>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</si>
  <si>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</si>
  <si>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</si>
  <si>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</si>
  <si>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</si>
  <si>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</si>
  <si>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</si>
  <si>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</si>
  <si>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</si>
  <si>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</si>
  <si>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</si>
  <si>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</si>
  <si>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</si>
  <si>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</si>
  <si>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</si>
  <si>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</si>
  <si>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</si>
  <si>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</si>
  <si>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</si>
  <si>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</si>
  <si>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</si>
  <si>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</si>
  <si>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</si>
  <si>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</si>
  <si>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</si>
  <si>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</si>
  <si>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</si>
  <si>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</si>
  <si>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</si>
  <si>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</si>
  <si>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</si>
  <si>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</si>
  <si>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</si>
  <si>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</si>
  <si>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</si>
  <si>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</si>
  <si>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</si>
  <si>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</si>
  <si>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</si>
  <si>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</si>
  <si>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</si>
  <si>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</si>
  <si>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</si>
  <si>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</si>
  <si>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</si>
  <si>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</si>
  <si>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</si>
  <si>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</si>
  <si>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</si>
  <si>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</si>
  <si>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</si>
  <si>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</si>
  <si>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</si>
  <si>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</si>
  <si>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</si>
  <si>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</si>
  <si>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</si>
  <si>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</si>
  <si>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</si>
  <si>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</si>
  <si>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</si>
  <si>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</si>
  <si>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</si>
  <si>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</si>
  <si>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</si>
  <si>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</si>
  <si>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</si>
  <si>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</si>
  <si>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</si>
  <si>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</si>
  <si>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</si>
  <si>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</si>
  <si>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</si>
  <si>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</si>
  <si>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</si>
  <si>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</si>
  <si>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</si>
  <si>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</si>
  <si>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</si>
  <si>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</si>
  <si>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</si>
  <si>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</si>
  <si>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</si>
  <si>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</si>
  <si>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</si>
  <si>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</si>
  <si>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</si>
  <si>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</si>
  <si>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</si>
  <si>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</si>
  <si>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</si>
  <si>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</si>
  <si>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</si>
  <si>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</si>
  <si>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</si>
  <si>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</si>
  <si>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</si>
  <si>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</si>
  <si>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</si>
  <si>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</si>
  <si>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</si>
  <si>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</si>
  <si>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</si>
  <si>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</si>
  <si>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</si>
  <si>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</si>
  <si>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</si>
  <si>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</si>
  <si>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</si>
  <si>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</si>
  <si>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</si>
  <si>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</si>
  <si>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</si>
  <si>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</si>
  <si>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</si>
  <si>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</si>
  <si>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</si>
  <si>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</si>
  <si>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</si>
  <si>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</si>
  <si>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</si>
  <si>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</si>
  <si>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</si>
  <si>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</si>
  <si>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</si>
  <si>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</si>
  <si>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</si>
  <si>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</si>
  <si>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</si>
  <si>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</si>
  <si>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</si>
  <si>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</si>
  <si>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</si>
  <si>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</si>
  <si>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</si>
  <si>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</si>
  <si>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</si>
  <si>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</si>
  <si>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</si>
  <si>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</si>
  <si>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</si>
  <si>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</si>
  <si>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</si>
  <si>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</si>
  <si>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</si>
  <si>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</si>
  <si>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</si>
  <si>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</si>
  <si>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</si>
  <si>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</si>
  <si>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</si>
  <si>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</si>
  <si>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</si>
  <si>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</si>
  <si>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</si>
  <si>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</si>
  <si>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</si>
  <si>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</si>
  <si>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</si>
  <si>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</si>
  <si>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</si>
  <si>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</si>
  <si>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</si>
  <si>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</si>
  <si>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</si>
  <si>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</si>
  <si>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</si>
  <si>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</si>
  <si>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</si>
  <si>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</si>
  <si>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</si>
  <si>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</si>
  <si>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</si>
  <si>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</si>
  <si>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</si>
  <si>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</si>
  <si>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</si>
  <si>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</si>
  <si>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</si>
  <si>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</si>
  <si>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</si>
  <si>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</si>
  <si>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</si>
  <si>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</si>
  <si>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</si>
  <si>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</si>
  <si>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</si>
  <si>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</si>
  <si>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</si>
  <si>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</si>
  <si>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</si>
  <si>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</si>
  <si>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</si>
  <si>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</si>
  <si>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</si>
  <si>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</si>
  <si>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</si>
  <si>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</si>
  <si>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</si>
  <si>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</si>
  <si>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</si>
  <si>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</si>
  <si>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</si>
  <si>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</si>
  <si>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</si>
  <si>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</si>
  <si>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</si>
  <si>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</si>
  <si>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</si>
  <si>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</si>
  <si>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</si>
  <si>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</si>
  <si>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</si>
  <si>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</si>
  <si>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</si>
  <si>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</si>
  <si>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</si>
  <si>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</si>
  <si>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</si>
  <si>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</si>
  <si>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</si>
  <si>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</si>
  <si>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</si>
  <si>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</si>
  <si>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</si>
  <si>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</si>
  <si>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</si>
  <si>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</si>
  <si>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</si>
  <si>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</si>
  <si>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</si>
  <si>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</si>
  <si>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</si>
  <si>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 3</t>
  </si>
  <si>
    <t>Third Tranche:</t>
  </si>
  <si>
    <t>TOTAL</t>
  </si>
  <si>
    <t>For PBSO Use</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</si>
  <si>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</si>
  <si>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</si>
  <si>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</si>
  <si>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</si>
  <si>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</si>
  <si>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</si>
  <si>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</si>
  <si>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</si>
  <si>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</si>
  <si>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</si>
  <si>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</si>
  <si>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</si>
  <si>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</si>
  <si>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</si>
  <si>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</si>
  <si>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</si>
  <si>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</si>
  <si>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</si>
  <si>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</si>
  <si>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</si>
  <si>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Total pour produit 1.2</t>
  </si>
  <si>
    <t>Total pour produit 1.1</t>
  </si>
  <si>
    <t>Produit 1.3:</t>
  </si>
  <si>
    <t>Activite 1.3.1</t>
  </si>
  <si>
    <t>Activite 1.3.2</t>
  </si>
  <si>
    <t>Activite 1.3.3</t>
  </si>
  <si>
    <t>Activite 1.3.4</t>
  </si>
  <si>
    <t>Activite 1.3.5</t>
  </si>
  <si>
    <t>Activite 1.3.6</t>
  </si>
  <si>
    <t>Activite 1.3.7</t>
  </si>
  <si>
    <t>Activite 1.3.8</t>
  </si>
  <si>
    <t>Total pour produit 1.3</t>
  </si>
  <si>
    <t>Produit 1.4:</t>
  </si>
  <si>
    <t>Activite 1.4.1</t>
  </si>
  <si>
    <t>Activite 1.4.2</t>
  </si>
  <si>
    <t>Activite 1.4.3</t>
  </si>
  <si>
    <t>Activite 1.4.4</t>
  </si>
  <si>
    <t>Activite 1.4.5</t>
  </si>
  <si>
    <t>Activite 1.4.6</t>
  </si>
  <si>
    <t>Activite 1.4.7</t>
  </si>
  <si>
    <t>Activite 1.4.8</t>
  </si>
  <si>
    <t>Total pour produit 1.4</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</si>
  <si>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</si>
  <si>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</si>
  <si>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</si>
  <si>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</si>
  <si>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</si>
  <si>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</si>
  <si>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</si>
  <si>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</si>
  <si>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</si>
  <si>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</si>
  <si>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</si>
  <si>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</si>
  <si>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</si>
  <si>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</si>
  <si>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</si>
  <si>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</si>
  <si>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</si>
  <si>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</si>
  <si>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</si>
  <si>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Total pour produit 2.2</t>
  </si>
  <si>
    <t>Total pour produit 2.1</t>
  </si>
  <si>
    <t>Produit 2.3</t>
  </si>
  <si>
    <t>Activite 2.3.1</t>
  </si>
  <si>
    <t>Activite 2.3.2</t>
  </si>
  <si>
    <t>Activite 2.3.3</t>
  </si>
  <si>
    <t>Activite 2.3.4</t>
  </si>
  <si>
    <t>Activite 2.3.5</t>
  </si>
  <si>
    <t>Activite 2.3.6</t>
  </si>
  <si>
    <t>Activite 2.3.7</t>
  </si>
  <si>
    <t>Activite 2.3.8</t>
  </si>
  <si>
    <t>Total pour produit 2.3</t>
  </si>
  <si>
    <t>Produit 2.4</t>
  </si>
  <si>
    <t>Activite 2.4.1</t>
  </si>
  <si>
    <t>Activite 2.4.2</t>
  </si>
  <si>
    <t>Activite 2.4.3</t>
  </si>
  <si>
    <t>Activite 2.4.4</t>
  </si>
  <si>
    <t>Activite 2.4.5</t>
  </si>
  <si>
    <t>Activite 2.4.6</t>
  </si>
  <si>
    <t>Activite 2.4.7</t>
  </si>
  <si>
    <t>Activite 2.4.8</t>
  </si>
  <si>
    <t>Total pour produit 2.4</t>
  </si>
  <si>
    <t xml:space="preserve">RESULTAT 3: </t>
  </si>
  <si>
    <t>Formulation du resultat/ produit/activite</t>
  </si>
  <si>
    <t>Produit 3.1</t>
  </si>
  <si>
    <t>Activite 3.1.1</t>
  </si>
  <si>
    <t>Activite 3.1.2</t>
  </si>
  <si>
    <t>Activite 3.1.3</t>
  </si>
  <si>
    <t>Activite 3.1.4</t>
  </si>
  <si>
    <t>Activite 3.1.5</t>
  </si>
  <si>
    <t>Activite 3.1.6</t>
  </si>
  <si>
    <t>Activite 3.1.7</t>
  </si>
  <si>
    <t>Activite 3.1.8</t>
  </si>
  <si>
    <t>Total pour produit 3.1</t>
  </si>
  <si>
    <t>Produit 3.2:</t>
  </si>
  <si>
    <t>Activite 3.2.1</t>
  </si>
  <si>
    <t>Activite 3.2.2</t>
  </si>
  <si>
    <t>Activite 3.2.3</t>
  </si>
  <si>
    <t>Activite 3.2.4</t>
  </si>
  <si>
    <t>Activite 3.2.5</t>
  </si>
  <si>
    <t>Activite 3.2.6</t>
  </si>
  <si>
    <t>Activite 3.2.7</t>
  </si>
  <si>
    <t>Activite 3.2.8</t>
  </si>
  <si>
    <t>Total pour produit 3.2</t>
  </si>
  <si>
    <t>Produit 3.3</t>
  </si>
  <si>
    <t>Activite 3.3.1</t>
  </si>
  <si>
    <t>Activite 3.3.2</t>
  </si>
  <si>
    <t>Activite 3.3.3</t>
  </si>
  <si>
    <t>Activite 3.3.4</t>
  </si>
  <si>
    <t>Activite 3.3.5</t>
  </si>
  <si>
    <t>Activite 3.3.6</t>
  </si>
  <si>
    <t>Activite 3.3.7</t>
  </si>
  <si>
    <t>Activite 3.3.8</t>
  </si>
  <si>
    <t>Total pour produit 3.3</t>
  </si>
  <si>
    <t>Produit 3.4</t>
  </si>
  <si>
    <t>Activite 3.4.1</t>
  </si>
  <si>
    <t>Activite 3.4.2</t>
  </si>
  <si>
    <t>Activite 3.4.3</t>
  </si>
  <si>
    <t>Activite 3.4.4</t>
  </si>
  <si>
    <t>Activite 3.4.5</t>
  </si>
  <si>
    <t>Activite 3.4.6</t>
  </si>
  <si>
    <t>Activite 3.4.7</t>
  </si>
  <si>
    <t>Activite 3.4.8</t>
  </si>
  <si>
    <t>Total pour produit 3.4</t>
  </si>
  <si>
    <t xml:space="preserve">RESULTAT 4: </t>
  </si>
  <si>
    <t>Produit 4.1</t>
  </si>
  <si>
    <t>Activite 4.1.1</t>
  </si>
  <si>
    <t>Activite 4.1.2</t>
  </si>
  <si>
    <t>Activite 4.1.3</t>
  </si>
  <si>
    <t>Activite 4.1.4</t>
  </si>
  <si>
    <t>Activite 4.1.5</t>
  </si>
  <si>
    <t>Activite 4.1.6</t>
  </si>
  <si>
    <t>Activite 4.1.7</t>
  </si>
  <si>
    <t>Activite 4.1.8</t>
  </si>
  <si>
    <t>Total pour produit 4.1</t>
  </si>
  <si>
    <t>Produit 4.2</t>
  </si>
  <si>
    <t>Activite 4.2.1</t>
  </si>
  <si>
    <t>Activite 4.2.2</t>
  </si>
  <si>
    <t>Activite 4.2.3</t>
  </si>
  <si>
    <t>Activite 4.2.4</t>
  </si>
  <si>
    <t>Activite 4.2.5</t>
  </si>
  <si>
    <t>Activite 4.2.6</t>
  </si>
  <si>
    <t>Activite 4.2.7</t>
  </si>
  <si>
    <t>Activite 4.2.8</t>
  </si>
  <si>
    <t>Total pour produit 4.3</t>
  </si>
  <si>
    <t>Produit 4.3</t>
  </si>
  <si>
    <t>Activite 4.3.1</t>
  </si>
  <si>
    <t>Activite 4.3.2</t>
  </si>
  <si>
    <t>Activite 4.3.3</t>
  </si>
  <si>
    <t>Activite 4.3.4</t>
  </si>
  <si>
    <t>Activite 4.3.5</t>
  </si>
  <si>
    <t>Activite 4.3.6</t>
  </si>
  <si>
    <t>Activite 4.3.7</t>
  </si>
  <si>
    <t>Activite 4.3.8</t>
  </si>
  <si>
    <t>Total pour produit 4.2</t>
  </si>
  <si>
    <t>Produit 4.4</t>
  </si>
  <si>
    <t>Activite 4.4.1</t>
  </si>
  <si>
    <t>Activite 4.4.2</t>
  </si>
  <si>
    <t>Activite 4.4.3</t>
  </si>
  <si>
    <t>Activite 4.4.4</t>
  </si>
  <si>
    <t>Activite 4.4.5</t>
  </si>
  <si>
    <t>Activite 4.4.6</t>
  </si>
  <si>
    <t>Activite 4.4.7</t>
  </si>
  <si>
    <t>Activite 4.4.8</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</si>
  <si>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</si>
  <si>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</si>
  <si>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</si>
  <si>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</si>
  <si>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</si>
  <si>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</si>
  <si>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</si>
  <si>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</si>
  <si>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</si>
  <si>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</si>
  <si>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alloué à GEWE</t>
  </si>
  <si>
    <t>% alloué à S&amp;E</t>
  </si>
  <si>
    <t>Totaux</t>
  </si>
  <si>
    <t>Répartition des tranches basée sur la performance</t>
  </si>
  <si>
    <t>Annexe D - Budget du projet PBF</t>
  </si>
  <si>
    <t>Version pour les OSC</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</si>
  <si>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</si>
  <si>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</si>
  <si>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</si>
  <si>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</si>
  <si>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</si>
  <si>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</si>
  <si>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</si>
  <si>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</si>
  <si>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</si>
  <si>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</si>
  <si>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</si>
  <si>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</si>
  <si>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</si>
  <si>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</si>
  <si>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</si>
  <si>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</si>
  <si>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</si>
  <si>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</si>
  <si>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</si>
  <si>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</si>
  <si>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</si>
  <si>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</si>
  <si>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</si>
  <si>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</si>
  <si>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</si>
  <si>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</si>
  <si>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</si>
  <si>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</si>
  <si>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</si>
  <si>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</si>
  <si>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</si>
  <si>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</si>
  <si>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</si>
  <si>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</si>
  <si>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</si>
  <si>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</si>
  <si>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</si>
  <si>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</si>
  <si>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</si>
  <si>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</si>
  <si>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</si>
  <si>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</si>
  <si>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</si>
  <si>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</si>
  <si>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</si>
  <si>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Tableau 2 - Répartition des produits par catégories de budget de l’ONU</t>
  </si>
  <si>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</si>
  <si>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</si>
  <si>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</si>
  <si>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</si>
  <si>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</si>
  <si>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</si>
  <si>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</si>
  <si>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</si>
  <si>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Ne remplissez que les cellules blanches. Les cellules grises sont verrouillées et / ou contiennent des formules de feuille de calcul.
2. Remplissez les feuilles 1 et 2.
</t>
    </r>
    <r>
      <rPr>
        <sz val="12"/>
        <color theme="1"/>
        <rFont val="Calibri"/>
        <family val="2"/>
        <scheme val="minor"/>
      </rPr>
      <t xml:space="preserve">a) Premièrement, préparez un </t>
    </r>
    <r>
      <rPr>
        <b/>
        <sz val="12"/>
        <color theme="1"/>
        <rFont val="Calibri"/>
        <family val="2"/>
        <scheme val="minor"/>
      </rPr>
      <t xml:space="preserve">budget organisé par activité / produit / résultat dans la feuille 1. </t>
    </r>
    <r>
      <rPr>
        <sz val="12"/>
        <color theme="1"/>
        <rFont val="Calibri"/>
        <family val="2"/>
        <scheme val="minor"/>
      </rPr>
      <t>(Les montants des activités peuvent être estimations indicatives.)</t>
    </r>
    <r>
      <rPr>
        <b/>
        <sz val="12"/>
        <color theme="1"/>
        <rFont val="Calibri"/>
        <family val="2"/>
        <scheme val="minor"/>
      </rPr>
      <t xml:space="preserve">
</t>
    </r>
    <r>
      <rPr>
        <sz val="12"/>
        <color theme="1"/>
        <rFont val="Calibri"/>
        <family val="2"/>
        <scheme val="minor"/>
      </rPr>
      <t>b) Ensuite, divisez chaque budget</t>
    </r>
    <r>
      <rPr>
        <b/>
        <sz val="12"/>
        <color theme="1"/>
        <rFont val="Calibri"/>
        <family val="2"/>
        <scheme val="minor"/>
      </rPr>
      <t xml:space="preserve"> en fonction des catégories de budget des Nations Unies dans la feuille 2.
3. N'utilisez pas les feuilles 4 ou 5,</t>
    </r>
    <r>
      <rPr>
        <sz val="12"/>
        <color theme="1"/>
        <rFont val="Calibri"/>
        <family val="2"/>
        <scheme val="minor"/>
      </rPr>
      <t xml:space="preserve"> qui sont destinées au MPTF et au PBSO.</t>
    </r>
    <r>
      <rPr>
        <b/>
        <sz val="12"/>
        <color theme="1"/>
        <rFont val="Calibri"/>
        <family val="2"/>
        <scheme val="minor"/>
      </rPr>
      <t xml:space="preserve">
</t>
    </r>
    <r>
      <rPr>
        <sz val="12"/>
        <color theme="1"/>
        <rFont val="Calibri"/>
        <family val="2"/>
        <scheme val="minor"/>
      </rPr>
      <t xml:space="preserve">4. Laissez  en blanc toutes les organisations / résultats / réalisations / activités qui ne sont pas nécessaires. </t>
    </r>
    <r>
      <rPr>
        <b/>
        <sz val="12"/>
        <color theme="1"/>
        <rFont val="Calibri"/>
        <family val="2"/>
        <scheme val="minor"/>
      </rPr>
      <t xml:space="preserve">NE PAS supprimer les cellules.
</t>
    </r>
    <r>
      <rPr>
        <sz val="14"/>
        <color theme="1"/>
        <rFont val="Calibri"/>
        <family val="2"/>
        <scheme val="minor"/>
      </rPr>
      <t xml:space="preserve">
</t>
    </r>
    <r>
      <rPr>
        <i/>
        <sz val="14"/>
        <color theme="1"/>
        <rFont val="Calibri"/>
        <family val="2"/>
        <scheme val="minor"/>
      </rPr>
      <t>Pour la feuille 1</t>
    </r>
    <r>
      <rPr>
        <b/>
        <sz val="14"/>
        <color theme="1"/>
        <rFont val="Calibri"/>
        <family val="2"/>
        <scheme val="minor"/>
      </rPr>
      <t xml:space="preserve">
</t>
    </r>
    <r>
      <rPr>
        <sz val="12"/>
        <color theme="1"/>
        <rFont val="Calibri"/>
        <family val="2"/>
        <scheme val="minor"/>
      </rPr>
      <t xml:space="preserve">1. Assurez-vous d’inclure </t>
    </r>
    <r>
      <rPr>
        <b/>
        <sz val="12"/>
        <color theme="1"/>
        <rFont val="Calibri"/>
        <family val="2"/>
        <scheme val="minor"/>
      </rPr>
      <t xml:space="preserve">% en faveur de l’égalité des sexes et de l’autonomisation des femmes (GEWE) et une justification
2. Ne pas ajuster les montants des tranches </t>
    </r>
    <r>
      <rPr>
        <sz val="12"/>
        <color theme="1"/>
        <rFont val="Calibri"/>
        <family val="2"/>
        <scheme val="minor"/>
      </rPr>
      <t xml:space="preserve">sans consulter PBSO.
</t>
    </r>
    <r>
      <rPr>
        <sz val="14"/>
        <color theme="1"/>
        <rFont val="Calibri"/>
        <family val="2"/>
        <scheme val="minor"/>
      </rPr>
      <t xml:space="preserve">
</t>
    </r>
    <r>
      <rPr>
        <i/>
        <sz val="14"/>
        <color theme="1"/>
        <rFont val="Calibri"/>
        <family val="2"/>
        <scheme val="minor"/>
      </rPr>
      <t>Pour la feuille 2</t>
    </r>
    <r>
      <rPr>
        <b/>
        <sz val="14"/>
        <color theme="1"/>
        <rFont val="Calibri"/>
        <family val="2"/>
        <scheme val="minor"/>
      </rPr>
      <t xml:space="preserve">
</t>
    </r>
    <r>
      <rPr>
        <sz val="12"/>
        <color theme="1"/>
        <rFont val="Calibri"/>
        <family val="2"/>
        <scheme val="minor"/>
      </rPr>
      <t xml:space="preserve">1. Divisez chaque budget en fonction des catégories de budget des Nations Unies </t>
    </r>
    <r>
      <rPr>
        <b/>
        <sz val="12"/>
        <color theme="1"/>
        <rFont val="Calibri"/>
        <family val="2"/>
        <scheme val="minor"/>
      </rPr>
      <t xml:space="preserve">
2. </t>
    </r>
    <r>
      <rPr>
        <sz val="12"/>
        <color theme="1"/>
        <rFont val="Calibri"/>
        <family val="2"/>
        <scheme val="minor"/>
      </rPr>
      <t xml:space="preserve"> À titre de référence, les totaux des produits ont été transférés du tableau 1. </t>
    </r>
    <r>
      <rPr>
        <b/>
        <sz val="12"/>
        <color theme="1"/>
        <rFont val="Calibri"/>
        <family val="2"/>
        <scheme val="minor"/>
      </rPr>
      <t>Les totaux des produits doivent correspondre et seront sinon affichés en</t>
    </r>
    <r>
      <rPr>
        <sz val="12"/>
        <color theme="1"/>
        <rFont val="Calibri"/>
        <family val="2"/>
        <scheme val="minor"/>
      </rPr>
      <t xml:space="preserve"> </t>
    </r>
    <r>
      <rPr>
        <b/>
        <sz val="12"/>
        <color rgb="FFFF0000"/>
        <rFont val="Calibri"/>
        <family val="2"/>
        <scheme val="minor"/>
      </rPr>
      <t>rouge</t>
    </r>
    <r>
      <rPr>
        <sz val="12"/>
        <color theme="1"/>
        <rFont val="Calibri"/>
        <family val="2"/>
        <scheme val="minor"/>
      </rPr>
      <t>.</t>
    </r>
  </si>
  <si>
    <r>
      <t>Justification du montant à GEWE</t>
    </r>
    <r>
      <rPr>
        <sz val="12"/>
        <color theme="1"/>
        <rFont val="Calibri"/>
        <family val="2"/>
        <scheme val="minor"/>
      </rPr>
      <t xml:space="preserve"> (par exemple, la formation comprend une session sur l'égalité des sexes, des efforts spécifiques déployés pour assurer une représentation égale des femmes et des hommes, etc.)</t>
    </r>
  </si>
  <si>
    <r>
      <t xml:space="preserve">Pourcentage du budget pour chaque produit ou activite reserve pour action directe sur égalité des sexes et autonomisation des femmes (GEWE) </t>
    </r>
    <r>
      <rPr>
        <sz val="12"/>
        <color theme="1"/>
        <rFont val="Calibri"/>
        <family val="2"/>
        <scheme val="minor"/>
      </rPr>
      <t>(cas echeant)</t>
    </r>
    <r>
      <rPr>
        <b/>
        <sz val="12"/>
        <color theme="1"/>
        <rFont val="Calibri"/>
        <family val="2"/>
        <scheme val="minor"/>
      </rPr>
      <t xml:space="preserve"> </t>
    </r>
  </si>
  <si>
    <r>
      <t xml:space="preserve">Niveau de depense/ engagement actuel 
</t>
    </r>
    <r>
      <rPr>
        <sz val="12"/>
        <color theme="1"/>
        <rFont val="Calibri"/>
        <family val="2"/>
        <scheme val="minor"/>
      </rPr>
      <t>(a remplir au moment des rapports de projet)</t>
    </r>
  </si>
  <si>
    <r>
      <t>Notes quelconque le cas echeant</t>
    </r>
    <r>
      <rPr>
        <sz val="12"/>
        <color theme="1"/>
        <rFont val="Calibri"/>
        <family val="2"/>
        <scheme val="minor"/>
      </rPr>
      <t xml:space="preserve"> (.e.g sur types des entrants ou justification du budget)</t>
    </r>
  </si>
  <si>
    <t>Budget pour l'audit indépendant</t>
  </si>
  <si>
    <t>Mercy Corps (Niger) Budget</t>
  </si>
  <si>
    <t>Mercy Corps (Burkina) Budget</t>
  </si>
  <si>
    <t>Mercy Corps (Mali) Budget</t>
  </si>
  <si>
    <t>Processus de consultation du projet / informations aux bénéficiaires</t>
  </si>
  <si>
    <t xml:space="preserve"> Atelier de lancement et identification des besoins de paix / analyse des conflits par pays, priorisation des thématiques de financement</t>
  </si>
  <si>
    <t xml:space="preserve"> Présélection des OSC sur la base des cartographies existantes de Peace D</t>
  </si>
  <si>
    <t>Développement des outils (manuel simplifié de gestion de subvention, canevas de projet, critères de sélection, etc.) </t>
  </si>
  <si>
    <t xml:space="preserve"> Mise en place d’un comité mixte de sélection, lancement de l’appel à micro-projets et suivi des dossiers</t>
  </si>
  <si>
    <t>Présélection par le comité des notes conceptuelles des micro-projets et des capacités de gestion des OSC (due diligence)</t>
  </si>
  <si>
    <t>Participation à un atelier d’accompagnement à l’élaboration de la proposition complète</t>
  </si>
  <si>
    <t>Accompagnement à distance pour la finalisation du dossier de projet</t>
  </si>
  <si>
    <t xml:space="preserve"> Mise à disposition des OSC des fonds nécessaires à la mise en oeuvre des micro-projets élaborés</t>
  </si>
  <si>
    <t>Formation en cycle de gestion de micro-projets - aspects administratifs, techniques et financiers de suivi</t>
  </si>
  <si>
    <t>Les OSC sont accompagnées et formées à la mise en œuvre de projets de paix</t>
  </si>
  <si>
    <t xml:space="preserve"> Formation en analyse des conflits et gestion non violente des conflits</t>
  </si>
  <si>
    <t>Formation en Do No Harm et sensibilité aux conflits</t>
  </si>
  <si>
    <t>Formation en médiation et techniques de négociations basées sur les intérêts </t>
  </si>
  <si>
    <t>Formations en évaluation, capitalisation, documentation, story-telling </t>
  </si>
  <si>
    <t>Production de documents de capitalisation (plaquettes, supports audio et vidéos afin de partager les meilleurs résultats)</t>
  </si>
  <si>
    <t>Organisation de rencontres entre les OSC par pays pour le partage des expériences et succès</t>
  </si>
  <si>
    <t>Organisation d’un atelier régional pour échanger sur les histoires de succès et mettre les OSC en relation avec les bailleurs et les décideurs afin d’influencer les politiques publiques</t>
  </si>
  <si>
    <t>Diffusion des bonnes pratiques et expériences de succès à travers les médias et les réseaux sociaux</t>
  </si>
  <si>
    <t>Un mécanisme de financement rapide d’interventions ponctuelles à destination des organisations de la société civile locales du Liptako-Gourma pour résoudre/ transformer des situations conflictuelles spécifiques et localisées est fonctionnel</t>
  </si>
  <si>
    <t>Les capacités des organisations de la société civile locale à identifier, planifier, mettre en œuvre, suivre et évaluer des projets répondant aux préoccupations des communautés locales et visant la prévention et la gestion non violente des conflits et la promotion d’une paix positive sont renforcées</t>
  </si>
  <si>
    <t>Les organisations de la société civile locale dans la zone du Liptako-Gourma documentent les meilleures pratiques, capitalisent, échangent entre elles et avec les partenaires afin de démultiplier les effets des activités organisées et de créer des tremplins vers de nouvelles opportunités</t>
  </si>
  <si>
    <t>Une analyse conjointe des besoins de paix et des conflits existants puis la priorisation des thématiques devant être financé par le projet est réalisée</t>
  </si>
  <si>
    <t xml:space="preserve">Au moins 75 OSC porteuses d’idées de projets de paix pertinents sont sélectionnées </t>
  </si>
  <si>
    <t>Au moins 75 OSC mettent en oeuvre avec succès des microprojets visant à améliorer la situation de paix</t>
  </si>
  <si>
    <t>Les OSC sont accompagnées et formées à la gestion de microprojets</t>
  </si>
  <si>
    <t>Un mécanisme de capitalisation des bonnes pratiques et d’échange entre les OSC est mis en place et fonctionnel</t>
  </si>
  <si>
    <t>Les résultats des microprojets sont partagés auprès des bailleurs et des décideurs</t>
  </si>
  <si>
    <t>Accompagnement individualisé à la gestion tout au long de la mise en œuvre du projet (réunions de coordination, etc.)</t>
  </si>
  <si>
    <t>Personnel M&amp;E, contrats et Equipements, Voyages et autres frais de suivi du projet</t>
  </si>
  <si>
    <t>Couts du Personnel de Support (Finance, Achats, RH, IT..)</t>
  </si>
  <si>
    <t>Mercy Corps ( Burkina Faso)</t>
  </si>
  <si>
    <t>Mercy Corps ( Mali)</t>
  </si>
  <si>
    <t>Niveau de depense/ engagement actuel 
(a remplir au moment des rapports de projet)</t>
  </si>
  <si>
    <t>NIGER</t>
  </si>
  <si>
    <t>BURKINA</t>
  </si>
  <si>
    <t>MALI</t>
  </si>
  <si>
    <t>TOTAL EXPENESE</t>
  </si>
  <si>
    <t>% Burn rate</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</si>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</sst>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_(* #,##0.00_);_(* \(#,##0.00\);_(* &quot;-&quot;??_);_(@_)"/>
    <numFmt numFmtId="166" formatCode="&quot;$&quot;#,##0"/>
  </numFmts>
  <fonts count="24"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B0F0"/>
      <name val="Calibri"/>
      <family val="2"/>
      <scheme val="minor"/>
    </font>
    <font>
      <b/>
      <sz val="24"/>
      <color rgb="FF00B0F0"/>
      <name val="Calibri"/>
      <family val="2"/>
      <scheme val="minor"/>
    </font>
    <font>
      <b/>
      <u/>
      <sz val="18"/>
      <color theme="1"/>
      <name val="Calibri"/>
      <family val="2"/>
      <scheme val="minor"/>
    </font>
    <font>
      <sz val="14"/>
      <color theme="1"/>
      <name val="Calibri"/>
      <family val="2"/>
      <scheme val="minor"/>
    </font>
    <font>
      <i/>
      <sz val="14"/>
      <color theme="1"/>
      <name val="Calibri"/>
      <family val="2"/>
      <scheme val="minor"/>
    </font>
    <font>
      <b/>
      <sz val="14"/>
      <color theme="1"/>
      <name val="Calibri"/>
      <family val="2"/>
      <scheme val="minor"/>
    </font>
    <font>
      <sz val="10"/>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rgb="FFFFFF00"/>
        <bgColor indexed="64"/>
      </patternFill>
    </fill>
    <fill>
      <patternFill patternType="solid">
        <fgColor rgb="FF92D050"/>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right style="thin">
        <color indexed="64"/>
      </right>
      <top style="medium">
        <color indexed="64"/>
      </top>
      <bottom style="thin">
        <color indexed="64"/>
      </bottom>
      <diagonal/>
    </border>
  </borders>
  <cellStyleXfs count="5">
    <xf numFmtId="0" fontId="0"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165" fontId="4" fillId="0" borderId="0" applyFont="0" applyFill="0" applyBorder="0" applyAlignment="0" applyProtection="0"/>
  </cellStyleXfs>
  <cellXfs count="307">
    <xf numFmtId="0" fontId="0" fillId="0" borderId="0" xfId="0"/>
    <xf numFmtId="0" fontId="0" fillId="0" borderId="0" xfId="0" applyBorder="1"/>
    <xf numFmtId="0" fontId="15" fillId="0" borderId="0" xfId="0" applyFont="1" applyAlignment="1"/>
    <xf numFmtId="49" fontId="0" fillId="0" borderId="0" xfId="0" applyNumberFormat="1"/>
    <xf numFmtId="0" fontId="15" fillId="0" borderId="0" xfId="0" applyFont="1" applyAlignment="1">
      <alignment vertical="center"/>
    </xf>
    <xf numFmtId="49" fontId="16" fillId="0" borderId="0" xfId="0" applyNumberFormat="1" applyFont="1" applyAlignment="1">
      <alignment horizontal="left"/>
    </xf>
    <xf numFmtId="49" fontId="16" fillId="0" borderId="0" xfId="0" applyNumberFormat="1" applyFont="1" applyAlignment="1">
      <alignment horizontal="left" wrapText="1"/>
    </xf>
    <xf numFmtId="49" fontId="16"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4" fontId="0" fillId="2" borderId="15" xfId="0" applyNumberFormat="1" applyFill="1" applyBorder="1" applyAlignment="1">
      <alignment vertical="center"/>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0" fontId="17" fillId="0" borderId="0" xfId="0" applyFont="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0" fontId="11" fillId="7" borderId="6" xfId="0" applyFont="1" applyFill="1" applyBorder="1" applyAlignment="1">
      <alignment vertical="top" wrapText="1"/>
    </xf>
    <xf numFmtId="0" fontId="18" fillId="0" borderId="0" xfId="0" applyFont="1" applyAlignment="1">
      <alignment horizontal="left" vertical="top" wrapText="1"/>
    </xf>
    <xf numFmtId="166" fontId="0" fillId="0" borderId="0" xfId="0" applyNumberFormat="1"/>
    <xf numFmtId="166" fontId="5" fillId="0" borderId="0" xfId="0" applyNumberFormat="1" applyFont="1"/>
    <xf numFmtId="166" fontId="2" fillId="2" borderId="27" xfId="0" applyNumberFormat="1" applyFont="1" applyFill="1" applyBorder="1" applyAlignment="1">
      <alignment wrapText="1"/>
    </xf>
    <xf numFmtId="166" fontId="2" fillId="2" borderId="11" xfId="0" applyNumberFormat="1" applyFont="1" applyFill="1" applyBorder="1" applyAlignment="1">
      <alignment horizontal="center" wrapText="1"/>
    </xf>
    <xf numFmtId="166" fontId="2" fillId="2" borderId="38" xfId="0" applyNumberFormat="1" applyFont="1" applyFill="1" applyBorder="1" applyAlignment="1">
      <alignment horizontal="center" wrapText="1"/>
    </xf>
    <xf numFmtId="166" fontId="2" fillId="2" borderId="50" xfId="0" applyNumberFormat="1" applyFont="1" applyFill="1" applyBorder="1" applyAlignment="1">
      <alignment horizontal="center" wrapText="1"/>
    </xf>
    <xf numFmtId="166" fontId="7" fillId="2" borderId="8" xfId="0" applyNumberFormat="1" applyFont="1" applyFill="1" applyBorder="1" applyAlignment="1" applyProtection="1">
      <alignment vertical="center" wrapText="1"/>
    </xf>
    <xf numFmtId="166" fontId="5" fillId="2" borderId="38" xfId="0" applyNumberFormat="1" applyFont="1" applyFill="1" applyBorder="1" applyAlignment="1">
      <alignment wrapText="1"/>
    </xf>
    <xf numFmtId="166" fontId="5" fillId="2" borderId="50" xfId="0" applyNumberFormat="1" applyFont="1" applyFill="1" applyBorder="1" applyAlignment="1">
      <alignment wrapText="1"/>
    </xf>
    <xf numFmtId="166" fontId="5" fillId="2" borderId="39" xfId="0" applyNumberFormat="1" applyFont="1" applyFill="1" applyBorder="1" applyAlignment="1">
      <alignment wrapText="1"/>
    </xf>
    <xf numFmtId="166" fontId="7" fillId="2" borderId="8" xfId="0" applyNumberFormat="1" applyFont="1" applyFill="1" applyBorder="1" applyAlignment="1" applyProtection="1">
      <alignment vertical="center" wrapText="1"/>
      <protection locked="0"/>
    </xf>
    <xf numFmtId="166" fontId="7" fillId="2" borderId="13" xfId="0" applyNumberFormat="1" applyFont="1" applyFill="1" applyBorder="1" applyAlignment="1" applyProtection="1">
      <alignment vertical="center" wrapText="1"/>
    </xf>
    <xf numFmtId="166" fontId="5" fillId="2" borderId="15" xfId="0" applyNumberFormat="1" applyFont="1" applyFill="1" applyBorder="1" applyAlignment="1">
      <alignment wrapText="1"/>
    </xf>
    <xf numFmtId="166" fontId="5" fillId="2" borderId="49" xfId="0" applyNumberFormat="1" applyFont="1" applyFill="1" applyBorder="1" applyAlignment="1">
      <alignment wrapText="1"/>
    </xf>
    <xf numFmtId="166" fontId="5" fillId="2" borderId="14" xfId="0" applyNumberFormat="1" applyFont="1" applyFill="1" applyBorder="1" applyAlignment="1">
      <alignment wrapText="1"/>
    </xf>
    <xf numFmtId="166" fontId="5" fillId="2" borderId="57" xfId="1" applyNumberFormat="1" applyFont="1" applyFill="1" applyBorder="1" applyAlignment="1" applyProtection="1">
      <alignment wrapText="1"/>
    </xf>
    <xf numFmtId="166" fontId="5" fillId="2" borderId="58" xfId="1" applyNumberFormat="1" applyFont="1" applyFill="1" applyBorder="1" applyAlignment="1">
      <alignment wrapText="1"/>
    </xf>
    <xf numFmtId="166" fontId="2" fillId="2" borderId="51" xfId="1" applyNumberFormat="1" applyFont="1" applyFill="1" applyBorder="1" applyAlignment="1">
      <alignment wrapText="1"/>
    </xf>
    <xf numFmtId="166" fontId="2" fillId="2" borderId="32" xfId="1" applyNumberFormat="1" applyFont="1" applyFill="1" applyBorder="1" applyAlignment="1">
      <alignment wrapText="1"/>
    </xf>
    <xf numFmtId="166" fontId="5" fillId="2" borderId="13" xfId="1" applyNumberFormat="1" applyFont="1" applyFill="1" applyBorder="1" applyAlignment="1" applyProtection="1">
      <alignment wrapText="1"/>
    </xf>
    <xf numFmtId="166" fontId="5" fillId="2" borderId="15" xfId="1" applyNumberFormat="1" applyFont="1" applyFill="1" applyBorder="1" applyAlignment="1">
      <alignment wrapText="1"/>
    </xf>
    <xf numFmtId="166" fontId="2" fillId="2" borderId="0" xfId="1" applyNumberFormat="1" applyFont="1" applyFill="1" applyBorder="1" applyAlignment="1">
      <alignment wrapText="1"/>
    </xf>
    <xf numFmtId="166" fontId="2" fillId="2" borderId="56" xfId="1" applyNumberFormat="1" applyFont="1" applyFill="1" applyBorder="1" applyAlignment="1" applyProtection="1">
      <alignment wrapText="1"/>
    </xf>
    <xf numFmtId="166" fontId="2" fillId="2" borderId="8" xfId="0" applyNumberFormat="1" applyFont="1" applyFill="1" applyBorder="1" applyAlignment="1">
      <alignment horizontal="center" vertical="center" wrapText="1"/>
    </xf>
    <xf numFmtId="166" fontId="2" fillId="2" borderId="3" xfId="0" applyNumberFormat="1" applyFont="1" applyFill="1" applyBorder="1" applyAlignment="1">
      <alignment horizontal="center" vertical="center" wrapText="1"/>
    </xf>
    <xf numFmtId="166" fontId="2" fillId="2" borderId="9" xfId="0" applyNumberFormat="1" applyFont="1" applyFill="1" applyBorder="1" applyAlignment="1">
      <alignment horizontal="center" vertical="center" wrapText="1"/>
    </xf>
    <xf numFmtId="166" fontId="2" fillId="2" borderId="8" xfId="0" applyNumberFormat="1" applyFont="1" applyFill="1" applyBorder="1" applyAlignment="1">
      <alignment vertical="center" wrapText="1"/>
    </xf>
    <xf numFmtId="166" fontId="2" fillId="2" borderId="3" xfId="1" applyNumberFormat="1" applyFont="1" applyFill="1" applyBorder="1" applyAlignment="1">
      <alignment vertical="center" wrapText="1"/>
    </xf>
    <xf numFmtId="166" fontId="3" fillId="2" borderId="13" xfId="0" applyNumberFormat="1" applyFont="1" applyFill="1" applyBorder="1"/>
    <xf numFmtId="166" fontId="0" fillId="2" borderId="15" xfId="0" applyNumberFormat="1" applyFill="1" applyBorder="1"/>
    <xf numFmtId="166" fontId="5" fillId="0" borderId="0" xfId="0" applyNumberFormat="1" applyFont="1" applyBorder="1" applyAlignment="1">
      <alignment wrapText="1"/>
    </xf>
    <xf numFmtId="166" fontId="13" fillId="0" borderId="0" xfId="0" applyNumberFormat="1" applyFont="1" applyBorder="1" applyAlignment="1">
      <alignment wrapText="1"/>
    </xf>
    <xf numFmtId="166" fontId="14" fillId="0" borderId="0" xfId="0" applyNumberFormat="1" applyFont="1" applyBorder="1" applyAlignment="1">
      <alignment wrapText="1"/>
    </xf>
    <xf numFmtId="166" fontId="7" fillId="3" borderId="0" xfId="1" applyNumberFormat="1" applyFont="1" applyFill="1" applyBorder="1" applyAlignment="1" applyProtection="1">
      <alignment vertical="center" wrapText="1"/>
    </xf>
    <xf numFmtId="166" fontId="6" fillId="0" borderId="0" xfId="0" applyNumberFormat="1" applyFont="1" applyFill="1" applyBorder="1" applyAlignment="1">
      <alignment vertical="center" wrapText="1"/>
    </xf>
    <xf numFmtId="166" fontId="2" fillId="3" borderId="0" xfId="0" applyNumberFormat="1" applyFont="1" applyFill="1" applyBorder="1" applyAlignment="1">
      <alignment horizontal="left" wrapText="1"/>
    </xf>
    <xf numFmtId="166" fontId="2" fillId="2" borderId="5" xfId="1" applyNumberFormat="1" applyFont="1" applyFill="1" applyBorder="1" applyAlignment="1" applyProtection="1">
      <alignment horizontal="center" vertical="center" wrapText="1"/>
      <protection locked="0"/>
    </xf>
    <xf numFmtId="166" fontId="2" fillId="2" borderId="5" xfId="1" applyNumberFormat="1" applyFont="1" applyFill="1" applyBorder="1" applyAlignment="1" applyProtection="1">
      <alignment horizontal="center" vertical="center" wrapText="1"/>
    </xf>
    <xf numFmtId="166" fontId="2" fillId="2" borderId="5" xfId="0" applyNumberFormat="1" applyFont="1" applyFill="1" applyBorder="1" applyAlignment="1">
      <alignment horizontal="center" vertical="center" wrapText="1"/>
    </xf>
    <xf numFmtId="166" fontId="2" fillId="2" borderId="32" xfId="0" applyNumberFormat="1" applyFont="1" applyFill="1" applyBorder="1" applyAlignment="1">
      <alignment horizontal="left" wrapText="1"/>
    </xf>
    <xf numFmtId="166" fontId="2" fillId="2" borderId="32" xfId="0" applyNumberFormat="1" applyFont="1" applyFill="1" applyBorder="1" applyAlignment="1">
      <alignment horizontal="center" wrapText="1"/>
    </xf>
    <xf numFmtId="166" fontId="2" fillId="2" borderId="32" xfId="0" applyNumberFormat="1" applyFont="1" applyFill="1" applyBorder="1" applyAlignment="1">
      <alignment wrapText="1"/>
    </xf>
    <xf numFmtId="166" fontId="6" fillId="2" borderId="39" xfId="0" applyNumberFormat="1" applyFont="1" applyFill="1" applyBorder="1" applyAlignment="1" applyProtection="1">
      <alignment vertical="center" wrapText="1"/>
    </xf>
    <xf numFmtId="166" fontId="5" fillId="0" borderId="39" xfId="0" applyNumberFormat="1" applyFont="1" applyBorder="1" applyAlignment="1" applyProtection="1">
      <alignment wrapText="1"/>
      <protection locked="0"/>
    </xf>
    <xf numFmtId="166" fontId="5" fillId="3" borderId="39" xfId="1" applyNumberFormat="1" applyFont="1" applyFill="1" applyBorder="1" applyAlignment="1" applyProtection="1">
      <alignment horizontal="center" vertical="center" wrapText="1"/>
      <protection locked="0"/>
    </xf>
    <xf numFmtId="166" fontId="2" fillId="2" borderId="39" xfId="0" applyNumberFormat="1" applyFont="1" applyFill="1" applyBorder="1" applyAlignment="1">
      <alignment wrapText="1"/>
    </xf>
    <xf numFmtId="166" fontId="6" fillId="2" borderId="3" xfId="0" applyNumberFormat="1" applyFont="1" applyFill="1" applyBorder="1" applyAlignment="1" applyProtection="1">
      <alignment vertical="center" wrapText="1"/>
    </xf>
    <xf numFmtId="166" fontId="5" fillId="0" borderId="3" xfId="0" applyNumberFormat="1" applyFont="1" applyBorder="1" applyAlignment="1" applyProtection="1">
      <alignment wrapText="1"/>
      <protection locked="0"/>
    </xf>
    <xf numFmtId="166" fontId="5" fillId="3" borderId="3" xfId="1" applyNumberFormat="1" applyFont="1" applyFill="1" applyBorder="1" applyAlignment="1" applyProtection="1">
      <alignment horizontal="center" vertical="center" wrapText="1"/>
      <protection locked="0"/>
    </xf>
    <xf numFmtId="166" fontId="2" fillId="2" borderId="3" xfId="0" applyNumberFormat="1" applyFont="1" applyFill="1" applyBorder="1" applyAlignment="1">
      <alignment wrapText="1"/>
    </xf>
    <xf numFmtId="166" fontId="6" fillId="2"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wrapText="1"/>
    </xf>
    <xf numFmtId="166" fontId="2" fillId="4" borderId="3" xfId="1" applyNumberFormat="1" applyFont="1" applyFill="1" applyBorder="1" applyAlignment="1">
      <alignment wrapText="1"/>
    </xf>
    <xf numFmtId="166" fontId="2" fillId="2" borderId="4" xfId="0" applyNumberFormat="1" applyFont="1" applyFill="1" applyBorder="1" applyAlignment="1">
      <alignment wrapText="1"/>
    </xf>
    <xf numFmtId="166" fontId="5" fillId="3" borderId="0" xfId="0" applyNumberFormat="1" applyFont="1" applyFill="1" applyBorder="1" applyAlignment="1">
      <alignment wrapText="1"/>
    </xf>
    <xf numFmtId="166" fontId="2" fillId="3" borderId="4" xfId="1" applyNumberFormat="1" applyFont="1" applyFill="1" applyBorder="1" applyAlignment="1" applyProtection="1">
      <alignment wrapText="1"/>
    </xf>
    <xf numFmtId="166" fontId="2" fillId="3" borderId="1" xfId="1" applyNumberFormat="1" applyFont="1" applyFill="1" applyBorder="1" applyAlignment="1">
      <alignment wrapText="1"/>
    </xf>
    <xf numFmtId="166" fontId="2" fillId="3" borderId="1" xfId="0" applyNumberFormat="1" applyFont="1" applyFill="1" applyBorder="1" applyAlignment="1">
      <alignment wrapText="1"/>
    </xf>
    <xf numFmtId="166" fontId="2" fillId="2" borderId="14" xfId="0" applyNumberFormat="1" applyFont="1" applyFill="1" applyBorder="1" applyAlignment="1">
      <alignment horizontal="left" wrapText="1"/>
    </xf>
    <xf numFmtId="166" fontId="2" fillId="2" borderId="14" xfId="0" applyNumberFormat="1" applyFont="1" applyFill="1" applyBorder="1" applyAlignment="1">
      <alignment horizontal="center" wrapText="1"/>
    </xf>
    <xf numFmtId="166" fontId="2" fillId="2" borderId="14" xfId="0"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NumberFormat="1" applyFont="1" applyFill="1" applyBorder="1" applyAlignment="1" applyProtection="1">
      <alignment wrapText="1"/>
    </xf>
    <xf numFmtId="166" fontId="5" fillId="0" borderId="0" xfId="0" applyNumberFormat="1" applyFont="1" applyFill="1" applyBorder="1" applyAlignment="1">
      <alignment wrapText="1"/>
    </xf>
    <xf numFmtId="166" fontId="5" fillId="3" borderId="3" xfId="0" applyNumberFormat="1" applyFont="1" applyFill="1" applyBorder="1" applyAlignment="1" applyProtection="1">
      <alignment wrapText="1"/>
      <protection locked="0"/>
    </xf>
    <xf numFmtId="166" fontId="2" fillId="2" borderId="6" xfId="0" applyNumberFormat="1" applyFont="1" applyFill="1" applyBorder="1" applyAlignment="1">
      <alignment horizontal="center" wrapText="1"/>
    </xf>
    <xf numFmtId="166" fontId="2" fillId="2" borderId="29" xfId="0" applyNumberFormat="1" applyFont="1" applyFill="1" applyBorder="1" applyAlignment="1">
      <alignment horizontal="center" vertical="center" wrapText="1"/>
    </xf>
    <xf numFmtId="166" fontId="7" fillId="2" borderId="53" xfId="0" applyNumberFormat="1" applyFont="1" applyFill="1" applyBorder="1" applyAlignment="1" applyProtection="1">
      <alignment vertical="center" wrapText="1"/>
    </xf>
    <xf numFmtId="166" fontId="7" fillId="2" borderId="54" xfId="0" applyNumberFormat="1" applyFont="1" applyFill="1" applyBorder="1" applyAlignment="1" applyProtection="1">
      <alignment vertical="center" wrapText="1"/>
    </xf>
    <xf numFmtId="166" fontId="2" fillId="2" borderId="9" xfId="0" applyNumberFormat="1" applyFont="1" applyFill="1" applyBorder="1" applyAlignment="1">
      <alignment wrapText="1"/>
    </xf>
    <xf numFmtId="166" fontId="7" fillId="2" borderId="54" xfId="0" applyNumberFormat="1" applyFont="1" applyFill="1" applyBorder="1" applyAlignment="1" applyProtection="1">
      <alignment vertical="center" wrapText="1"/>
      <protection locked="0"/>
    </xf>
    <xf numFmtId="166" fontId="5" fillId="2" borderId="52" xfId="0" applyNumberFormat="1" applyFont="1" applyFill="1" applyBorder="1" applyAlignment="1">
      <alignment wrapText="1"/>
    </xf>
    <xf numFmtId="166" fontId="5" fillId="3" borderId="0" xfId="1" applyNumberFormat="1" applyFont="1" applyFill="1" applyBorder="1" applyAlignment="1" applyProtection="1">
      <alignment vertical="center" wrapText="1"/>
      <protection locked="0"/>
    </xf>
    <xf numFmtId="166" fontId="5" fillId="3" borderId="0" xfId="1" applyNumberFormat="1" applyFont="1" applyFill="1" applyBorder="1" applyAlignment="1" applyProtection="1">
      <alignment vertical="center" wrapText="1"/>
    </xf>
    <xf numFmtId="166" fontId="5" fillId="2" borderId="2" xfId="0" applyNumberFormat="1" applyFont="1" applyFill="1" applyBorder="1" applyAlignment="1">
      <alignment wrapText="1"/>
    </xf>
    <xf numFmtId="166" fontId="2" fillId="2" borderId="15" xfId="0" applyNumberFormat="1" applyFont="1" applyFill="1" applyBorder="1" applyAlignment="1">
      <alignment wrapText="1"/>
    </xf>
    <xf numFmtId="166" fontId="5" fillId="2" borderId="8" xfId="0" applyNumberFormat="1" applyFont="1" applyFill="1" applyBorder="1" applyAlignment="1" applyProtection="1">
      <alignment vertical="center" wrapText="1"/>
    </xf>
    <xf numFmtId="166" fontId="2" fillId="2" borderId="33" xfId="0" applyNumberFormat="1" applyFont="1" applyFill="1" applyBorder="1" applyAlignment="1">
      <alignment wrapText="1"/>
    </xf>
    <xf numFmtId="166" fontId="5" fillId="2" borderId="2" xfId="1" applyNumberFormat="1" applyFont="1" applyFill="1" applyBorder="1" applyAlignment="1">
      <alignment wrapText="1"/>
    </xf>
    <xf numFmtId="166" fontId="2" fillId="2" borderId="12" xfId="0" applyNumberFormat="1" applyFont="1" applyFill="1" applyBorder="1" applyAlignment="1">
      <alignment wrapText="1"/>
    </xf>
    <xf numFmtId="166" fontId="2" fillId="2" borderId="55" xfId="1" applyNumberFormat="1" applyFont="1" applyFill="1" applyBorder="1" applyAlignment="1" applyProtection="1">
      <alignment wrapText="1"/>
    </xf>
    <xf numFmtId="166" fontId="2" fillId="2" borderId="49" xfId="1" applyNumberFormat="1" applyFont="1" applyFill="1" applyBorder="1" applyAlignment="1">
      <alignment wrapText="1"/>
    </xf>
    <xf numFmtId="166" fontId="2" fillId="2" borderId="25" xfId="1" applyNumberFormat="1" applyFont="1" applyFill="1" applyBorder="1" applyAlignment="1">
      <alignment wrapText="1"/>
    </xf>
    <xf numFmtId="166" fontId="2" fillId="2" borderId="21" xfId="0" applyNumberFormat="1" applyFont="1" applyFill="1" applyBorder="1" applyAlignment="1">
      <alignment wrapText="1"/>
    </xf>
    <xf numFmtId="166" fontId="2" fillId="3" borderId="0" xfId="0" applyNumberFormat="1" applyFont="1" applyFill="1" applyBorder="1" applyAlignment="1">
      <alignment vertical="center" wrapText="1"/>
    </xf>
    <xf numFmtId="166" fontId="5" fillId="3" borderId="0" xfId="0" applyNumberFormat="1" applyFont="1" applyFill="1" applyBorder="1" applyAlignment="1">
      <alignment vertical="center" wrapText="1"/>
    </xf>
    <xf numFmtId="166" fontId="2" fillId="0" borderId="0" xfId="0" applyNumberFormat="1" applyFont="1" applyFill="1" applyBorder="1" applyAlignment="1">
      <alignment wrapText="1"/>
    </xf>
    <xf numFmtId="166" fontId="2" fillId="0" borderId="0" xfId="0" applyNumberFormat="1" applyFont="1" applyFill="1" applyBorder="1" applyAlignment="1">
      <alignment horizontal="center" vertical="center" wrapText="1"/>
    </xf>
    <xf numFmtId="166" fontId="6" fillId="0" borderId="0" xfId="1" applyNumberFormat="1" applyFont="1" applyFill="1" applyBorder="1" applyAlignment="1">
      <alignment horizontal="right" vertical="center" wrapText="1"/>
    </xf>
    <xf numFmtId="166" fontId="5" fillId="3" borderId="0" xfId="0" applyNumberFormat="1" applyFont="1" applyFill="1" applyBorder="1" applyAlignment="1">
      <alignment horizontal="center" vertical="center" wrapText="1"/>
    </xf>
    <xf numFmtId="166" fontId="0" fillId="0" borderId="0" xfId="0" applyNumberFormat="1" applyFont="1" applyBorder="1" applyAlignment="1">
      <alignment wrapText="1"/>
    </xf>
    <xf numFmtId="166" fontId="14" fillId="0" borderId="0" xfId="1" applyNumberFormat="1" applyFont="1" applyBorder="1" applyAlignment="1">
      <alignment wrapText="1"/>
    </xf>
    <xf numFmtId="166" fontId="17" fillId="0" borderId="0" xfId="0" applyNumberFormat="1" applyFont="1" applyBorder="1" applyAlignment="1">
      <alignment wrapText="1"/>
    </xf>
    <xf numFmtId="166" fontId="0" fillId="0" borderId="0" xfId="1" applyNumberFormat="1" applyFont="1" applyBorder="1" applyAlignment="1">
      <alignment wrapText="1"/>
    </xf>
    <xf numFmtId="166" fontId="12" fillId="3" borderId="0" xfId="1" applyNumberFormat="1" applyFont="1" applyFill="1" applyBorder="1" applyAlignment="1">
      <alignment horizontal="left" wrapText="1"/>
    </xf>
    <xf numFmtId="166" fontId="2" fillId="2" borderId="3"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center" vertical="center" wrapText="1"/>
      <protection locked="0"/>
    </xf>
    <xf numFmtId="166" fontId="1" fillId="2" borderId="3" xfId="0" applyNumberFormat="1" applyFont="1" applyFill="1" applyBorder="1" applyAlignment="1" applyProtection="1">
      <alignment horizontal="center" vertical="center" wrapText="1"/>
    </xf>
    <xf numFmtId="166" fontId="5" fillId="2" borderId="3" xfId="0" applyNumberFormat="1" applyFont="1" applyFill="1" applyBorder="1" applyAlignment="1" applyProtection="1">
      <alignment horizontal="center" vertical="center" wrapText="1"/>
    </xf>
    <xf numFmtId="166" fontId="2" fillId="8" borderId="3" xfId="0" applyNumberFormat="1" applyFont="1" applyFill="1" applyBorder="1" applyAlignment="1">
      <alignment horizontal="center" vertical="center" wrapText="1"/>
    </xf>
    <xf numFmtId="166" fontId="9" fillId="0" borderId="0" xfId="0" applyNumberFormat="1" applyFont="1" applyFill="1" applyBorder="1" applyAlignment="1" applyProtection="1">
      <alignment horizontal="center" vertical="center" wrapText="1"/>
    </xf>
    <xf numFmtId="166" fontId="2" fillId="6" borderId="3" xfId="0" applyNumberFormat="1" applyFont="1" applyFill="1" applyBorder="1" applyAlignment="1" applyProtection="1">
      <alignment vertical="center" wrapText="1"/>
    </xf>
    <xf numFmtId="166" fontId="10" fillId="0" borderId="0" xfId="1" applyNumberFormat="1" applyFont="1" applyFill="1" applyBorder="1" applyAlignment="1" applyProtection="1">
      <alignment vertical="center" wrapText="1"/>
    </xf>
    <xf numFmtId="166" fontId="2" fillId="0" borderId="0" xfId="1" applyNumberFormat="1" applyFont="1" applyFill="1" applyBorder="1" applyAlignment="1" applyProtection="1">
      <alignment vertical="center" wrapText="1"/>
    </xf>
    <xf numFmtId="166" fontId="5" fillId="6" borderId="3" xfId="0" applyNumberFormat="1" applyFont="1" applyFill="1" applyBorder="1" applyAlignment="1" applyProtection="1">
      <alignment vertical="center" wrapText="1"/>
    </xf>
    <xf numFmtId="166" fontId="1" fillId="0" borderId="3" xfId="0" applyNumberFormat="1" applyFont="1" applyBorder="1" applyAlignment="1" applyProtection="1">
      <alignment horizontal="left" vertical="top" wrapText="1"/>
      <protection locked="0"/>
    </xf>
    <xf numFmtId="166" fontId="5" fillId="0" borderId="3" xfId="1" applyNumberFormat="1" applyFont="1" applyBorder="1" applyAlignment="1" applyProtection="1">
      <alignment horizontal="center" vertical="center" wrapText="1"/>
      <protection locked="0"/>
    </xf>
    <xf numFmtId="166" fontId="5" fillId="2" borderId="3" xfId="1" applyNumberFormat="1" applyFont="1" applyFill="1" applyBorder="1" applyAlignment="1" applyProtection="1">
      <alignment horizontal="center" vertical="center" wrapText="1"/>
    </xf>
    <xf numFmtId="166" fontId="5" fillId="0" borderId="3" xfId="4" applyNumberFormat="1" applyFont="1" applyBorder="1" applyAlignment="1" applyProtection="1">
      <alignment horizontal="center" vertical="center" wrapText="1"/>
      <protection locked="0"/>
    </xf>
    <xf numFmtId="166" fontId="5" fillId="0" borderId="3" xfId="1" applyNumberFormat="1" applyFont="1" applyBorder="1" applyAlignment="1" applyProtection="1">
      <alignment horizontal="left" wrapText="1"/>
      <protection locked="0"/>
    </xf>
    <xf numFmtId="166" fontId="5" fillId="0" borderId="0" xfId="1" applyNumberFormat="1" applyFont="1" applyFill="1" applyBorder="1" applyAlignment="1" applyProtection="1">
      <alignment horizontal="center" vertical="center" wrapText="1"/>
    </xf>
    <xf numFmtId="166" fontId="5" fillId="0" borderId="3" xfId="0" applyNumberFormat="1" applyFont="1" applyBorder="1" applyAlignment="1" applyProtection="1">
      <alignment horizontal="left" vertical="top" wrapText="1"/>
      <protection locked="0"/>
    </xf>
    <xf numFmtId="166" fontId="5" fillId="0" borderId="3" xfId="2" applyNumberFormat="1" applyFont="1" applyBorder="1" applyAlignment="1" applyProtection="1">
      <alignment horizontal="center" vertical="center"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2" applyNumberFormat="1" applyFont="1" applyFill="1" applyBorder="1" applyAlignment="1" applyProtection="1">
      <alignment horizontal="center" vertical="center" wrapText="1"/>
      <protection locked="0"/>
    </xf>
    <xf numFmtId="166" fontId="5" fillId="3" borderId="3" xfId="1" applyNumberFormat="1" applyFont="1" applyFill="1" applyBorder="1" applyAlignment="1" applyProtection="1">
      <alignment horizontal="left" wrapText="1"/>
      <protection locked="0"/>
    </xf>
    <xf numFmtId="166" fontId="0" fillId="3" borderId="0" xfId="0" applyNumberFormat="1" applyFont="1" applyFill="1" applyBorder="1" applyAlignment="1">
      <alignment wrapText="1"/>
    </xf>
    <xf numFmtId="166" fontId="0" fillId="0" borderId="0" xfId="0" applyNumberFormat="1" applyFont="1" applyFill="1" applyBorder="1" applyAlignment="1">
      <alignment wrapText="1"/>
    </xf>
    <xf numFmtId="166" fontId="2" fillId="2" borderId="3" xfId="0" applyNumberFormat="1" applyFont="1" applyFill="1" applyBorder="1" applyAlignment="1" applyProtection="1">
      <alignment vertical="center" wrapText="1"/>
    </xf>
    <xf numFmtId="166" fontId="2" fillId="2" borderId="3" xfId="1" applyNumberFormat="1" applyFont="1" applyFill="1" applyBorder="1" applyAlignment="1" applyProtection="1">
      <alignment horizontal="center" vertical="center" wrapText="1"/>
    </xf>
    <xf numFmtId="166" fontId="2" fillId="0" borderId="0" xfId="1"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protection locked="0"/>
    </xf>
    <xf numFmtId="166" fontId="5" fillId="3" borderId="0" xfId="0" applyNumberFormat="1" applyFont="1" applyFill="1" applyBorder="1" applyAlignment="1" applyProtection="1">
      <alignment horizontal="left" vertical="top" wrapText="1"/>
      <protection locked="0"/>
    </xf>
    <xf numFmtId="166" fontId="5" fillId="3" borderId="0" xfId="1" applyNumberFormat="1" applyFont="1" applyFill="1" applyBorder="1" applyAlignment="1" applyProtection="1">
      <alignment horizontal="center" vertical="center" wrapText="1"/>
      <protection locked="0"/>
    </xf>
    <xf numFmtId="166" fontId="23" fillId="0" borderId="3" xfId="0" applyNumberFormat="1" applyFont="1" applyBorder="1" applyAlignment="1" applyProtection="1">
      <alignment wrapText="1"/>
      <protection locked="0"/>
    </xf>
    <xf numFmtId="166" fontId="23" fillId="0" borderId="52" xfId="0" applyNumberFormat="1" applyFont="1" applyBorder="1" applyAlignment="1" applyProtection="1">
      <alignment wrapText="1"/>
      <protection locked="0"/>
    </xf>
    <xf numFmtId="166" fontId="2" fillId="3" borderId="0" xfId="0" applyNumberFormat="1" applyFont="1" applyFill="1" applyBorder="1" applyAlignment="1" applyProtection="1">
      <alignment vertical="center" wrapText="1"/>
    </xf>
    <xf numFmtId="166" fontId="2" fillId="0" borderId="0" xfId="0" applyNumberFormat="1" applyFont="1" applyFill="1" applyBorder="1" applyAlignment="1" applyProtection="1">
      <alignment vertical="center" wrapText="1"/>
      <protection locked="0"/>
    </xf>
    <xf numFmtId="166" fontId="5" fillId="3" borderId="1" xfId="0" applyNumberFormat="1" applyFont="1" applyFill="1" applyBorder="1" applyAlignment="1" applyProtection="1">
      <alignment vertical="center" wrapText="1"/>
      <protection locked="0"/>
    </xf>
    <xf numFmtId="166" fontId="1" fillId="3" borderId="3" xfId="0" applyNumberFormat="1" applyFont="1" applyFill="1" applyBorder="1" applyAlignment="1" applyProtection="1">
      <alignment vertical="center" wrapText="1"/>
      <protection locked="0"/>
    </xf>
    <xf numFmtId="166" fontId="5" fillId="0" borderId="3" xfId="1" applyNumberFormat="1" applyFont="1" applyBorder="1" applyAlignment="1" applyProtection="1">
      <alignment vertical="center" wrapText="1"/>
      <protection locked="0"/>
    </xf>
    <xf numFmtId="166" fontId="5" fillId="2" borderId="3" xfId="1" applyNumberFormat="1" applyFont="1" applyFill="1" applyBorder="1" applyAlignment="1" applyProtection="1">
      <alignment vertical="center" wrapText="1"/>
    </xf>
    <xf numFmtId="166" fontId="5" fillId="0" borderId="3" xfId="0" applyNumberFormat="1" applyFont="1" applyBorder="1" applyAlignment="1" applyProtection="1">
      <alignment horizontal="left" wrapText="1"/>
      <protection locked="0"/>
    </xf>
    <xf numFmtId="166" fontId="5" fillId="3" borderId="3" xfId="0" applyNumberFormat="1" applyFont="1" applyFill="1" applyBorder="1" applyAlignment="1" applyProtection="1">
      <alignment vertical="center" wrapText="1"/>
      <protection locked="0"/>
    </xf>
    <xf numFmtId="166" fontId="1" fillId="3" borderId="2" xfId="0" applyNumberFormat="1" applyFont="1" applyFill="1" applyBorder="1" applyAlignment="1" applyProtection="1">
      <alignment vertical="center" wrapText="1"/>
      <protection locked="0"/>
    </xf>
    <xf numFmtId="166" fontId="5" fillId="0" borderId="3" xfId="2" applyNumberFormat="1" applyFont="1" applyBorder="1" applyAlignment="1" applyProtection="1">
      <alignment vertical="center" wrapText="1"/>
      <protection locked="0"/>
    </xf>
    <xf numFmtId="166" fontId="2" fillId="2" borderId="39" xfId="0" applyNumberFormat="1" applyFont="1" applyFill="1" applyBorder="1" applyAlignment="1" applyProtection="1">
      <alignment vertical="center" wrapText="1"/>
    </xf>
    <xf numFmtId="166" fontId="5" fillId="3" borderId="3" xfId="1" applyNumberFormat="1" applyFont="1" applyFill="1" applyBorder="1" applyAlignment="1" applyProtection="1">
      <alignment vertical="center" wrapText="1"/>
      <protection locked="0"/>
    </xf>
    <xf numFmtId="166" fontId="2" fillId="4" borderId="3" xfId="0" applyNumberFormat="1" applyFont="1" applyFill="1" applyBorder="1" applyAlignment="1" applyProtection="1">
      <alignment vertical="center" wrapText="1"/>
      <protection locked="0"/>
    </xf>
    <xf numFmtId="166" fontId="2" fillId="4" borderId="3" xfId="1" applyNumberFormat="1"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2" fillId="4" borderId="42" xfId="0"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protection locked="0"/>
    </xf>
    <xf numFmtId="166" fontId="5" fillId="2" borderId="34" xfId="0" applyNumberFormat="1" applyFont="1" applyFill="1" applyBorder="1" applyAlignment="1" applyProtection="1">
      <alignment horizontal="center" vertical="center" wrapText="1"/>
    </xf>
    <xf numFmtId="166" fontId="5" fillId="3" borderId="0" xfId="0" applyNumberFormat="1" applyFont="1" applyFill="1" applyBorder="1" applyAlignment="1" applyProtection="1">
      <alignment vertical="center" wrapText="1"/>
    </xf>
    <xf numFmtId="166" fontId="5" fillId="2" borderId="9" xfId="0" applyNumberFormat="1" applyFont="1" applyFill="1" applyBorder="1" applyAlignment="1" applyProtection="1">
      <alignment vertical="center" wrapText="1"/>
    </xf>
    <xf numFmtId="166" fontId="5" fillId="2" borderId="2" xfId="0" applyNumberFormat="1" applyFont="1" applyFill="1" applyBorder="1" applyAlignment="1" applyProtection="1">
      <alignment vertical="center" wrapText="1"/>
    </xf>
    <xf numFmtId="166" fontId="5" fillId="2" borderId="3" xfId="0" applyNumberFormat="1" applyFont="1" applyFill="1" applyBorder="1" applyAlignment="1" applyProtection="1">
      <alignment vertical="center" wrapText="1"/>
    </xf>
    <xf numFmtId="166" fontId="5" fillId="0" borderId="0" xfId="0" applyNumberFormat="1" applyFont="1" applyFill="1" applyBorder="1" applyAlignment="1" applyProtection="1">
      <alignment vertical="center" wrapText="1"/>
      <protection locked="0"/>
    </xf>
    <xf numFmtId="166" fontId="1" fillId="2" borderId="8" xfId="0" applyNumberFormat="1" applyFont="1" applyFill="1" applyBorder="1" applyAlignment="1" applyProtection="1">
      <alignment vertical="center" wrapText="1"/>
    </xf>
    <xf numFmtId="166" fontId="5" fillId="0" borderId="0" xfId="1" applyNumberFormat="1" applyFont="1" applyFill="1" applyBorder="1" applyAlignment="1" applyProtection="1">
      <alignment vertical="center" wrapText="1"/>
      <protection locked="0"/>
    </xf>
    <xf numFmtId="166" fontId="5" fillId="0" borderId="0" xfId="0" applyNumberFormat="1" applyFont="1" applyFill="1" applyBorder="1" applyAlignment="1">
      <alignment vertical="center" wrapText="1"/>
    </xf>
    <xf numFmtId="166" fontId="2" fillId="2" borderId="13" xfId="0" applyNumberFormat="1" applyFont="1" applyFill="1" applyBorder="1" applyAlignment="1" applyProtection="1">
      <alignment vertical="center" wrapText="1"/>
    </xf>
    <xf numFmtId="166" fontId="2" fillId="2" borderId="15" xfId="1" applyNumberFormat="1" applyFont="1" applyFill="1" applyBorder="1" applyAlignment="1" applyProtection="1">
      <alignment vertical="center" wrapText="1"/>
    </xf>
    <xf numFmtId="166" fontId="2" fillId="2" borderId="49" xfId="1" applyNumberFormat="1" applyFont="1" applyFill="1" applyBorder="1" applyAlignment="1" applyProtection="1">
      <alignment vertical="center" wrapText="1"/>
    </xf>
    <xf numFmtId="166" fontId="2" fillId="2" borderId="14" xfId="1" applyNumberFormat="1" applyFont="1" applyFill="1" applyBorder="1" applyAlignment="1" applyProtection="1">
      <alignment vertical="center" wrapText="1"/>
    </xf>
    <xf numFmtId="166" fontId="0" fillId="3" borderId="0" xfId="1" applyNumberFormat="1" applyFont="1" applyFill="1" applyBorder="1" applyAlignment="1">
      <alignment wrapText="1"/>
    </xf>
    <xf numFmtId="166" fontId="2" fillId="3" borderId="0" xfId="1" applyNumberFormat="1" applyFont="1" applyFill="1" applyBorder="1" applyAlignment="1">
      <alignment vertical="center" wrapText="1"/>
    </xf>
    <xf numFmtId="166" fontId="2" fillId="3" borderId="0" xfId="1"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horizontal="center" vertical="center" wrapText="1"/>
    </xf>
    <xf numFmtId="166" fontId="2" fillId="2" borderId="3" xfId="0" applyNumberFormat="1" applyFont="1" applyFill="1" applyBorder="1" applyAlignment="1" applyProtection="1">
      <alignment horizontal="center" vertical="center" wrapText="1"/>
      <protection locked="0"/>
    </xf>
    <xf numFmtId="166" fontId="2" fillId="2" borderId="5" xfId="0" applyNumberFormat="1" applyFont="1" applyFill="1" applyBorder="1" applyAlignment="1" applyProtection="1">
      <alignment horizontal="center" vertical="center" wrapText="1"/>
    </xf>
    <xf numFmtId="166" fontId="2" fillId="2" borderId="31" xfId="0" applyNumberFormat="1" applyFont="1" applyFill="1" applyBorder="1" applyAlignment="1" applyProtection="1">
      <alignment horizontal="center" vertical="center" wrapText="1"/>
    </xf>
    <xf numFmtId="166" fontId="2" fillId="2" borderId="8" xfId="0" applyNumberFormat="1" applyFont="1" applyFill="1" applyBorder="1" applyAlignment="1" applyProtection="1">
      <alignment vertical="center" wrapText="1"/>
    </xf>
    <xf numFmtId="166" fontId="2" fillId="2" borderId="3" xfId="1" applyNumberFormat="1" applyFont="1" applyFill="1" applyBorder="1" applyAlignment="1" applyProtection="1">
      <alignment vertical="center" wrapText="1"/>
    </xf>
    <xf numFmtId="166" fontId="2" fillId="2" borderId="4" xfId="1" applyNumberFormat="1" applyFont="1" applyFill="1" applyBorder="1" applyAlignment="1" applyProtection="1">
      <alignment vertical="center" wrapText="1"/>
    </xf>
    <xf numFmtId="166" fontId="2" fillId="2" borderId="34" xfId="0" applyNumberFormat="1" applyFont="1" applyFill="1" applyBorder="1" applyAlignment="1" applyProtection="1">
      <alignment vertical="center" wrapText="1"/>
    </xf>
    <xf numFmtId="166" fontId="2" fillId="2" borderId="5" xfId="1" applyNumberFormat="1" applyFont="1" applyFill="1" applyBorder="1" applyAlignment="1" applyProtection="1">
      <alignment vertical="center" wrapText="1"/>
    </xf>
    <xf numFmtId="166" fontId="2" fillId="2" borderId="40" xfId="1" applyNumberFormat="1" applyFont="1" applyFill="1" applyBorder="1" applyAlignment="1" applyProtection="1">
      <alignment vertical="center" wrapText="1"/>
    </xf>
    <xf numFmtId="166" fontId="2" fillId="2" borderId="37" xfId="1" applyNumberFormat="1" applyFont="1" applyFill="1" applyBorder="1" applyAlignment="1" applyProtection="1">
      <alignment vertical="center" wrapText="1"/>
    </xf>
    <xf numFmtId="166" fontId="2" fillId="2" borderId="15" xfId="2" applyNumberFormat="1" applyFont="1" applyFill="1" applyBorder="1" applyAlignment="1" applyProtection="1">
      <alignment vertical="center" wrapText="1"/>
    </xf>
    <xf numFmtId="166" fontId="2" fillId="3" borderId="0" xfId="1" applyNumberFormat="1" applyFont="1" applyFill="1" applyBorder="1" applyAlignment="1" applyProtection="1">
      <alignment vertical="center" wrapText="1"/>
    </xf>
    <xf numFmtId="166" fontId="2" fillId="0" borderId="0" xfId="0" applyNumberFormat="1" applyFont="1" applyFill="1" applyBorder="1" applyAlignment="1">
      <alignment vertical="center" wrapText="1"/>
    </xf>
    <xf numFmtId="166" fontId="2" fillId="0" borderId="0" xfId="1" applyNumberFormat="1" applyFont="1" applyFill="1" applyBorder="1" applyAlignment="1">
      <alignment vertical="center" wrapText="1"/>
    </xf>
    <xf numFmtId="166" fontId="3" fillId="2" borderId="28" xfId="0" applyNumberFormat="1" applyFont="1" applyFill="1" applyBorder="1" applyAlignment="1" applyProtection="1">
      <alignment horizontal="left" vertical="center" wrapText="1"/>
    </xf>
    <xf numFmtId="166" fontId="2" fillId="2" borderId="17" xfId="0" applyNumberFormat="1" applyFont="1" applyFill="1" applyBorder="1" applyAlignment="1" applyProtection="1">
      <alignment vertical="center" wrapText="1"/>
    </xf>
    <xf numFmtId="166" fontId="2" fillId="2" borderId="28" xfId="0" applyNumberFormat="1" applyFont="1" applyFill="1" applyBorder="1" applyAlignment="1">
      <alignment vertical="center" wrapText="1"/>
    </xf>
    <xf numFmtId="166" fontId="0" fillId="2" borderId="17" xfId="1" applyNumberFormat="1" applyFont="1" applyFill="1" applyBorder="1" applyAlignment="1">
      <alignment vertical="center" wrapText="1"/>
    </xf>
    <xf numFmtId="166" fontId="0" fillId="3" borderId="0" xfId="1" applyNumberFormat="1" applyFont="1" applyFill="1" applyBorder="1" applyAlignment="1">
      <alignment vertical="center" wrapText="1"/>
    </xf>
    <xf numFmtId="166" fontId="3" fillId="2" borderId="8" xfId="0" applyNumberFormat="1" applyFont="1" applyFill="1" applyBorder="1" applyAlignment="1" applyProtection="1">
      <alignment horizontal="left" vertical="center" wrapText="1"/>
    </xf>
    <xf numFmtId="166" fontId="2" fillId="2" borderId="9" xfId="2" applyNumberFormat="1" applyFont="1" applyFill="1" applyBorder="1" applyAlignment="1" applyProtection="1">
      <alignment wrapText="1"/>
    </xf>
    <xf numFmtId="166" fontId="2" fillId="3" borderId="0" xfId="2" applyNumberFormat="1" applyFont="1" applyFill="1" applyBorder="1" applyAlignment="1">
      <alignment wrapText="1"/>
    </xf>
    <xf numFmtId="166" fontId="3" fillId="2" borderId="13" xfId="0" applyNumberFormat="1" applyFont="1" applyFill="1" applyBorder="1" applyAlignment="1">
      <alignment wrapText="1"/>
    </xf>
    <xf numFmtId="166" fontId="0" fillId="2" borderId="15" xfId="2" applyNumberFormat="1" applyFont="1" applyFill="1" applyBorder="1" applyAlignment="1">
      <alignment wrapText="1"/>
    </xf>
    <xf numFmtId="166" fontId="0" fillId="3" borderId="0" xfId="2" applyNumberFormat="1" applyFont="1" applyFill="1" applyBorder="1" applyAlignment="1">
      <alignment wrapText="1"/>
    </xf>
    <xf numFmtId="166" fontId="3" fillId="3" borderId="0" xfId="0" applyNumberFormat="1" applyFont="1" applyFill="1" applyBorder="1" applyAlignment="1">
      <alignment horizontal="center" vertical="center" wrapText="1"/>
    </xf>
    <xf numFmtId="166" fontId="0" fillId="3" borderId="0" xfId="0" applyNumberFormat="1" applyFont="1" applyFill="1" applyBorder="1" applyAlignment="1">
      <alignment horizontal="center" vertical="center" wrapText="1"/>
    </xf>
    <xf numFmtId="166" fontId="0" fillId="0" borderId="0" xfId="1" applyNumberFormat="1" applyFont="1" applyFill="1" applyBorder="1" applyAlignment="1">
      <alignment wrapText="1"/>
    </xf>
    <xf numFmtId="166" fontId="5" fillId="3" borderId="39" xfId="1" applyNumberFormat="1" applyFont="1" applyFill="1" applyBorder="1" applyAlignment="1" applyProtection="1">
      <alignment horizontal="right" vertical="center" wrapText="1"/>
      <protection locked="0"/>
    </xf>
    <xf numFmtId="166" fontId="5" fillId="0" borderId="39" xfId="0" applyNumberFormat="1" applyFont="1" applyBorder="1" applyAlignment="1" applyProtection="1">
      <alignment horizontal="right" wrapText="1"/>
      <protection locked="0"/>
    </xf>
    <xf numFmtId="166" fontId="2" fillId="2" borderId="14" xfId="0" applyNumberFormat="1" applyFont="1" applyFill="1" applyBorder="1" applyAlignment="1">
      <alignment horizontal="right" wrapText="1"/>
    </xf>
    <xf numFmtId="166" fontId="5" fillId="0" borderId="3" xfId="0" applyNumberFormat="1" applyFont="1" applyBorder="1" applyAlignment="1" applyProtection="1">
      <alignment horizontal="right" wrapText="1"/>
      <protection locked="0"/>
    </xf>
    <xf numFmtId="166" fontId="5" fillId="3" borderId="3" xfId="1" applyNumberFormat="1" applyFont="1" applyFill="1" applyBorder="1" applyAlignment="1" applyProtection="1">
      <alignment horizontal="right" vertical="center" wrapText="1"/>
      <protection locked="0"/>
    </xf>
    <xf numFmtId="9" fontId="2" fillId="2" borderId="9" xfId="2" applyNumberFormat="1" applyFont="1" applyFill="1" applyBorder="1" applyAlignment="1" applyProtection="1">
      <alignment wrapText="1"/>
    </xf>
    <xf numFmtId="9" fontId="5" fillId="0" borderId="3" xfId="4" applyNumberFormat="1" applyFont="1" applyBorder="1" applyAlignment="1" applyProtection="1">
      <alignment horizontal="center" vertical="center" wrapText="1"/>
      <protection locked="0"/>
    </xf>
    <xf numFmtId="9" fontId="2" fillId="3" borderId="9" xfId="2" applyNumberFormat="1" applyFont="1" applyFill="1" applyBorder="1" applyAlignment="1" applyProtection="1">
      <alignment vertical="center" wrapText="1"/>
      <protection locked="0"/>
    </xf>
    <xf numFmtId="9" fontId="2" fillId="3" borderId="31" xfId="2" applyNumberFormat="1" applyFont="1" applyFill="1" applyBorder="1" applyAlignment="1" applyProtection="1">
      <alignment vertical="center" wrapText="1"/>
      <protection locked="0"/>
    </xf>
    <xf numFmtId="9" fontId="2" fillId="2" borderId="9" xfId="2" applyNumberFormat="1" applyFont="1" applyFill="1" applyBorder="1" applyAlignment="1">
      <alignment vertical="center" wrapText="1"/>
    </xf>
    <xf numFmtId="166" fontId="2" fillId="9" borderId="3" xfId="0" applyNumberFormat="1" applyFont="1" applyFill="1" applyBorder="1" applyAlignment="1">
      <alignment horizontal="center" vertical="center" wrapText="1"/>
    </xf>
    <xf numFmtId="166" fontId="3" fillId="10" borderId="0" xfId="1" applyNumberFormat="1" applyFont="1" applyFill="1" applyBorder="1" applyAlignment="1">
      <alignment horizontal="center" wrapText="1"/>
    </xf>
    <xf numFmtId="166" fontId="2" fillId="2" borderId="3" xfId="1" applyNumberFormat="1" applyFont="1" applyFill="1" applyBorder="1" applyAlignment="1" applyProtection="1">
      <alignment horizontal="center" vertical="center" wrapText="1"/>
      <protection locked="0"/>
    </xf>
    <xf numFmtId="166" fontId="2" fillId="4" borderId="43" xfId="0" applyNumberFormat="1" applyFont="1" applyFill="1" applyBorder="1" applyAlignment="1" applyProtection="1">
      <alignment vertical="center" wrapText="1"/>
    </xf>
    <xf numFmtId="166" fontId="2" fillId="2" borderId="31" xfId="1" applyNumberFormat="1" applyFont="1" applyFill="1" applyBorder="1" applyAlignment="1" applyProtection="1">
      <alignment horizontal="center" vertical="center" wrapText="1"/>
    </xf>
    <xf numFmtId="10" fontId="14" fillId="0" borderId="0" xfId="1" applyNumberFormat="1" applyFont="1" applyBorder="1" applyAlignment="1">
      <alignment wrapText="1"/>
    </xf>
    <xf numFmtId="10" fontId="0" fillId="0" borderId="0" xfId="1" applyNumberFormat="1" applyFont="1" applyBorder="1" applyAlignment="1">
      <alignment wrapText="1"/>
    </xf>
    <xf numFmtId="10" fontId="12" fillId="3" borderId="0" xfId="1" applyNumberFormat="1" applyFont="1" applyFill="1" applyBorder="1" applyAlignment="1">
      <alignment horizontal="left" wrapText="1"/>
    </xf>
    <xf numFmtId="10" fontId="3" fillId="10" borderId="0" xfId="1" applyNumberFormat="1" applyFont="1" applyFill="1" applyBorder="1" applyAlignment="1">
      <alignment horizontal="center" wrapText="1"/>
    </xf>
    <xf numFmtId="10" fontId="2" fillId="9" borderId="3" xfId="0" applyNumberFormat="1" applyFont="1" applyFill="1" applyBorder="1" applyAlignment="1">
      <alignment horizontal="center" vertical="center" wrapText="1"/>
    </xf>
    <xf numFmtId="10" fontId="5" fillId="0" borderId="3" xfId="1" applyNumberFormat="1" applyFont="1" applyBorder="1" applyAlignment="1" applyProtection="1">
      <alignment horizontal="center" vertical="center" wrapText="1"/>
      <protection locked="0"/>
    </xf>
    <xf numFmtId="10" fontId="2" fillId="2" borderId="3" xfId="1" applyNumberFormat="1" applyFont="1" applyFill="1" applyBorder="1" applyAlignment="1" applyProtection="1">
      <alignment horizontal="center" vertical="center" wrapText="1"/>
    </xf>
    <xf numFmtId="10" fontId="2" fillId="2" borderId="5" xfId="1" applyNumberFormat="1" applyFont="1" applyFill="1" applyBorder="1" applyAlignment="1" applyProtection="1">
      <alignment horizontal="center" vertical="center" wrapText="1"/>
    </xf>
    <xf numFmtId="10" fontId="5" fillId="3" borderId="0" xfId="1" applyNumberFormat="1" applyFont="1" applyFill="1" applyBorder="1" applyAlignment="1" applyProtection="1">
      <alignment horizontal="center" vertical="center" wrapText="1"/>
      <protection locked="0"/>
    </xf>
    <xf numFmtId="10" fontId="5" fillId="3" borderId="0" xfId="1" applyNumberFormat="1" applyFont="1" applyFill="1" applyBorder="1" applyAlignment="1" applyProtection="1">
      <alignment vertical="center" wrapText="1"/>
      <protection locked="0"/>
    </xf>
    <xf numFmtId="10" fontId="2" fillId="3" borderId="0" xfId="1" applyNumberFormat="1" applyFont="1" applyFill="1" applyBorder="1" applyAlignment="1" applyProtection="1">
      <alignment vertical="center" wrapText="1"/>
      <protection locked="0"/>
    </xf>
    <xf numFmtId="10" fontId="0" fillId="3" borderId="0" xfId="1" applyNumberFormat="1" applyFont="1" applyFill="1" applyBorder="1" applyAlignment="1">
      <alignment wrapText="1"/>
    </xf>
    <xf numFmtId="10" fontId="2" fillId="3" borderId="0" xfId="1" applyNumberFormat="1" applyFont="1" applyFill="1" applyBorder="1" applyAlignment="1">
      <alignment vertical="center" wrapText="1"/>
    </xf>
    <xf numFmtId="10" fontId="2" fillId="3" borderId="0" xfId="1" applyNumberFormat="1" applyFont="1" applyFill="1" applyBorder="1" applyAlignment="1" applyProtection="1">
      <alignment horizontal="center" vertical="center" wrapText="1"/>
    </xf>
    <xf numFmtId="10" fontId="2" fillId="3" borderId="0" xfId="1" applyNumberFormat="1" applyFont="1" applyFill="1" applyBorder="1" applyAlignment="1" applyProtection="1">
      <alignment vertical="center" wrapText="1"/>
    </xf>
    <xf numFmtId="10" fontId="2" fillId="0" borderId="0" xfId="1" applyNumberFormat="1" applyFont="1" applyFill="1" applyBorder="1" applyAlignment="1">
      <alignment vertical="center" wrapText="1"/>
    </xf>
    <xf numFmtId="10" fontId="0" fillId="3" borderId="0" xfId="1" applyNumberFormat="1" applyFont="1" applyFill="1" applyBorder="1" applyAlignment="1">
      <alignment vertical="center" wrapText="1"/>
    </xf>
    <xf numFmtId="10" fontId="0" fillId="3" borderId="0" xfId="2" applyNumberFormat="1" applyFont="1" applyFill="1" applyBorder="1" applyAlignment="1">
      <alignment wrapText="1"/>
    </xf>
    <xf numFmtId="10" fontId="0" fillId="0" borderId="0" xfId="1" applyNumberFormat="1" applyFont="1" applyFill="1" applyBorder="1" applyAlignment="1">
      <alignment wrapText="1"/>
    </xf>
    <xf numFmtId="0" fontId="18" fillId="0" borderId="0" xfId="0" applyFont="1" applyAlignment="1">
      <alignment horizontal="left" vertical="top" wrapText="1"/>
    </xf>
    <xf numFmtId="166" fontId="1" fillId="3" borderId="3" xfId="0" applyNumberFormat="1" applyFont="1" applyFill="1" applyBorder="1" applyAlignment="1" applyProtection="1">
      <alignment horizontal="left" vertical="top" wrapText="1"/>
      <protection locked="0"/>
    </xf>
    <xf numFmtId="166" fontId="5" fillId="3" borderId="3" xfId="0" applyNumberFormat="1" applyFont="1" applyFill="1" applyBorder="1" applyAlignment="1" applyProtection="1">
      <alignment horizontal="left" vertical="top" wrapText="1"/>
      <protection locked="0"/>
    </xf>
    <xf numFmtId="166" fontId="5" fillId="3" borderId="3" xfId="1" applyNumberFormat="1" applyFont="1" applyFill="1" applyBorder="1" applyAlignment="1" applyProtection="1">
      <alignment horizontal="left" vertical="top" wrapText="1"/>
      <protection locked="0"/>
    </xf>
    <xf numFmtId="166" fontId="3" fillId="2" borderId="7" xfId="0" applyNumberFormat="1" applyFont="1" applyFill="1" applyBorder="1" applyAlignment="1" applyProtection="1">
      <alignment horizontal="center" vertical="center" wrapText="1"/>
    </xf>
    <xf numFmtId="166" fontId="3" fillId="2" borderId="35" xfId="0" applyNumberFormat="1" applyFont="1" applyFill="1" applyBorder="1" applyAlignment="1" applyProtection="1">
      <alignment horizontal="center" vertical="center" wrapText="1"/>
    </xf>
    <xf numFmtId="166" fontId="2" fillId="0" borderId="0" xfId="0" applyNumberFormat="1" applyFont="1" applyFill="1" applyBorder="1" applyAlignment="1">
      <alignment horizontal="center" vertical="center" wrapText="1"/>
    </xf>
    <xf numFmtId="166" fontId="2" fillId="2" borderId="28" xfId="0" applyNumberFormat="1" applyFont="1" applyFill="1" applyBorder="1" applyAlignment="1" applyProtection="1">
      <alignment horizontal="center" vertical="center" wrapText="1"/>
    </xf>
    <xf numFmtId="166" fontId="2" fillId="2" borderId="30" xfId="0" applyNumberFormat="1" applyFont="1" applyFill="1" applyBorder="1" applyAlignment="1" applyProtection="1">
      <alignment horizontal="center" vertical="center" wrapText="1"/>
    </xf>
    <xf numFmtId="166" fontId="2" fillId="2" borderId="36" xfId="0" applyNumberFormat="1" applyFont="1" applyFill="1" applyBorder="1" applyAlignment="1" applyProtection="1">
      <alignment horizontal="center" vertical="center" wrapText="1"/>
    </xf>
    <xf numFmtId="166" fontId="2" fillId="2" borderId="17" xfId="0" applyNumberFormat="1" applyFont="1" applyFill="1" applyBorder="1" applyAlignment="1" applyProtection="1">
      <alignment horizontal="center" vertical="center" wrapText="1"/>
    </xf>
    <xf numFmtId="166" fontId="0" fillId="5" borderId="13" xfId="0" applyNumberFormat="1" applyFont="1" applyFill="1" applyBorder="1" applyAlignment="1" applyProtection="1">
      <alignment horizontal="center" vertical="center" wrapText="1"/>
    </xf>
    <xf numFmtId="166" fontId="0" fillId="5" borderId="15" xfId="0" applyNumberFormat="1" applyFont="1" applyFill="1" applyBorder="1" applyAlignment="1" applyProtection="1">
      <alignment horizontal="center" vertical="center" wrapText="1"/>
    </xf>
    <xf numFmtId="166" fontId="2" fillId="3" borderId="3" xfId="0" applyNumberFormat="1" applyFont="1" applyFill="1" applyBorder="1" applyAlignment="1" applyProtection="1">
      <alignment horizontal="left" vertical="top" wrapText="1"/>
      <protection locked="0"/>
    </xf>
    <xf numFmtId="166" fontId="2" fillId="3" borderId="3" xfId="1" applyNumberFormat="1" applyFont="1" applyFill="1" applyBorder="1" applyAlignment="1" applyProtection="1">
      <alignment horizontal="left" vertical="top" wrapText="1"/>
      <protection locked="0"/>
    </xf>
    <xf numFmtId="166" fontId="1" fillId="3" borderId="3" xfId="1" applyNumberFormat="1" applyFont="1" applyFill="1" applyBorder="1" applyAlignment="1" applyProtection="1">
      <alignment horizontal="left" vertical="top" wrapText="1"/>
      <protection locked="0"/>
    </xf>
    <xf numFmtId="166" fontId="18" fillId="0" borderId="0" xfId="0" applyNumberFormat="1" applyFont="1" applyBorder="1" applyAlignment="1">
      <alignment horizontal="left" vertical="top" wrapText="1"/>
    </xf>
    <xf numFmtId="166" fontId="22" fillId="3" borderId="59" xfId="0" applyNumberFormat="1" applyFont="1" applyFill="1" applyBorder="1" applyAlignment="1">
      <alignment horizontal="left" wrapText="1"/>
    </xf>
    <xf numFmtId="166" fontId="2" fillId="4" borderId="41" xfId="0" applyNumberFormat="1" applyFont="1" applyFill="1" applyBorder="1" applyAlignment="1" applyProtection="1">
      <alignment horizontal="center" vertical="center" wrapText="1"/>
    </xf>
    <xf numFmtId="166" fontId="2" fillId="4" borderId="60" xfId="0" applyNumberFormat="1" applyFont="1" applyFill="1" applyBorder="1" applyAlignment="1" applyProtection="1">
      <alignment horizontal="center" vertical="center" wrapText="1"/>
    </xf>
    <xf numFmtId="166" fontId="2" fillId="2" borderId="4" xfId="0" applyNumberFormat="1" applyFont="1" applyFill="1" applyBorder="1" applyAlignment="1">
      <alignment horizontal="left" wrapText="1"/>
    </xf>
    <xf numFmtId="166" fontId="2" fillId="2" borderId="1" xfId="0" applyNumberFormat="1" applyFont="1" applyFill="1" applyBorder="1" applyAlignment="1">
      <alignment horizontal="left" wrapText="1"/>
    </xf>
    <xf numFmtId="166" fontId="2" fillId="2" borderId="2" xfId="0" applyNumberFormat="1" applyFont="1" applyFill="1" applyBorder="1" applyAlignment="1">
      <alignment horizontal="left" wrapText="1"/>
    </xf>
    <xf numFmtId="166" fontId="2" fillId="2" borderId="26" xfId="0" applyNumberFormat="1" applyFont="1" applyFill="1" applyBorder="1" applyAlignment="1">
      <alignment horizontal="center" wrapText="1"/>
    </xf>
    <xf numFmtId="166" fontId="2" fillId="2" borderId="27" xfId="0" applyNumberFormat="1" applyFont="1" applyFill="1" applyBorder="1" applyAlignment="1">
      <alignment horizontal="center" wrapText="1"/>
    </xf>
    <xf numFmtId="166" fontId="2" fillId="2" borderId="22" xfId="0" applyNumberFormat="1" applyFon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164" fontId="3" fillId="2" borderId="44" xfId="0" applyNumberFormat="1" applyFont="1" applyFill="1" applyBorder="1" applyAlignment="1">
      <alignment horizontal="center"/>
    </xf>
    <xf numFmtId="164" fontId="3" fillId="2" borderId="45" xfId="0" applyNumberFormat="1" applyFont="1" applyFill="1" applyBorder="1" applyAlignment="1">
      <alignment horizontal="center"/>
    </xf>
    <xf numFmtId="49" fontId="0" fillId="2" borderId="46" xfId="0" applyNumberFormat="1" applyFill="1" applyBorder="1" applyAlignment="1">
      <alignment horizontal="center" wrapText="1"/>
    </xf>
    <xf numFmtId="49" fontId="0" fillId="2" borderId="47" xfId="0" applyNumberFormat="1" applyFill="1" applyBorder="1" applyAlignment="1">
      <alignment horizontal="center" wrapText="1"/>
    </xf>
    <xf numFmtId="49" fontId="0" fillId="2" borderId="48" xfId="0" applyNumberFormat="1" applyFill="1" applyBorder="1" applyAlignment="1">
      <alignment horizontal="center" wrapText="1"/>
    </xf>
    <xf numFmtId="0" fontId="3" fillId="2" borderId="41" xfId="0" applyFont="1" applyFill="1" applyBorder="1" applyAlignment="1">
      <alignment horizontal="left"/>
    </xf>
    <xf numFmtId="0" fontId="3" fillId="2" borderId="42" xfId="0" applyFont="1" applyFill="1" applyBorder="1" applyAlignment="1">
      <alignment horizontal="left"/>
    </xf>
    <xf numFmtId="0" fontId="3" fillId="2" borderId="43" xfId="0" applyFont="1" applyFill="1" applyBorder="1" applyAlignment="1">
      <alignment horizontal="left"/>
    </xf>
    <xf numFmtId="164" fontId="3" fillId="2" borderId="4" xfId="0" applyNumberFormat="1" applyFont="1" applyFill="1" applyBorder="1" applyAlignment="1">
      <alignment horizontal="center"/>
    </xf>
    <xf numFmtId="164" fontId="3" fillId="2" borderId="35" xfId="0" applyNumberFormat="1" applyFont="1" applyFill="1" applyBorder="1" applyAlignment="1">
      <alignment horizontal="center"/>
    </xf>
    <xf numFmtId="0" fontId="0" fillId="2" borderId="46" xfId="0" applyNumberFormat="1" applyFill="1" applyBorder="1" applyAlignment="1">
      <alignment horizontal="center" wrapText="1"/>
    </xf>
    <xf numFmtId="0" fontId="0" fillId="2" borderId="47" xfId="0" applyNumberFormat="1" applyFill="1" applyBorder="1" applyAlignment="1">
      <alignment horizontal="center" wrapText="1"/>
    </xf>
    <xf numFmtId="0" fontId="0" fillId="2" borderId="48" xfId="0" applyNumberFormat="1" applyFill="1" applyBorder="1" applyAlignment="1">
      <alignment horizontal="center" wrapText="1"/>
    </xf>
    <xf numFmtId="166" fontId="2" fillId="2" borderId="28" xfId="0" applyNumberFormat="1" applyFont="1" applyFill="1" applyBorder="1" applyAlignment="1">
      <alignment horizontal="center" vertical="center" wrapText="1"/>
    </xf>
    <xf numFmtId="166" fontId="2" fillId="2" borderId="30" xfId="0" applyNumberFormat="1" applyFont="1" applyFill="1" applyBorder="1" applyAlignment="1">
      <alignment horizontal="center" vertical="center" wrapText="1"/>
    </xf>
    <xf numFmtId="166" fontId="2" fillId="2" borderId="17" xfId="0" applyNumberFormat="1" applyFont="1" applyFill="1" applyBorder="1" applyAlignment="1">
      <alignment horizontal="center" vertical="center" wrapText="1"/>
    </xf>
    <xf numFmtId="166" fontId="2" fillId="7" borderId="18" xfId="0" applyNumberFormat="1" applyFont="1" applyFill="1" applyBorder="1" applyAlignment="1">
      <alignment horizontal="center" vertical="center"/>
    </xf>
    <xf numFmtId="166" fontId="2" fillId="7" borderId="16" xfId="0" applyNumberFormat="1" applyFont="1" applyFill="1" applyBorder="1" applyAlignment="1">
      <alignment horizontal="center" vertical="center"/>
    </xf>
    <xf numFmtId="166" fontId="2" fillId="7" borderId="19" xfId="0" applyNumberFormat="1" applyFont="1" applyFill="1" applyBorder="1" applyAlignment="1">
      <alignment horizontal="center" vertical="center"/>
    </xf>
    <xf numFmtId="166" fontId="2" fillId="7" borderId="20" xfId="0" applyNumberFormat="1" applyFont="1" applyFill="1" applyBorder="1" applyAlignment="1">
      <alignment horizontal="center" vertical="center"/>
    </xf>
    <xf numFmtId="166" fontId="2" fillId="7" borderId="25" xfId="0" applyNumberFormat="1" applyFont="1" applyFill="1" applyBorder="1" applyAlignment="1">
      <alignment horizontal="center" vertical="center"/>
    </xf>
    <xf numFmtId="166" fontId="2" fillId="7" borderId="21" xfId="0" applyNumberFormat="1" applyFont="1" applyFill="1" applyBorder="1" applyAlignment="1">
      <alignment horizontal="center" vertical="center"/>
    </xf>
  </cellXfs>
  <cellStyles count="5">
    <cellStyle name="Milliers" xfId="4" builtinId="3"/>
    <cellStyle name="Monétaire" xfId="1" builtinId="4"/>
    <cellStyle name="Normal" xfId="0" builtinId="0"/>
    <cellStyle name="Normal 60" xfId="3" xr:uid="{A023EF05-C16E-4086-9583-8F9129A6D928}"/>
    <cellStyle name="Pourcentage" xfId="2" builtinId="5"/>
  </cellStyles>
  <dxfs count="3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condense val="0"/>
        <extend val="0"/>
        <color indexed="10"/>
      </font>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74A34-B4FF-4524-B3EF-2DA7A44A5DBA}">
  <sheetPr>
    <tabColor theme="4" tint="0.79998168889431442"/>
  </sheetPr>
  <dimension ref="B2:E4"/>
  <sheetViews>
    <sheetView showGridLines="0" topLeftCell="A10" zoomScale="80" zoomScaleNormal="80" workbookViewId="0"/>
  </sheetViews>
  <sheetFormatPr baseColWidth="10" defaultColWidth="8.7265625" defaultRowHeight="14.5" x14ac:dyDescent="0.35"/>
  <cols>
    <col min="2" max="2" width="133.453125" customWidth="1"/>
  </cols>
  <sheetData>
    <row r="2" spans="2:5" ht="36.75" customHeight="1" x14ac:dyDescent="0.35">
      <c r="B2" s="253" t="s">
        <v>602</v>
      </c>
      <c r="C2" s="253"/>
      <c r="D2" s="253"/>
      <c r="E2" s="253"/>
    </row>
    <row r="3" spans="2:5" ht="15.75" customHeight="1" thickBot="1" x14ac:dyDescent="0.4">
      <c r="B3" s="23" t="s">
        <v>548</v>
      </c>
      <c r="C3" s="30"/>
      <c r="D3" s="30"/>
      <c r="E3" s="30"/>
    </row>
    <row r="4" spans="2:5" ht="361.5" customHeight="1" thickBot="1" x14ac:dyDescent="0.4">
      <c r="B4" s="29" t="s">
        <v>603</v>
      </c>
    </row>
  </sheetData>
  <sheetProtection sheet="1" objects="1" scenarios="1"/>
  <mergeCells count="1">
    <mergeCell ref="B2:E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P221"/>
  <sheetViews>
    <sheetView showGridLines="0" showZeros="0" tabSelected="1" zoomScale="46" zoomScaleNormal="46" workbookViewId="0">
      <pane ySplit="5" topLeftCell="A179" activePane="bottomLeft" state="frozen"/>
      <selection pane="bottomLeft" activeCell="K202" sqref="K202"/>
    </sheetView>
  </sheetViews>
  <sheetFormatPr baseColWidth="10" defaultColWidth="9.1796875" defaultRowHeight="14.5" x14ac:dyDescent="0.35"/>
  <cols>
    <col min="1" max="1" width="30.7265625" style="121" customWidth="1"/>
    <col min="2" max="2" width="32.453125" style="121" customWidth="1"/>
    <col min="3" max="3" width="24.26953125" style="121" customWidth="1"/>
    <col min="4" max="4" width="23.1796875" style="121" customWidth="1"/>
    <col min="5" max="5" width="22.453125" style="121" customWidth="1"/>
    <col min="6" max="6" width="23.7265625" style="121" customWidth="1"/>
    <col min="7" max="7" width="22.453125" style="121" customWidth="1"/>
    <col min="8" max="8" width="22.453125" style="124" hidden="1" customWidth="1"/>
    <col min="9" max="13" width="26.453125" style="124" customWidth="1"/>
    <col min="14" max="14" width="26.453125" style="235" customWidth="1"/>
    <col min="15" max="15" width="31.453125" style="121" customWidth="1"/>
    <col min="16" max="16" width="25" style="121" customWidth="1"/>
    <col min="17" max="17" width="12.453125" style="121" bestFit="1" customWidth="1"/>
    <col min="18" max="18" width="17.7265625" style="121" customWidth="1"/>
    <col min="19" max="19" width="26.453125" style="121" customWidth="1"/>
    <col min="20" max="20" width="22.453125" style="121" customWidth="1"/>
    <col min="21" max="21" width="29.7265625" style="121" customWidth="1"/>
    <col min="22" max="22" width="23.453125" style="121" customWidth="1"/>
    <col min="23" max="23" width="18.453125" style="121" customWidth="1"/>
    <col min="24" max="24" width="17.453125" style="121" customWidth="1"/>
    <col min="25" max="25" width="25.1796875" style="121" customWidth="1"/>
    <col min="26" max="16384" width="9.1796875" style="121"/>
  </cols>
  <sheetData>
    <row r="1" spans="1:16" ht="30.75" hidden="1" customHeight="1" x14ac:dyDescent="1">
      <c r="A1" s="269" t="s">
        <v>547</v>
      </c>
      <c r="B1" s="269"/>
      <c r="C1" s="269"/>
      <c r="D1" s="269"/>
      <c r="E1" s="62"/>
      <c r="F1" s="62"/>
      <c r="G1" s="63"/>
      <c r="H1" s="122"/>
      <c r="I1" s="122"/>
      <c r="J1" s="122"/>
      <c r="K1" s="122"/>
      <c r="L1" s="122"/>
      <c r="M1" s="122"/>
      <c r="N1" s="234"/>
      <c r="O1" s="63"/>
    </row>
    <row r="2" spans="1:16" ht="15.5" hidden="1" x14ac:dyDescent="0.35">
      <c r="A2" s="123" t="s">
        <v>548</v>
      </c>
    </row>
    <row r="3" spans="1:16" ht="27" hidden="1" customHeight="1" x14ac:dyDescent="0.6">
      <c r="A3" s="270" t="s">
        <v>549</v>
      </c>
      <c r="B3" s="270"/>
      <c r="C3" s="270"/>
      <c r="D3" s="270"/>
      <c r="E3" s="270"/>
      <c r="F3" s="270"/>
      <c r="G3" s="270"/>
      <c r="H3" s="125"/>
      <c r="I3" s="125"/>
      <c r="J3" s="125"/>
      <c r="K3" s="125"/>
      <c r="L3" s="125"/>
      <c r="M3" s="125"/>
      <c r="N3" s="236"/>
    </row>
    <row r="4" spans="1:16" x14ac:dyDescent="0.35">
      <c r="J4" s="230" t="s">
        <v>646</v>
      </c>
      <c r="K4" s="230" t="s">
        <v>647</v>
      </c>
      <c r="L4" s="230" t="s">
        <v>648</v>
      </c>
      <c r="M4" s="230" t="s">
        <v>649</v>
      </c>
      <c r="N4" s="237"/>
    </row>
    <row r="5" spans="1:16" ht="144" customHeight="1" x14ac:dyDescent="0.35">
      <c r="A5" s="126" t="s">
        <v>368</v>
      </c>
      <c r="B5" s="126" t="s">
        <v>452</v>
      </c>
      <c r="C5" s="127" t="s">
        <v>609</v>
      </c>
      <c r="D5" s="128" t="s">
        <v>610</v>
      </c>
      <c r="E5" s="128" t="s">
        <v>611</v>
      </c>
      <c r="F5" s="129" t="s">
        <v>11</v>
      </c>
      <c r="G5" s="126" t="s">
        <v>605</v>
      </c>
      <c r="H5" s="126" t="s">
        <v>606</v>
      </c>
      <c r="I5" s="130" t="s">
        <v>604</v>
      </c>
      <c r="J5" s="229" t="s">
        <v>645</v>
      </c>
      <c r="K5" s="229" t="s">
        <v>645</v>
      </c>
      <c r="L5" s="229" t="s">
        <v>645</v>
      </c>
      <c r="M5" s="229" t="s">
        <v>645</v>
      </c>
      <c r="N5" s="238" t="s">
        <v>650</v>
      </c>
      <c r="O5" s="126" t="s">
        <v>607</v>
      </c>
      <c r="P5" s="131"/>
    </row>
    <row r="6" spans="1:16" ht="51" customHeight="1" x14ac:dyDescent="0.35">
      <c r="A6" s="132" t="s">
        <v>369</v>
      </c>
      <c r="B6" s="254" t="s">
        <v>631</v>
      </c>
      <c r="C6" s="254"/>
      <c r="D6" s="254"/>
      <c r="E6" s="254"/>
      <c r="F6" s="254"/>
      <c r="G6" s="254"/>
      <c r="H6" s="268"/>
      <c r="I6" s="268"/>
      <c r="J6" s="268"/>
      <c r="K6" s="268"/>
      <c r="L6" s="268"/>
      <c r="M6" s="268"/>
      <c r="N6" s="268"/>
      <c r="O6" s="254"/>
      <c r="P6" s="133"/>
    </row>
    <row r="7" spans="1:16" ht="51" customHeight="1" x14ac:dyDescent="0.35">
      <c r="A7" s="132" t="s">
        <v>370</v>
      </c>
      <c r="B7" s="254" t="s">
        <v>634</v>
      </c>
      <c r="C7" s="255"/>
      <c r="D7" s="255"/>
      <c r="E7" s="255"/>
      <c r="F7" s="255"/>
      <c r="G7" s="255"/>
      <c r="H7" s="256"/>
      <c r="I7" s="256"/>
      <c r="J7" s="256"/>
      <c r="K7" s="256"/>
      <c r="L7" s="256"/>
      <c r="M7" s="256"/>
      <c r="N7" s="256"/>
      <c r="O7" s="255"/>
      <c r="P7" s="134"/>
    </row>
    <row r="8" spans="1:16" ht="46.5" x14ac:dyDescent="0.35">
      <c r="A8" s="135" t="s">
        <v>371</v>
      </c>
      <c r="B8" s="136" t="s">
        <v>612</v>
      </c>
      <c r="C8" s="137">
        <v>39386.75</v>
      </c>
      <c r="D8" s="137">
        <v>24623.21</v>
      </c>
      <c r="E8" s="137">
        <v>55950.98</v>
      </c>
      <c r="F8" s="138">
        <f>SUM(C8:E8)</f>
        <v>119960.94</v>
      </c>
      <c r="G8" s="225">
        <v>0.35</v>
      </c>
      <c r="H8" s="137"/>
      <c r="I8" s="137"/>
      <c r="J8" s="137">
        <v>349.09</v>
      </c>
      <c r="K8" s="137">
        <v>550.23</v>
      </c>
      <c r="L8" s="137"/>
      <c r="M8" s="137">
        <f>J8+K8+L8</f>
        <v>899.31999999999994</v>
      </c>
      <c r="N8" s="239">
        <f>IFERROR(M8/F8,0)</f>
        <v>7.4967735331183628E-3</v>
      </c>
      <c r="O8" s="140"/>
      <c r="P8" s="141"/>
    </row>
    <row r="9" spans="1:16" ht="77.5" x14ac:dyDescent="0.35">
      <c r="A9" s="135" t="s">
        <v>372</v>
      </c>
      <c r="B9" s="136" t="s">
        <v>613</v>
      </c>
      <c r="C9" s="137">
        <v>42386.75</v>
      </c>
      <c r="D9" s="137">
        <v>27623.21</v>
      </c>
      <c r="E9" s="137">
        <v>57450.98</v>
      </c>
      <c r="F9" s="138">
        <f t="shared" ref="F9:F15" si="0">SUM(C9:E9)</f>
        <v>127460.94</v>
      </c>
      <c r="G9" s="225">
        <v>0.35</v>
      </c>
      <c r="H9" s="137"/>
      <c r="I9" s="137"/>
      <c r="J9" s="137"/>
      <c r="K9" s="137"/>
      <c r="L9" s="137"/>
      <c r="M9" s="137">
        <f t="shared" ref="M9:M14" si="1">J9+K9+L9</f>
        <v>0</v>
      </c>
      <c r="N9" s="239">
        <f t="shared" ref="N9:N25" si="2">IFERROR(M9/F9,0)</f>
        <v>0</v>
      </c>
      <c r="O9" s="140"/>
      <c r="P9" s="141"/>
    </row>
    <row r="10" spans="1:16" ht="46.5" x14ac:dyDescent="0.35">
      <c r="A10" s="135" t="s">
        <v>373</v>
      </c>
      <c r="B10" s="136" t="s">
        <v>614</v>
      </c>
      <c r="C10" s="137">
        <v>33886.75</v>
      </c>
      <c r="D10" s="137">
        <v>19123.21</v>
      </c>
      <c r="E10" s="137">
        <v>54950.98</v>
      </c>
      <c r="F10" s="138">
        <f t="shared" si="0"/>
        <v>107960.94</v>
      </c>
      <c r="G10" s="225">
        <v>0.35</v>
      </c>
      <c r="H10" s="137"/>
      <c r="I10" s="137"/>
      <c r="J10" s="137"/>
      <c r="K10" s="137"/>
      <c r="L10" s="137"/>
      <c r="M10" s="137">
        <f t="shared" si="1"/>
        <v>0</v>
      </c>
      <c r="N10" s="239">
        <f t="shared" si="2"/>
        <v>0</v>
      </c>
      <c r="O10" s="140"/>
      <c r="P10" s="141"/>
    </row>
    <row r="11" spans="1:16" ht="15.5" x14ac:dyDescent="0.35">
      <c r="A11" s="135" t="s">
        <v>374</v>
      </c>
      <c r="B11" s="142"/>
      <c r="C11" s="137"/>
      <c r="D11" s="137"/>
      <c r="E11" s="137"/>
      <c r="F11" s="138">
        <f t="shared" si="0"/>
        <v>0</v>
      </c>
      <c r="G11" s="143"/>
      <c r="H11" s="137"/>
      <c r="I11" s="137"/>
      <c r="J11" s="137"/>
      <c r="K11" s="137"/>
      <c r="L11" s="137"/>
      <c r="M11" s="137">
        <f t="shared" si="1"/>
        <v>0</v>
      </c>
      <c r="N11" s="239">
        <f t="shared" si="2"/>
        <v>0</v>
      </c>
      <c r="O11" s="140"/>
      <c r="P11" s="141"/>
    </row>
    <row r="12" spans="1:16" ht="15.5" x14ac:dyDescent="0.35">
      <c r="A12" s="135" t="s">
        <v>375</v>
      </c>
      <c r="B12" s="142"/>
      <c r="C12" s="137"/>
      <c r="D12" s="137"/>
      <c r="E12" s="137"/>
      <c r="F12" s="138">
        <f t="shared" si="0"/>
        <v>0</v>
      </c>
      <c r="G12" s="143"/>
      <c r="H12" s="137"/>
      <c r="I12" s="137"/>
      <c r="J12" s="137"/>
      <c r="K12" s="137"/>
      <c r="L12" s="137"/>
      <c r="M12" s="137">
        <f t="shared" si="1"/>
        <v>0</v>
      </c>
      <c r="N12" s="239">
        <f t="shared" si="2"/>
        <v>0</v>
      </c>
      <c r="O12" s="140"/>
      <c r="P12" s="141"/>
    </row>
    <row r="13" spans="1:16" ht="15.5" x14ac:dyDescent="0.35">
      <c r="A13" s="135" t="s">
        <v>376</v>
      </c>
      <c r="B13" s="142"/>
      <c r="C13" s="137"/>
      <c r="D13" s="137"/>
      <c r="E13" s="137"/>
      <c r="F13" s="138">
        <f t="shared" si="0"/>
        <v>0</v>
      </c>
      <c r="G13" s="143"/>
      <c r="H13" s="137"/>
      <c r="I13" s="137"/>
      <c r="J13" s="137"/>
      <c r="K13" s="137"/>
      <c r="L13" s="137"/>
      <c r="M13" s="137">
        <f t="shared" si="1"/>
        <v>0</v>
      </c>
      <c r="N13" s="239">
        <f t="shared" si="2"/>
        <v>0</v>
      </c>
      <c r="O13" s="140"/>
      <c r="P13" s="141"/>
    </row>
    <row r="14" spans="1:16" ht="15.5" x14ac:dyDescent="0.35">
      <c r="A14" s="135" t="s">
        <v>377</v>
      </c>
      <c r="B14" s="144"/>
      <c r="C14" s="79"/>
      <c r="D14" s="79"/>
      <c r="E14" s="79"/>
      <c r="F14" s="138">
        <f t="shared" si="0"/>
        <v>0</v>
      </c>
      <c r="G14" s="145"/>
      <c r="H14" s="79"/>
      <c r="I14" s="79"/>
      <c r="J14" s="79"/>
      <c r="K14" s="79"/>
      <c r="L14" s="79"/>
      <c r="M14" s="137">
        <f t="shared" si="1"/>
        <v>0</v>
      </c>
      <c r="N14" s="239">
        <f t="shared" si="2"/>
        <v>0</v>
      </c>
      <c r="O14" s="146"/>
      <c r="P14" s="141"/>
    </row>
    <row r="15" spans="1:16" ht="15.5" x14ac:dyDescent="0.35">
      <c r="A15" s="135" t="s">
        <v>378</v>
      </c>
      <c r="B15" s="144"/>
      <c r="C15" s="79"/>
      <c r="D15" s="79"/>
      <c r="E15" s="79"/>
      <c r="F15" s="138">
        <f t="shared" si="0"/>
        <v>0</v>
      </c>
      <c r="G15" s="145"/>
      <c r="H15" s="79"/>
      <c r="I15" s="79"/>
      <c r="J15" s="79"/>
      <c r="K15" s="79"/>
      <c r="L15" s="79"/>
      <c r="M15" s="79"/>
      <c r="N15" s="239">
        <f t="shared" si="2"/>
        <v>0</v>
      </c>
      <c r="O15" s="146"/>
      <c r="P15" s="148"/>
    </row>
    <row r="16" spans="1:16" ht="15.5" x14ac:dyDescent="0.35">
      <c r="B16" s="149" t="s">
        <v>389</v>
      </c>
      <c r="C16" s="150">
        <f>SUM(C8:C15)</f>
        <v>115660.25</v>
      </c>
      <c r="D16" s="150">
        <f>SUM(D8:D15)</f>
        <v>71369.63</v>
      </c>
      <c r="E16" s="150">
        <f>SUM(E8:E15)</f>
        <v>168352.94</v>
      </c>
      <c r="F16" s="150">
        <f>SUM(F8:F15)</f>
        <v>355382.82</v>
      </c>
      <c r="G16" s="150">
        <f>(G8*F8)+(G9*F9)+(G10*F10)+(G11*F11)+(G12*F12)+(G13*F13)+(G14*F14)+(G15*F15)</f>
        <v>124383.98699999999</v>
      </c>
      <c r="H16" s="150">
        <f>SUM(H8:H15)</f>
        <v>0</v>
      </c>
      <c r="I16" s="150"/>
      <c r="J16" s="150">
        <f>SUM(J8:J15)</f>
        <v>349.09</v>
      </c>
      <c r="K16" s="150">
        <f>SUM(K8:K15)</f>
        <v>550.23</v>
      </c>
      <c r="L16" s="150">
        <f>SUM(L8:L15)</f>
        <v>0</v>
      </c>
      <c r="M16" s="150">
        <f>SUM(M8:M15)</f>
        <v>899.31999999999994</v>
      </c>
      <c r="N16" s="240">
        <f>IFERROR(M16/F16,0)</f>
        <v>2.5305668968466171E-3</v>
      </c>
      <c r="O16" s="146"/>
      <c r="P16" s="151"/>
    </row>
    <row r="17" spans="1:16" ht="51" customHeight="1" x14ac:dyDescent="0.35">
      <c r="A17" s="132" t="s">
        <v>379</v>
      </c>
      <c r="B17" s="254" t="s">
        <v>635</v>
      </c>
      <c r="C17" s="255"/>
      <c r="D17" s="255"/>
      <c r="E17" s="255"/>
      <c r="F17" s="255"/>
      <c r="G17" s="255"/>
      <c r="H17" s="256"/>
      <c r="I17" s="256"/>
      <c r="J17" s="256"/>
      <c r="K17" s="256"/>
      <c r="L17" s="256"/>
      <c r="M17" s="256"/>
      <c r="N17" s="256"/>
      <c r="O17" s="255"/>
      <c r="P17" s="134"/>
    </row>
    <row r="18" spans="1:16" ht="90" customHeight="1" x14ac:dyDescent="0.35">
      <c r="A18" s="135" t="s">
        <v>380</v>
      </c>
      <c r="B18" s="136" t="s">
        <v>615</v>
      </c>
      <c r="C18" s="137">
        <v>35886.75</v>
      </c>
      <c r="D18" s="137">
        <v>21123.21</v>
      </c>
      <c r="E18" s="137">
        <v>59950.98</v>
      </c>
      <c r="F18" s="138">
        <f t="shared" ref="F18:F25" si="3">SUM(C18:E18)</f>
        <v>116960.94</v>
      </c>
      <c r="G18" s="225">
        <v>0.35</v>
      </c>
      <c r="H18" s="137"/>
      <c r="I18" s="137"/>
      <c r="J18" s="137">
        <v>1170.56</v>
      </c>
      <c r="K18" s="137"/>
      <c r="L18" s="137"/>
      <c r="M18" s="137">
        <f t="shared" ref="M18:M25" si="4">J18+K18+L18</f>
        <v>1170.56</v>
      </c>
      <c r="N18" s="239">
        <f t="shared" si="2"/>
        <v>1.0008127499659287E-2</v>
      </c>
      <c r="O18" s="140"/>
      <c r="P18" s="141"/>
    </row>
    <row r="19" spans="1:16" ht="91.5" customHeight="1" x14ac:dyDescent="0.35">
      <c r="A19" s="135" t="s">
        <v>381</v>
      </c>
      <c r="B19" s="136" t="s">
        <v>616</v>
      </c>
      <c r="C19" s="137">
        <v>38386.75</v>
      </c>
      <c r="D19" s="137">
        <v>23623.21</v>
      </c>
      <c r="E19" s="137">
        <v>58950.98</v>
      </c>
      <c r="F19" s="138">
        <f t="shared" si="3"/>
        <v>120960.94</v>
      </c>
      <c r="G19" s="225">
        <v>0.35</v>
      </c>
      <c r="H19" s="137"/>
      <c r="I19" s="137"/>
      <c r="J19" s="137"/>
      <c r="K19" s="137"/>
      <c r="L19" s="137"/>
      <c r="M19" s="137">
        <f t="shared" si="4"/>
        <v>0</v>
      </c>
      <c r="N19" s="239">
        <f t="shared" si="2"/>
        <v>0</v>
      </c>
      <c r="O19" s="140"/>
      <c r="P19" s="141"/>
    </row>
    <row r="20" spans="1:16" ht="85.5" customHeight="1" x14ac:dyDescent="0.35">
      <c r="A20" s="135" t="s">
        <v>382</v>
      </c>
      <c r="B20" s="136" t="s">
        <v>617</v>
      </c>
      <c r="C20" s="137">
        <v>35386.75</v>
      </c>
      <c r="D20" s="137">
        <v>20623.21</v>
      </c>
      <c r="E20" s="137"/>
      <c r="F20" s="138">
        <f t="shared" si="3"/>
        <v>56009.96</v>
      </c>
      <c r="G20" s="225">
        <v>0.35</v>
      </c>
      <c r="H20" s="137"/>
      <c r="I20" s="137"/>
      <c r="J20" s="137"/>
      <c r="K20" s="137"/>
      <c r="L20" s="137"/>
      <c r="M20" s="137">
        <f t="shared" si="4"/>
        <v>0</v>
      </c>
      <c r="N20" s="239">
        <f t="shared" si="2"/>
        <v>0</v>
      </c>
      <c r="O20" s="140"/>
      <c r="P20" s="141"/>
    </row>
    <row r="21" spans="1:16" ht="15.5" x14ac:dyDescent="0.35">
      <c r="A21" s="135" t="s">
        <v>383</v>
      </c>
      <c r="B21" s="142"/>
      <c r="C21" s="137"/>
      <c r="D21" s="137"/>
      <c r="E21" s="137"/>
      <c r="F21" s="138">
        <f t="shared" si="3"/>
        <v>0</v>
      </c>
      <c r="G21" s="143"/>
      <c r="H21" s="137"/>
      <c r="I21" s="137"/>
      <c r="J21" s="137"/>
      <c r="K21" s="137"/>
      <c r="L21" s="137"/>
      <c r="M21" s="137">
        <f t="shared" si="4"/>
        <v>0</v>
      </c>
      <c r="N21" s="239">
        <f t="shared" si="2"/>
        <v>0</v>
      </c>
      <c r="O21" s="140"/>
      <c r="P21" s="141"/>
    </row>
    <row r="22" spans="1:16" ht="15.5" x14ac:dyDescent="0.35">
      <c r="A22" s="135" t="s">
        <v>384</v>
      </c>
      <c r="B22" s="142"/>
      <c r="C22" s="137"/>
      <c r="D22" s="137"/>
      <c r="E22" s="137"/>
      <c r="F22" s="138">
        <f t="shared" si="3"/>
        <v>0</v>
      </c>
      <c r="G22" s="143"/>
      <c r="H22" s="137"/>
      <c r="I22" s="137"/>
      <c r="J22" s="137"/>
      <c r="K22" s="137"/>
      <c r="L22" s="137"/>
      <c r="M22" s="137">
        <f t="shared" si="4"/>
        <v>0</v>
      </c>
      <c r="N22" s="239">
        <f t="shared" si="2"/>
        <v>0</v>
      </c>
      <c r="O22" s="140"/>
      <c r="P22" s="141"/>
    </row>
    <row r="23" spans="1:16" ht="15.5" x14ac:dyDescent="0.35">
      <c r="A23" s="135" t="s">
        <v>385</v>
      </c>
      <c r="B23" s="142"/>
      <c r="C23" s="137"/>
      <c r="D23" s="137"/>
      <c r="E23" s="137"/>
      <c r="F23" s="138">
        <f t="shared" si="3"/>
        <v>0</v>
      </c>
      <c r="G23" s="143"/>
      <c r="H23" s="137"/>
      <c r="I23" s="137"/>
      <c r="J23" s="137"/>
      <c r="K23" s="137"/>
      <c r="L23" s="137"/>
      <c r="M23" s="137">
        <f t="shared" si="4"/>
        <v>0</v>
      </c>
      <c r="N23" s="239">
        <f t="shared" si="2"/>
        <v>0</v>
      </c>
      <c r="O23" s="140"/>
      <c r="P23" s="141"/>
    </row>
    <row r="24" spans="1:16" ht="15.5" x14ac:dyDescent="0.35">
      <c r="A24" s="135" t="s">
        <v>386</v>
      </c>
      <c r="B24" s="144"/>
      <c r="C24" s="79"/>
      <c r="D24" s="79"/>
      <c r="E24" s="79"/>
      <c r="F24" s="138">
        <f t="shared" si="3"/>
        <v>0</v>
      </c>
      <c r="G24" s="145"/>
      <c r="H24" s="79"/>
      <c r="I24" s="79"/>
      <c r="J24" s="79"/>
      <c r="K24" s="79"/>
      <c r="L24" s="79"/>
      <c r="M24" s="137">
        <f t="shared" si="4"/>
        <v>0</v>
      </c>
      <c r="N24" s="239">
        <f t="shared" si="2"/>
        <v>0</v>
      </c>
      <c r="O24" s="146"/>
      <c r="P24" s="141"/>
    </row>
    <row r="25" spans="1:16" ht="15.5" x14ac:dyDescent="0.35">
      <c r="A25" s="135" t="s">
        <v>387</v>
      </c>
      <c r="B25" s="144"/>
      <c r="C25" s="79"/>
      <c r="D25" s="79"/>
      <c r="E25" s="79"/>
      <c r="F25" s="138">
        <f t="shared" si="3"/>
        <v>0</v>
      </c>
      <c r="G25" s="145"/>
      <c r="H25" s="79"/>
      <c r="I25" s="79"/>
      <c r="J25" s="79"/>
      <c r="K25" s="79"/>
      <c r="L25" s="79"/>
      <c r="M25" s="137">
        <f t="shared" si="4"/>
        <v>0</v>
      </c>
      <c r="N25" s="239">
        <f t="shared" si="2"/>
        <v>0</v>
      </c>
      <c r="O25" s="146"/>
      <c r="P25" s="141"/>
    </row>
    <row r="26" spans="1:16" ht="15.5" x14ac:dyDescent="0.35">
      <c r="B26" s="149" t="s">
        <v>388</v>
      </c>
      <c r="C26" s="68">
        <f>SUM(C18:C25)</f>
        <v>109660.25</v>
      </c>
      <c r="D26" s="68">
        <f t="shared" ref="D26:F26" si="5">SUM(D18:D25)</f>
        <v>65369.63</v>
      </c>
      <c r="E26" s="68">
        <f t="shared" si="5"/>
        <v>118901.96</v>
      </c>
      <c r="F26" s="68">
        <f t="shared" si="5"/>
        <v>293931.84000000003</v>
      </c>
      <c r="G26" s="150">
        <f>(G18*F18)+(G19*F19)+(G20*F20)+(G21*F21)+(G22*F22)+(G23*F23)+(G24*F24)+(G25*F25)</f>
        <v>102876.144</v>
      </c>
      <c r="H26" s="150">
        <f>SUM(H18:H25)</f>
        <v>0</v>
      </c>
      <c r="I26" s="150"/>
      <c r="J26" s="68">
        <f t="shared" ref="J26:L26" si="6">SUM(J18:J25)</f>
        <v>1170.56</v>
      </c>
      <c r="K26" s="68">
        <f t="shared" si="6"/>
        <v>0</v>
      </c>
      <c r="L26" s="68">
        <f t="shared" si="6"/>
        <v>0</v>
      </c>
      <c r="M26" s="68">
        <f t="shared" ref="M26" si="7">SUM(M18:M25)</f>
        <v>1170.56</v>
      </c>
      <c r="N26" s="241">
        <f>IFERROR(M26/F26,0)</f>
        <v>3.9824198698582636E-3</v>
      </c>
      <c r="O26" s="146"/>
      <c r="P26" s="151"/>
    </row>
    <row r="27" spans="1:16" ht="51" customHeight="1" x14ac:dyDescent="0.35">
      <c r="A27" s="132" t="s">
        <v>390</v>
      </c>
      <c r="B27" s="254" t="s">
        <v>636</v>
      </c>
      <c r="C27" s="255"/>
      <c r="D27" s="255"/>
      <c r="E27" s="255"/>
      <c r="F27" s="255"/>
      <c r="G27" s="255"/>
      <c r="H27" s="256"/>
      <c r="I27" s="256"/>
      <c r="J27" s="256"/>
      <c r="K27" s="256"/>
      <c r="L27" s="256"/>
      <c r="M27" s="256"/>
      <c r="N27" s="256"/>
      <c r="O27" s="255"/>
      <c r="P27" s="134"/>
    </row>
    <row r="28" spans="1:16" ht="62" x14ac:dyDescent="0.35">
      <c r="A28" s="135" t="s">
        <v>391</v>
      </c>
      <c r="B28" s="136" t="s">
        <v>618</v>
      </c>
      <c r="C28" s="137">
        <v>42386.75</v>
      </c>
      <c r="D28" s="137">
        <v>27623.21</v>
      </c>
      <c r="E28" s="137"/>
      <c r="F28" s="138">
        <f t="shared" ref="F28:F35" si="8">SUM(C28:E28)</f>
        <v>70009.959999999992</v>
      </c>
      <c r="G28" s="225">
        <v>0.35</v>
      </c>
      <c r="H28" s="137"/>
      <c r="I28" s="137"/>
      <c r="J28" s="137"/>
      <c r="K28" s="137"/>
      <c r="L28" s="137"/>
      <c r="M28" s="137">
        <f t="shared" ref="M28:M35" si="9">J28+K28+L28</f>
        <v>0</v>
      </c>
      <c r="N28" s="239">
        <f t="shared" ref="N28:N35" si="10">IFERROR(M28/F28,0)</f>
        <v>0</v>
      </c>
      <c r="O28" s="140"/>
      <c r="P28" s="141"/>
    </row>
    <row r="29" spans="1:16" ht="31" x14ac:dyDescent="0.35">
      <c r="A29" s="135" t="s">
        <v>392</v>
      </c>
      <c r="B29" s="136" t="s">
        <v>619</v>
      </c>
      <c r="C29" s="137">
        <v>35386.75</v>
      </c>
      <c r="D29" s="137">
        <v>20623.21</v>
      </c>
      <c r="E29" s="137"/>
      <c r="F29" s="138">
        <f t="shared" si="8"/>
        <v>56009.96</v>
      </c>
      <c r="G29" s="225">
        <v>0.35</v>
      </c>
      <c r="H29" s="137"/>
      <c r="I29" s="137"/>
      <c r="J29" s="137"/>
      <c r="K29" s="137"/>
      <c r="L29" s="137"/>
      <c r="M29" s="137">
        <f t="shared" si="9"/>
        <v>0</v>
      </c>
      <c r="N29" s="239">
        <f t="shared" si="10"/>
        <v>0</v>
      </c>
      <c r="O29" s="140"/>
      <c r="P29" s="141"/>
    </row>
    <row r="30" spans="1:16" ht="46.5" x14ac:dyDescent="0.35">
      <c r="A30" s="135" t="s">
        <v>393</v>
      </c>
      <c r="B30" s="136" t="s">
        <v>620</v>
      </c>
      <c r="C30" s="137">
        <v>33386.75</v>
      </c>
      <c r="D30" s="137">
        <v>18623.11</v>
      </c>
      <c r="E30" s="137"/>
      <c r="F30" s="138">
        <f t="shared" si="8"/>
        <v>52009.86</v>
      </c>
      <c r="G30" s="225">
        <v>0.35</v>
      </c>
      <c r="H30" s="137"/>
      <c r="I30" s="137"/>
      <c r="J30" s="137"/>
      <c r="K30" s="137"/>
      <c r="L30" s="137"/>
      <c r="M30" s="137">
        <f t="shared" si="9"/>
        <v>0</v>
      </c>
      <c r="N30" s="239">
        <f t="shared" si="10"/>
        <v>0</v>
      </c>
      <c r="O30" s="140"/>
      <c r="P30" s="141"/>
    </row>
    <row r="31" spans="1:16" ht="15.5" x14ac:dyDescent="0.35">
      <c r="A31" s="135" t="s">
        <v>394</v>
      </c>
      <c r="B31" s="142"/>
      <c r="C31" s="137"/>
      <c r="D31" s="137"/>
      <c r="E31" s="137"/>
      <c r="F31" s="138">
        <f t="shared" si="8"/>
        <v>0</v>
      </c>
      <c r="G31" s="143"/>
      <c r="H31" s="137"/>
      <c r="I31" s="137"/>
      <c r="J31" s="137"/>
      <c r="K31" s="137"/>
      <c r="L31" s="137"/>
      <c r="M31" s="137">
        <f t="shared" si="9"/>
        <v>0</v>
      </c>
      <c r="N31" s="239">
        <f t="shared" si="10"/>
        <v>0</v>
      </c>
      <c r="O31" s="140"/>
      <c r="P31" s="141"/>
    </row>
    <row r="32" spans="1:16" s="147" customFormat="1" ht="15.5" x14ac:dyDescent="0.35">
      <c r="A32" s="135" t="s">
        <v>395</v>
      </c>
      <c r="B32" s="142"/>
      <c r="C32" s="137"/>
      <c r="D32" s="137"/>
      <c r="E32" s="137"/>
      <c r="F32" s="138">
        <f t="shared" si="8"/>
        <v>0</v>
      </c>
      <c r="G32" s="143"/>
      <c r="H32" s="137"/>
      <c r="I32" s="137"/>
      <c r="J32" s="137"/>
      <c r="K32" s="137"/>
      <c r="L32" s="137"/>
      <c r="M32" s="137">
        <f t="shared" si="9"/>
        <v>0</v>
      </c>
      <c r="N32" s="239">
        <f t="shared" si="10"/>
        <v>0</v>
      </c>
      <c r="O32" s="140"/>
      <c r="P32" s="141"/>
    </row>
    <row r="33" spans="1:16" s="147" customFormat="1" ht="15.5" x14ac:dyDescent="0.35">
      <c r="A33" s="135" t="s">
        <v>396</v>
      </c>
      <c r="B33" s="142"/>
      <c r="C33" s="137"/>
      <c r="D33" s="137"/>
      <c r="E33" s="137"/>
      <c r="F33" s="138">
        <f t="shared" si="8"/>
        <v>0</v>
      </c>
      <c r="G33" s="143"/>
      <c r="H33" s="137"/>
      <c r="I33" s="137"/>
      <c r="J33" s="137"/>
      <c r="K33" s="137"/>
      <c r="L33" s="137"/>
      <c r="M33" s="137">
        <f t="shared" si="9"/>
        <v>0</v>
      </c>
      <c r="N33" s="239">
        <f t="shared" si="10"/>
        <v>0</v>
      </c>
      <c r="O33" s="140"/>
      <c r="P33" s="141"/>
    </row>
    <row r="34" spans="1:16" s="147" customFormat="1" ht="15.5" x14ac:dyDescent="0.35">
      <c r="A34" s="135" t="s">
        <v>397</v>
      </c>
      <c r="B34" s="144"/>
      <c r="C34" s="79"/>
      <c r="D34" s="79"/>
      <c r="E34" s="79"/>
      <c r="F34" s="138">
        <f t="shared" si="8"/>
        <v>0</v>
      </c>
      <c r="G34" s="145"/>
      <c r="H34" s="79"/>
      <c r="I34" s="79"/>
      <c r="J34" s="79"/>
      <c r="K34" s="79"/>
      <c r="L34" s="79"/>
      <c r="M34" s="137">
        <f t="shared" si="9"/>
        <v>0</v>
      </c>
      <c r="N34" s="239">
        <f t="shared" si="10"/>
        <v>0</v>
      </c>
      <c r="O34" s="146"/>
      <c r="P34" s="141"/>
    </row>
    <row r="35" spans="1:16" ht="15.5" x14ac:dyDescent="0.35">
      <c r="A35" s="135" t="s">
        <v>398</v>
      </c>
      <c r="B35" s="144"/>
      <c r="C35" s="79"/>
      <c r="D35" s="79"/>
      <c r="E35" s="79"/>
      <c r="F35" s="138">
        <f t="shared" si="8"/>
        <v>0</v>
      </c>
      <c r="G35" s="145"/>
      <c r="H35" s="79"/>
      <c r="I35" s="79"/>
      <c r="J35" s="79"/>
      <c r="K35" s="79"/>
      <c r="L35" s="79"/>
      <c r="M35" s="137">
        <f t="shared" si="9"/>
        <v>0</v>
      </c>
      <c r="N35" s="239">
        <f t="shared" si="10"/>
        <v>0</v>
      </c>
      <c r="O35" s="146"/>
      <c r="P35" s="141"/>
    </row>
    <row r="36" spans="1:16" ht="15.5" x14ac:dyDescent="0.35">
      <c r="B36" s="149" t="s">
        <v>399</v>
      </c>
      <c r="C36" s="68">
        <f>SUM(C28:C35)</f>
        <v>111160.25</v>
      </c>
      <c r="D36" s="68">
        <f t="shared" ref="D36:F36" si="11">SUM(D28:D35)</f>
        <v>66869.53</v>
      </c>
      <c r="E36" s="68">
        <f t="shared" si="11"/>
        <v>0</v>
      </c>
      <c r="F36" s="68">
        <f t="shared" si="11"/>
        <v>178029.77999999997</v>
      </c>
      <c r="G36" s="150">
        <f>(G28*F28)+(G29*F29)+(G30*F30)+(G31*F31)+(G32*F32)+(G33*F33)+(G34*F34)+(G35*F35)</f>
        <v>62310.422999999995</v>
      </c>
      <c r="H36" s="150">
        <f>SUM(H28:H35)</f>
        <v>0</v>
      </c>
      <c r="I36" s="150"/>
      <c r="J36" s="68">
        <f t="shared" ref="J36:K36" si="12">SUM(J28:J35)</f>
        <v>0</v>
      </c>
      <c r="K36" s="68">
        <f t="shared" si="12"/>
        <v>0</v>
      </c>
      <c r="L36" s="68">
        <f t="shared" ref="L36:M36" si="13">SUM(L28:L35)</f>
        <v>0</v>
      </c>
      <c r="M36" s="68">
        <f t="shared" si="13"/>
        <v>0</v>
      </c>
      <c r="N36" s="241">
        <f>IFERROR(M36/F36,0)</f>
        <v>0</v>
      </c>
      <c r="O36" s="146"/>
      <c r="P36" s="151"/>
    </row>
    <row r="37" spans="1:16" ht="51" customHeight="1" x14ac:dyDescent="0.35">
      <c r="A37" s="132" t="s">
        <v>400</v>
      </c>
      <c r="B37" s="255"/>
      <c r="C37" s="255"/>
      <c r="D37" s="255"/>
      <c r="E37" s="255"/>
      <c r="F37" s="255"/>
      <c r="G37" s="255"/>
      <c r="H37" s="256"/>
      <c r="I37" s="256"/>
      <c r="J37" s="256"/>
      <c r="K37" s="256"/>
      <c r="L37" s="256"/>
      <c r="M37" s="256"/>
      <c r="N37" s="256"/>
      <c r="O37" s="255"/>
      <c r="P37" s="134"/>
    </row>
    <row r="38" spans="1:16" ht="15.5" x14ac:dyDescent="0.35">
      <c r="A38" s="135" t="s">
        <v>401</v>
      </c>
      <c r="B38" s="142"/>
      <c r="C38" s="137"/>
      <c r="D38" s="137"/>
      <c r="E38" s="137"/>
      <c r="F38" s="138">
        <f>C38</f>
        <v>0</v>
      </c>
      <c r="G38" s="143"/>
      <c r="H38" s="137"/>
      <c r="I38" s="137"/>
      <c r="J38" s="137"/>
      <c r="K38" s="137"/>
      <c r="L38" s="137"/>
      <c r="M38" s="137">
        <f t="shared" ref="M38:M45" si="14">J38+K38+L38</f>
        <v>0</v>
      </c>
      <c r="N38" s="239">
        <f t="shared" ref="N38:N45" si="15">IFERROR(M38/F38,0)</f>
        <v>0</v>
      </c>
      <c r="O38" s="140"/>
      <c r="P38" s="141"/>
    </row>
    <row r="39" spans="1:16" ht="15.5" x14ac:dyDescent="0.35">
      <c r="A39" s="135" t="s">
        <v>402</v>
      </c>
      <c r="B39" s="142"/>
      <c r="C39" s="137"/>
      <c r="D39" s="137"/>
      <c r="E39" s="137"/>
      <c r="F39" s="138">
        <f t="shared" ref="F39:F45" si="16">C39</f>
        <v>0</v>
      </c>
      <c r="G39" s="143"/>
      <c r="H39" s="137"/>
      <c r="I39" s="137"/>
      <c r="J39" s="137"/>
      <c r="K39" s="137"/>
      <c r="L39" s="137"/>
      <c r="M39" s="137">
        <f t="shared" si="14"/>
        <v>0</v>
      </c>
      <c r="N39" s="239">
        <f t="shared" si="15"/>
        <v>0</v>
      </c>
      <c r="O39" s="140"/>
      <c r="P39" s="141"/>
    </row>
    <row r="40" spans="1:16" ht="15.5" x14ac:dyDescent="0.35">
      <c r="A40" s="135" t="s">
        <v>403</v>
      </c>
      <c r="B40" s="142"/>
      <c r="C40" s="137"/>
      <c r="D40" s="137"/>
      <c r="E40" s="137"/>
      <c r="F40" s="138">
        <f t="shared" si="16"/>
        <v>0</v>
      </c>
      <c r="G40" s="143"/>
      <c r="H40" s="137"/>
      <c r="I40" s="137"/>
      <c r="J40" s="137"/>
      <c r="K40" s="137"/>
      <c r="L40" s="137"/>
      <c r="M40" s="137">
        <f t="shared" si="14"/>
        <v>0</v>
      </c>
      <c r="N40" s="239">
        <f t="shared" si="15"/>
        <v>0</v>
      </c>
      <c r="O40" s="140"/>
      <c r="P40" s="141"/>
    </row>
    <row r="41" spans="1:16" ht="15.5" x14ac:dyDescent="0.35">
      <c r="A41" s="135" t="s">
        <v>404</v>
      </c>
      <c r="B41" s="142"/>
      <c r="C41" s="137"/>
      <c r="D41" s="137"/>
      <c r="E41" s="137"/>
      <c r="F41" s="138">
        <f t="shared" si="16"/>
        <v>0</v>
      </c>
      <c r="G41" s="143"/>
      <c r="H41" s="137"/>
      <c r="I41" s="137"/>
      <c r="J41" s="137"/>
      <c r="K41" s="137"/>
      <c r="L41" s="137"/>
      <c r="M41" s="137">
        <f t="shared" si="14"/>
        <v>0</v>
      </c>
      <c r="N41" s="239">
        <f t="shared" si="15"/>
        <v>0</v>
      </c>
      <c r="O41" s="140"/>
      <c r="P41" s="141"/>
    </row>
    <row r="42" spans="1:16" ht="15.5" x14ac:dyDescent="0.35">
      <c r="A42" s="135" t="s">
        <v>405</v>
      </c>
      <c r="B42" s="142"/>
      <c r="C42" s="137"/>
      <c r="D42" s="137"/>
      <c r="E42" s="137"/>
      <c r="F42" s="138">
        <f t="shared" si="16"/>
        <v>0</v>
      </c>
      <c r="G42" s="143"/>
      <c r="H42" s="137"/>
      <c r="I42" s="137"/>
      <c r="J42" s="137"/>
      <c r="K42" s="137"/>
      <c r="L42" s="137"/>
      <c r="M42" s="137">
        <f t="shared" si="14"/>
        <v>0</v>
      </c>
      <c r="N42" s="239">
        <f t="shared" si="15"/>
        <v>0</v>
      </c>
      <c r="O42" s="140"/>
      <c r="P42" s="141"/>
    </row>
    <row r="43" spans="1:16" ht="15.5" x14ac:dyDescent="0.35">
      <c r="A43" s="135" t="s">
        <v>406</v>
      </c>
      <c r="B43" s="142"/>
      <c r="C43" s="137"/>
      <c r="D43" s="137"/>
      <c r="E43" s="137"/>
      <c r="F43" s="138">
        <f t="shared" si="16"/>
        <v>0</v>
      </c>
      <c r="G43" s="143"/>
      <c r="H43" s="137"/>
      <c r="I43" s="137"/>
      <c r="J43" s="137"/>
      <c r="K43" s="137"/>
      <c r="L43" s="137"/>
      <c r="M43" s="137">
        <f t="shared" si="14"/>
        <v>0</v>
      </c>
      <c r="N43" s="239">
        <f t="shared" si="15"/>
        <v>0</v>
      </c>
      <c r="O43" s="140"/>
      <c r="P43" s="141"/>
    </row>
    <row r="44" spans="1:16" s="147" customFormat="1" ht="15.5" x14ac:dyDescent="0.35">
      <c r="A44" s="135" t="s">
        <v>407</v>
      </c>
      <c r="B44" s="144"/>
      <c r="C44" s="79"/>
      <c r="D44" s="79"/>
      <c r="E44" s="79"/>
      <c r="F44" s="138">
        <f t="shared" si="16"/>
        <v>0</v>
      </c>
      <c r="G44" s="145"/>
      <c r="H44" s="79"/>
      <c r="I44" s="79"/>
      <c r="J44" s="79"/>
      <c r="K44" s="79"/>
      <c r="L44" s="79"/>
      <c r="M44" s="137">
        <f t="shared" si="14"/>
        <v>0</v>
      </c>
      <c r="N44" s="239">
        <f t="shared" si="15"/>
        <v>0</v>
      </c>
      <c r="O44" s="146"/>
      <c r="P44" s="141"/>
    </row>
    <row r="45" spans="1:16" ht="15.5" x14ac:dyDescent="0.35">
      <c r="A45" s="135" t="s">
        <v>408</v>
      </c>
      <c r="B45" s="144"/>
      <c r="C45" s="79"/>
      <c r="D45" s="79"/>
      <c r="E45" s="79"/>
      <c r="F45" s="138">
        <f t="shared" si="16"/>
        <v>0</v>
      </c>
      <c r="G45" s="145"/>
      <c r="H45" s="79"/>
      <c r="I45" s="79"/>
      <c r="J45" s="79"/>
      <c r="K45" s="79"/>
      <c r="L45" s="79"/>
      <c r="M45" s="137">
        <f t="shared" si="14"/>
        <v>0</v>
      </c>
      <c r="N45" s="239">
        <f t="shared" si="15"/>
        <v>0</v>
      </c>
      <c r="O45" s="146"/>
      <c r="P45" s="141"/>
    </row>
    <row r="46" spans="1:16" ht="15.5" x14ac:dyDescent="0.35">
      <c r="B46" s="149" t="s">
        <v>409</v>
      </c>
      <c r="C46" s="150">
        <f>SUM(C38:C45)</f>
        <v>0</v>
      </c>
      <c r="D46" s="150">
        <f t="shared" ref="D46:F46" si="17">SUM(D38:D45)</f>
        <v>0</v>
      </c>
      <c r="E46" s="150">
        <f t="shared" si="17"/>
        <v>0</v>
      </c>
      <c r="F46" s="150">
        <f t="shared" si="17"/>
        <v>0</v>
      </c>
      <c r="G46" s="150">
        <f>(G38*F38)+(G39*F39)+(G40*F40)+(G41*F41)+(G42*F42)+(G43*F43)+(G44*F44)+(G45*F45)</f>
        <v>0</v>
      </c>
      <c r="H46" s="150">
        <f>SUM(H38:H45)</f>
        <v>0</v>
      </c>
      <c r="I46" s="150"/>
      <c r="J46" s="150"/>
      <c r="K46" s="150"/>
      <c r="L46" s="150"/>
      <c r="M46" s="150"/>
      <c r="N46" s="241">
        <f>IFERROR(M46/F46,0)</f>
        <v>0</v>
      </c>
      <c r="O46" s="146"/>
      <c r="P46" s="151"/>
    </row>
    <row r="47" spans="1:16" ht="15.5" x14ac:dyDescent="0.35">
      <c r="A47" s="152"/>
      <c r="B47" s="153"/>
      <c r="C47" s="154"/>
      <c r="D47" s="154"/>
      <c r="E47" s="154"/>
      <c r="F47" s="154"/>
      <c r="G47" s="154"/>
      <c r="H47" s="154"/>
      <c r="I47" s="154"/>
      <c r="J47" s="154"/>
      <c r="K47" s="154"/>
      <c r="L47" s="154"/>
      <c r="M47" s="154"/>
      <c r="N47" s="242"/>
      <c r="O47" s="154"/>
      <c r="P47" s="141"/>
    </row>
    <row r="48" spans="1:16" ht="51" customHeight="1" x14ac:dyDescent="0.35">
      <c r="A48" s="149" t="s">
        <v>410</v>
      </c>
      <c r="B48" s="254" t="s">
        <v>632</v>
      </c>
      <c r="C48" s="266"/>
      <c r="D48" s="266"/>
      <c r="E48" s="266"/>
      <c r="F48" s="266"/>
      <c r="G48" s="266"/>
      <c r="H48" s="267"/>
      <c r="I48" s="267"/>
      <c r="J48" s="267"/>
      <c r="K48" s="267"/>
      <c r="L48" s="267"/>
      <c r="M48" s="267"/>
      <c r="N48" s="267"/>
      <c r="O48" s="266"/>
      <c r="P48" s="133"/>
    </row>
    <row r="49" spans="1:16" ht="51" customHeight="1" x14ac:dyDescent="0.35">
      <c r="A49" s="132" t="s">
        <v>411</v>
      </c>
      <c r="B49" s="254" t="s">
        <v>637</v>
      </c>
      <c r="C49" s="255"/>
      <c r="D49" s="255"/>
      <c r="E49" s="255"/>
      <c r="F49" s="255"/>
      <c r="G49" s="255"/>
      <c r="H49" s="256"/>
      <c r="I49" s="256"/>
      <c r="J49" s="256"/>
      <c r="K49" s="256"/>
      <c r="L49" s="256"/>
      <c r="M49" s="256"/>
      <c r="N49" s="256"/>
      <c r="O49" s="255"/>
      <c r="P49" s="134"/>
    </row>
    <row r="50" spans="1:16" ht="38.5" x14ac:dyDescent="0.35">
      <c r="A50" s="135" t="s">
        <v>412</v>
      </c>
      <c r="B50" s="155" t="s">
        <v>621</v>
      </c>
      <c r="C50" s="137">
        <v>28179.629999999997</v>
      </c>
      <c r="D50" s="137">
        <v>19698.43</v>
      </c>
      <c r="E50" s="137">
        <v>27731.620000000003</v>
      </c>
      <c r="F50" s="138">
        <f t="shared" ref="F50:F57" si="18">SUM(C50:E50)</f>
        <v>75609.679999999993</v>
      </c>
      <c r="G50" s="225">
        <v>0.35</v>
      </c>
      <c r="H50" s="137"/>
      <c r="I50" s="137"/>
      <c r="J50" s="137"/>
      <c r="K50" s="137"/>
      <c r="L50" s="137"/>
      <c r="M50" s="137">
        <f t="shared" ref="M50:M57" si="19">J50+K50+L50</f>
        <v>0</v>
      </c>
      <c r="N50" s="239">
        <f t="shared" ref="N50:N57" si="20">IFERROR(M50/F50,0)</f>
        <v>0</v>
      </c>
      <c r="O50" s="140"/>
      <c r="P50" s="141"/>
    </row>
    <row r="51" spans="1:16" ht="51" x14ac:dyDescent="0.35">
      <c r="A51" s="135" t="s">
        <v>413</v>
      </c>
      <c r="B51" s="156" t="s">
        <v>640</v>
      </c>
      <c r="C51" s="137">
        <v>23179.629999999997</v>
      </c>
      <c r="D51" s="137">
        <v>14698.43</v>
      </c>
      <c r="E51" s="137">
        <v>24731.620000000003</v>
      </c>
      <c r="F51" s="138">
        <f t="shared" si="18"/>
        <v>62609.68</v>
      </c>
      <c r="G51" s="225">
        <v>0.35</v>
      </c>
      <c r="H51" s="137"/>
      <c r="I51" s="137"/>
      <c r="J51" s="137"/>
      <c r="K51" s="137"/>
      <c r="L51" s="137"/>
      <c r="M51" s="137">
        <f t="shared" si="19"/>
        <v>0</v>
      </c>
      <c r="N51" s="239">
        <f t="shared" si="20"/>
        <v>0</v>
      </c>
      <c r="O51" s="140"/>
      <c r="P51" s="141"/>
    </row>
    <row r="52" spans="1:16" ht="15.5" x14ac:dyDescent="0.35">
      <c r="A52" s="135" t="s">
        <v>414</v>
      </c>
      <c r="B52" s="142"/>
      <c r="C52" s="137"/>
      <c r="D52" s="137"/>
      <c r="E52" s="137"/>
      <c r="F52" s="138">
        <f t="shared" si="18"/>
        <v>0</v>
      </c>
      <c r="G52" s="143"/>
      <c r="H52" s="137"/>
      <c r="I52" s="137"/>
      <c r="J52" s="137"/>
      <c r="K52" s="137"/>
      <c r="L52" s="137"/>
      <c r="M52" s="137">
        <f t="shared" si="19"/>
        <v>0</v>
      </c>
      <c r="N52" s="239">
        <f t="shared" si="20"/>
        <v>0</v>
      </c>
      <c r="O52" s="140"/>
      <c r="P52" s="141"/>
    </row>
    <row r="53" spans="1:16" ht="15.5" x14ac:dyDescent="0.35">
      <c r="A53" s="135" t="s">
        <v>415</v>
      </c>
      <c r="B53" s="142"/>
      <c r="C53" s="137"/>
      <c r="D53" s="137"/>
      <c r="E53" s="137"/>
      <c r="F53" s="138">
        <f t="shared" si="18"/>
        <v>0</v>
      </c>
      <c r="G53" s="143"/>
      <c r="H53" s="137"/>
      <c r="I53" s="137"/>
      <c r="J53" s="137"/>
      <c r="K53" s="137"/>
      <c r="L53" s="137"/>
      <c r="M53" s="137">
        <f t="shared" si="19"/>
        <v>0</v>
      </c>
      <c r="N53" s="239">
        <f t="shared" si="20"/>
        <v>0</v>
      </c>
      <c r="O53" s="140"/>
      <c r="P53" s="141"/>
    </row>
    <row r="54" spans="1:16" ht="15.5" x14ac:dyDescent="0.35">
      <c r="A54" s="135" t="s">
        <v>416</v>
      </c>
      <c r="B54" s="142"/>
      <c r="C54" s="137"/>
      <c r="D54" s="137"/>
      <c r="E54" s="137"/>
      <c r="F54" s="138">
        <f t="shared" si="18"/>
        <v>0</v>
      </c>
      <c r="G54" s="143"/>
      <c r="H54" s="137"/>
      <c r="I54" s="137"/>
      <c r="J54" s="137"/>
      <c r="K54" s="137"/>
      <c r="L54" s="137"/>
      <c r="M54" s="137">
        <f t="shared" si="19"/>
        <v>0</v>
      </c>
      <c r="N54" s="239">
        <f t="shared" si="20"/>
        <v>0</v>
      </c>
      <c r="O54" s="140"/>
      <c r="P54" s="141"/>
    </row>
    <row r="55" spans="1:16" ht="15.5" x14ac:dyDescent="0.35">
      <c r="A55" s="135" t="s">
        <v>417</v>
      </c>
      <c r="B55" s="142"/>
      <c r="C55" s="137"/>
      <c r="D55" s="137"/>
      <c r="E55" s="137"/>
      <c r="F55" s="138">
        <f t="shared" si="18"/>
        <v>0</v>
      </c>
      <c r="G55" s="143"/>
      <c r="H55" s="137"/>
      <c r="I55" s="137"/>
      <c r="J55" s="137"/>
      <c r="K55" s="137"/>
      <c r="L55" s="137"/>
      <c r="M55" s="137">
        <f t="shared" si="19"/>
        <v>0</v>
      </c>
      <c r="N55" s="239">
        <f t="shared" si="20"/>
        <v>0</v>
      </c>
      <c r="O55" s="140"/>
      <c r="P55" s="141"/>
    </row>
    <row r="56" spans="1:16" ht="15.5" x14ac:dyDescent="0.35">
      <c r="A56" s="135" t="s">
        <v>418</v>
      </c>
      <c r="B56" s="144"/>
      <c r="C56" s="79"/>
      <c r="D56" s="79"/>
      <c r="E56" s="79"/>
      <c r="F56" s="138">
        <f t="shared" si="18"/>
        <v>0</v>
      </c>
      <c r="G56" s="145"/>
      <c r="H56" s="79"/>
      <c r="I56" s="79"/>
      <c r="J56" s="79"/>
      <c r="K56" s="79"/>
      <c r="L56" s="79"/>
      <c r="M56" s="137">
        <f t="shared" si="19"/>
        <v>0</v>
      </c>
      <c r="N56" s="239">
        <f t="shared" si="20"/>
        <v>0</v>
      </c>
      <c r="O56" s="146"/>
      <c r="P56" s="141"/>
    </row>
    <row r="57" spans="1:16" s="147" customFormat="1" ht="15.5" x14ac:dyDescent="0.35">
      <c r="A57" s="135" t="s">
        <v>419</v>
      </c>
      <c r="B57" s="144"/>
      <c r="C57" s="79"/>
      <c r="D57" s="79"/>
      <c r="E57" s="79"/>
      <c r="F57" s="138">
        <f t="shared" si="18"/>
        <v>0</v>
      </c>
      <c r="G57" s="145"/>
      <c r="H57" s="79"/>
      <c r="I57" s="79"/>
      <c r="J57" s="79"/>
      <c r="K57" s="79"/>
      <c r="L57" s="79"/>
      <c r="M57" s="137">
        <f t="shared" si="19"/>
        <v>0</v>
      </c>
      <c r="N57" s="239">
        <f t="shared" si="20"/>
        <v>0</v>
      </c>
      <c r="O57" s="146"/>
      <c r="P57" s="141"/>
    </row>
    <row r="58" spans="1:16" s="147" customFormat="1" ht="15.5" x14ac:dyDescent="0.35">
      <c r="A58" s="121"/>
      <c r="B58" s="149" t="s">
        <v>430</v>
      </c>
      <c r="C58" s="150">
        <f>SUM(C50:C57)</f>
        <v>51359.259999999995</v>
      </c>
      <c r="D58" s="150">
        <f t="shared" ref="D58:F58" si="21">SUM(D50:D57)</f>
        <v>34396.86</v>
      </c>
      <c r="E58" s="150">
        <f t="shared" si="21"/>
        <v>52463.240000000005</v>
      </c>
      <c r="F58" s="68">
        <f t="shared" si="21"/>
        <v>138219.35999999999</v>
      </c>
      <c r="G58" s="150">
        <f>(G50*F50)+(G51*F51)+(G52*F52)+(G53*F53)+(G54*F54)+(G55*F55)+(G56*F56)+(G57*F57)</f>
        <v>48376.775999999998</v>
      </c>
      <c r="H58" s="150">
        <f>SUM(H50:H57)</f>
        <v>0</v>
      </c>
      <c r="I58" s="150"/>
      <c r="J58" s="68">
        <f t="shared" ref="J58:K58" si="22">SUM(J50:J57)</f>
        <v>0</v>
      </c>
      <c r="K58" s="68">
        <f t="shared" si="22"/>
        <v>0</v>
      </c>
      <c r="L58" s="68">
        <f t="shared" ref="L58:M58" si="23">SUM(L50:L57)</f>
        <v>0</v>
      </c>
      <c r="M58" s="68">
        <f t="shared" si="23"/>
        <v>0</v>
      </c>
      <c r="N58" s="241">
        <f>IFERROR(M58/F58,0)</f>
        <v>0</v>
      </c>
      <c r="O58" s="146"/>
      <c r="P58" s="151"/>
    </row>
    <row r="59" spans="1:16" ht="51" customHeight="1" x14ac:dyDescent="0.35">
      <c r="A59" s="132" t="s">
        <v>420</v>
      </c>
      <c r="B59" s="254" t="s">
        <v>622</v>
      </c>
      <c r="C59" s="255"/>
      <c r="D59" s="255"/>
      <c r="E59" s="255"/>
      <c r="F59" s="255"/>
      <c r="G59" s="255"/>
      <c r="H59" s="256"/>
      <c r="I59" s="256"/>
      <c r="J59" s="256"/>
      <c r="K59" s="256"/>
      <c r="L59" s="256"/>
      <c r="M59" s="256"/>
      <c r="N59" s="256"/>
      <c r="O59" s="255"/>
      <c r="P59" s="134"/>
    </row>
    <row r="60" spans="1:16" ht="46.5" x14ac:dyDescent="0.35">
      <c r="A60" s="135" t="s">
        <v>421</v>
      </c>
      <c r="B60" s="136" t="s">
        <v>622</v>
      </c>
      <c r="C60" s="137">
        <v>19179.63</v>
      </c>
      <c r="D60" s="137">
        <v>10698.43</v>
      </c>
      <c r="E60" s="137">
        <v>29231.620000000003</v>
      </c>
      <c r="F60" s="138">
        <f t="shared" ref="F60:F67" si="24">SUM(C60:E60)</f>
        <v>59109.680000000008</v>
      </c>
      <c r="G60" s="225">
        <v>0.35</v>
      </c>
      <c r="H60" s="137"/>
      <c r="I60" s="137"/>
      <c r="J60" s="137"/>
      <c r="K60" s="137"/>
      <c r="L60" s="137"/>
      <c r="M60" s="137">
        <f t="shared" ref="M60:M67" si="25">J60+K60+L60</f>
        <v>0</v>
      </c>
      <c r="N60" s="239">
        <f t="shared" ref="N60:N67" si="26">IFERROR(M60/F60,0)</f>
        <v>0</v>
      </c>
      <c r="O60" s="140"/>
      <c r="P60" s="141"/>
    </row>
    <row r="61" spans="1:16" ht="31" x14ac:dyDescent="0.35">
      <c r="A61" s="135" t="s">
        <v>422</v>
      </c>
      <c r="B61" s="136" t="s">
        <v>623</v>
      </c>
      <c r="C61" s="137">
        <v>28179.629999999997</v>
      </c>
      <c r="D61" s="137">
        <v>19698.43</v>
      </c>
      <c r="E61" s="137"/>
      <c r="F61" s="138">
        <f t="shared" si="24"/>
        <v>47878.06</v>
      </c>
      <c r="G61" s="225">
        <v>0.35</v>
      </c>
      <c r="H61" s="137"/>
      <c r="I61" s="137"/>
      <c r="J61" s="137"/>
      <c r="K61" s="137"/>
      <c r="L61" s="137"/>
      <c r="M61" s="137">
        <f t="shared" si="25"/>
        <v>0</v>
      </c>
      <c r="N61" s="239">
        <f t="shared" si="26"/>
        <v>0</v>
      </c>
      <c r="O61" s="140"/>
      <c r="P61" s="141"/>
    </row>
    <row r="62" spans="1:16" ht="31" x14ac:dyDescent="0.35">
      <c r="A62" s="135" t="s">
        <v>423</v>
      </c>
      <c r="B62" s="136" t="s">
        <v>624</v>
      </c>
      <c r="C62" s="137">
        <v>28179.629999999997</v>
      </c>
      <c r="D62" s="137">
        <v>19698.43</v>
      </c>
      <c r="E62" s="137">
        <v>29231.620000000003</v>
      </c>
      <c r="F62" s="138">
        <f t="shared" si="24"/>
        <v>77109.679999999993</v>
      </c>
      <c r="G62" s="225">
        <v>0.35</v>
      </c>
      <c r="H62" s="137"/>
      <c r="I62" s="137"/>
      <c r="J62" s="137"/>
      <c r="K62" s="137"/>
      <c r="L62" s="137"/>
      <c r="M62" s="137">
        <f t="shared" si="25"/>
        <v>0</v>
      </c>
      <c r="N62" s="239">
        <f t="shared" si="26"/>
        <v>0</v>
      </c>
      <c r="O62" s="140"/>
      <c r="P62" s="141"/>
    </row>
    <row r="63" spans="1:16" ht="46.5" x14ac:dyDescent="0.35">
      <c r="A63" s="135" t="s">
        <v>424</v>
      </c>
      <c r="B63" s="136" t="s">
        <v>625</v>
      </c>
      <c r="C63" s="137">
        <v>28179.66</v>
      </c>
      <c r="D63" s="137">
        <v>19698.43</v>
      </c>
      <c r="E63" s="137"/>
      <c r="F63" s="138">
        <f t="shared" si="24"/>
        <v>47878.09</v>
      </c>
      <c r="G63" s="225">
        <v>0.35</v>
      </c>
      <c r="H63" s="137"/>
      <c r="I63" s="137"/>
      <c r="J63" s="137"/>
      <c r="K63" s="137"/>
      <c r="L63" s="137"/>
      <c r="M63" s="137">
        <f t="shared" si="25"/>
        <v>0</v>
      </c>
      <c r="N63" s="239">
        <f t="shared" si="26"/>
        <v>0</v>
      </c>
      <c r="O63" s="140"/>
      <c r="P63" s="141"/>
    </row>
    <row r="64" spans="1:16" ht="15.5" x14ac:dyDescent="0.35">
      <c r="A64" s="135" t="s">
        <v>425</v>
      </c>
      <c r="B64" s="142"/>
      <c r="C64" s="137"/>
      <c r="D64" s="137"/>
      <c r="E64" s="137"/>
      <c r="F64" s="138">
        <f t="shared" si="24"/>
        <v>0</v>
      </c>
      <c r="G64" s="143"/>
      <c r="H64" s="137"/>
      <c r="I64" s="137"/>
      <c r="J64" s="137"/>
      <c r="K64" s="137"/>
      <c r="L64" s="137"/>
      <c r="M64" s="137">
        <f t="shared" si="25"/>
        <v>0</v>
      </c>
      <c r="N64" s="239">
        <f t="shared" si="26"/>
        <v>0</v>
      </c>
      <c r="O64" s="140"/>
      <c r="P64" s="141"/>
    </row>
    <row r="65" spans="1:16" ht="15.5" x14ac:dyDescent="0.35">
      <c r="A65" s="135" t="s">
        <v>426</v>
      </c>
      <c r="B65" s="142"/>
      <c r="C65" s="137"/>
      <c r="D65" s="137"/>
      <c r="E65" s="137"/>
      <c r="F65" s="138">
        <f t="shared" si="24"/>
        <v>0</v>
      </c>
      <c r="G65" s="143"/>
      <c r="H65" s="137"/>
      <c r="I65" s="137"/>
      <c r="J65" s="137"/>
      <c r="K65" s="137"/>
      <c r="L65" s="137"/>
      <c r="M65" s="137">
        <f t="shared" si="25"/>
        <v>0</v>
      </c>
      <c r="N65" s="239">
        <f t="shared" si="26"/>
        <v>0</v>
      </c>
      <c r="O65" s="140"/>
      <c r="P65" s="141"/>
    </row>
    <row r="66" spans="1:16" ht="15.5" x14ac:dyDescent="0.35">
      <c r="A66" s="135" t="s">
        <v>427</v>
      </c>
      <c r="B66" s="144"/>
      <c r="C66" s="79"/>
      <c r="D66" s="79"/>
      <c r="E66" s="79"/>
      <c r="F66" s="138">
        <f t="shared" si="24"/>
        <v>0</v>
      </c>
      <c r="G66" s="145"/>
      <c r="H66" s="79"/>
      <c r="I66" s="79"/>
      <c r="J66" s="79"/>
      <c r="K66" s="79"/>
      <c r="L66" s="79"/>
      <c r="M66" s="137">
        <f t="shared" si="25"/>
        <v>0</v>
      </c>
      <c r="N66" s="239">
        <f t="shared" si="26"/>
        <v>0</v>
      </c>
      <c r="O66" s="146"/>
      <c r="P66" s="141"/>
    </row>
    <row r="67" spans="1:16" ht="15.5" x14ac:dyDescent="0.35">
      <c r="A67" s="135" t="s">
        <v>428</v>
      </c>
      <c r="B67" s="144"/>
      <c r="C67" s="79"/>
      <c r="D67" s="79"/>
      <c r="E67" s="79"/>
      <c r="F67" s="138">
        <f t="shared" si="24"/>
        <v>0</v>
      </c>
      <c r="G67" s="145"/>
      <c r="H67" s="79"/>
      <c r="I67" s="79"/>
      <c r="J67" s="79"/>
      <c r="K67" s="79"/>
      <c r="L67" s="79"/>
      <c r="M67" s="137">
        <f t="shared" si="25"/>
        <v>0</v>
      </c>
      <c r="N67" s="239">
        <f t="shared" si="26"/>
        <v>0</v>
      </c>
      <c r="O67" s="146"/>
      <c r="P67" s="141"/>
    </row>
    <row r="68" spans="1:16" ht="15.5" x14ac:dyDescent="0.35">
      <c r="B68" s="149" t="s">
        <v>429</v>
      </c>
      <c r="C68" s="68">
        <f>SUM(C60:C67)</f>
        <v>103718.54999999999</v>
      </c>
      <c r="D68" s="68">
        <f t="shared" ref="D68:F68" si="27">SUM(D60:D67)</f>
        <v>69793.72</v>
      </c>
      <c r="E68" s="68">
        <f t="shared" si="27"/>
        <v>58463.240000000005</v>
      </c>
      <c r="F68" s="68">
        <f t="shared" si="27"/>
        <v>231975.50999999998</v>
      </c>
      <c r="G68" s="150">
        <f>(G60*F60)+(G61*F61)+(G62*F62)+(G63*F63)+(G64*F64)+(G65*F65)+(G66*F66)+(G67*F67)</f>
        <v>81191.428499999995</v>
      </c>
      <c r="H68" s="150">
        <f>SUM(H60:H67)</f>
        <v>0</v>
      </c>
      <c r="I68" s="150"/>
      <c r="J68" s="68">
        <f t="shared" ref="J68:K68" si="28">SUM(J60:J67)</f>
        <v>0</v>
      </c>
      <c r="K68" s="68">
        <f t="shared" si="28"/>
        <v>0</v>
      </c>
      <c r="L68" s="68">
        <f t="shared" ref="L68:M68" si="29">SUM(L60:L67)</f>
        <v>0</v>
      </c>
      <c r="M68" s="68">
        <f t="shared" si="29"/>
        <v>0</v>
      </c>
      <c r="N68" s="241">
        <f>IFERROR(M68/F68,0)</f>
        <v>0</v>
      </c>
      <c r="O68" s="146"/>
      <c r="P68" s="151"/>
    </row>
    <row r="69" spans="1:16" ht="51" customHeight="1" x14ac:dyDescent="0.35">
      <c r="A69" s="132" t="s">
        <v>431</v>
      </c>
      <c r="B69" s="255"/>
      <c r="C69" s="255"/>
      <c r="D69" s="255"/>
      <c r="E69" s="255"/>
      <c r="F69" s="255"/>
      <c r="G69" s="255"/>
      <c r="H69" s="256"/>
      <c r="I69" s="256"/>
      <c r="J69" s="256"/>
      <c r="K69" s="256"/>
      <c r="L69" s="256"/>
      <c r="M69" s="256"/>
      <c r="N69" s="256"/>
      <c r="O69" s="255"/>
      <c r="P69" s="134"/>
    </row>
    <row r="70" spans="1:16" ht="15.5" x14ac:dyDescent="0.35">
      <c r="A70" s="135" t="s">
        <v>432</v>
      </c>
      <c r="B70" s="142"/>
      <c r="C70" s="137"/>
      <c r="D70" s="137"/>
      <c r="E70" s="137"/>
      <c r="F70" s="138">
        <f>C70</f>
        <v>0</v>
      </c>
      <c r="G70" s="143"/>
      <c r="H70" s="137"/>
      <c r="I70" s="137"/>
      <c r="J70" s="137"/>
      <c r="K70" s="137"/>
      <c r="L70" s="137"/>
      <c r="M70" s="137">
        <f t="shared" ref="M70:M77" si="30">J70+K70+L70</f>
        <v>0</v>
      </c>
      <c r="N70" s="239">
        <f t="shared" ref="N70:N77" si="31">IFERROR(M70/F70,0)</f>
        <v>0</v>
      </c>
      <c r="O70" s="140"/>
      <c r="P70" s="141"/>
    </row>
    <row r="71" spans="1:16" ht="15.5" x14ac:dyDescent="0.35">
      <c r="A71" s="135" t="s">
        <v>433</v>
      </c>
      <c r="B71" s="142"/>
      <c r="C71" s="137"/>
      <c r="D71" s="137"/>
      <c r="E71" s="137"/>
      <c r="F71" s="138">
        <f t="shared" ref="F71:F77" si="32">C71</f>
        <v>0</v>
      </c>
      <c r="G71" s="143"/>
      <c r="H71" s="137"/>
      <c r="I71" s="137"/>
      <c r="J71" s="137"/>
      <c r="K71" s="137"/>
      <c r="L71" s="137"/>
      <c r="M71" s="137">
        <f t="shared" si="30"/>
        <v>0</v>
      </c>
      <c r="N71" s="239">
        <f t="shared" si="31"/>
        <v>0</v>
      </c>
      <c r="O71" s="140"/>
      <c r="P71" s="141"/>
    </row>
    <row r="72" spans="1:16" ht="15.5" x14ac:dyDescent="0.35">
      <c r="A72" s="135" t="s">
        <v>434</v>
      </c>
      <c r="B72" s="142"/>
      <c r="C72" s="137"/>
      <c r="D72" s="137"/>
      <c r="E72" s="137"/>
      <c r="F72" s="138">
        <f t="shared" si="32"/>
        <v>0</v>
      </c>
      <c r="G72" s="143"/>
      <c r="H72" s="137"/>
      <c r="I72" s="137"/>
      <c r="J72" s="137"/>
      <c r="K72" s="137"/>
      <c r="L72" s="137"/>
      <c r="M72" s="137">
        <f t="shared" si="30"/>
        <v>0</v>
      </c>
      <c r="N72" s="239">
        <f t="shared" si="31"/>
        <v>0</v>
      </c>
      <c r="O72" s="140"/>
      <c r="P72" s="141"/>
    </row>
    <row r="73" spans="1:16" ht="15.5" x14ac:dyDescent="0.35">
      <c r="A73" s="135" t="s">
        <v>435</v>
      </c>
      <c r="B73" s="142"/>
      <c r="C73" s="137"/>
      <c r="D73" s="137"/>
      <c r="E73" s="137"/>
      <c r="F73" s="138">
        <f t="shared" si="32"/>
        <v>0</v>
      </c>
      <c r="G73" s="143"/>
      <c r="H73" s="137"/>
      <c r="I73" s="137"/>
      <c r="J73" s="137"/>
      <c r="K73" s="137"/>
      <c r="L73" s="137"/>
      <c r="M73" s="137">
        <f t="shared" si="30"/>
        <v>0</v>
      </c>
      <c r="N73" s="239">
        <f t="shared" si="31"/>
        <v>0</v>
      </c>
      <c r="O73" s="140"/>
      <c r="P73" s="141"/>
    </row>
    <row r="74" spans="1:16" s="147" customFormat="1" ht="15.5" x14ac:dyDescent="0.35">
      <c r="A74" s="135" t="s">
        <v>436</v>
      </c>
      <c r="B74" s="142"/>
      <c r="C74" s="137"/>
      <c r="D74" s="137"/>
      <c r="E74" s="137"/>
      <c r="F74" s="138">
        <f t="shared" si="32"/>
        <v>0</v>
      </c>
      <c r="G74" s="143"/>
      <c r="H74" s="137"/>
      <c r="I74" s="137"/>
      <c r="J74" s="137"/>
      <c r="K74" s="137"/>
      <c r="L74" s="137"/>
      <c r="M74" s="137">
        <f t="shared" si="30"/>
        <v>0</v>
      </c>
      <c r="N74" s="239">
        <f t="shared" si="31"/>
        <v>0</v>
      </c>
      <c r="O74" s="140"/>
      <c r="P74" s="141"/>
    </row>
    <row r="75" spans="1:16" ht="15.5" x14ac:dyDescent="0.35">
      <c r="A75" s="135" t="s">
        <v>437</v>
      </c>
      <c r="B75" s="142"/>
      <c r="C75" s="137"/>
      <c r="D75" s="137"/>
      <c r="E75" s="137"/>
      <c r="F75" s="138">
        <f t="shared" si="32"/>
        <v>0</v>
      </c>
      <c r="G75" s="143"/>
      <c r="H75" s="137"/>
      <c r="I75" s="137"/>
      <c r="J75" s="137"/>
      <c r="K75" s="137"/>
      <c r="L75" s="137"/>
      <c r="M75" s="137">
        <f t="shared" si="30"/>
        <v>0</v>
      </c>
      <c r="N75" s="239">
        <f t="shared" si="31"/>
        <v>0</v>
      </c>
      <c r="O75" s="140"/>
      <c r="P75" s="141"/>
    </row>
    <row r="76" spans="1:16" ht="15.5" x14ac:dyDescent="0.35">
      <c r="A76" s="135" t="s">
        <v>438</v>
      </c>
      <c r="B76" s="144"/>
      <c r="C76" s="79"/>
      <c r="D76" s="79"/>
      <c r="E76" s="79"/>
      <c r="F76" s="138">
        <f t="shared" si="32"/>
        <v>0</v>
      </c>
      <c r="G76" s="145"/>
      <c r="H76" s="79"/>
      <c r="I76" s="79"/>
      <c r="J76" s="79"/>
      <c r="K76" s="79"/>
      <c r="L76" s="79"/>
      <c r="M76" s="137">
        <f t="shared" si="30"/>
        <v>0</v>
      </c>
      <c r="N76" s="239">
        <f t="shared" si="31"/>
        <v>0</v>
      </c>
      <c r="O76" s="146"/>
      <c r="P76" s="141"/>
    </row>
    <row r="77" spans="1:16" ht="15.5" x14ac:dyDescent="0.35">
      <c r="A77" s="135" t="s">
        <v>439</v>
      </c>
      <c r="B77" s="144"/>
      <c r="C77" s="79"/>
      <c r="D77" s="79"/>
      <c r="E77" s="79"/>
      <c r="F77" s="138">
        <f t="shared" si="32"/>
        <v>0</v>
      </c>
      <c r="G77" s="145"/>
      <c r="H77" s="79"/>
      <c r="I77" s="79"/>
      <c r="J77" s="79"/>
      <c r="K77" s="79"/>
      <c r="L77" s="79"/>
      <c r="M77" s="137">
        <f t="shared" si="30"/>
        <v>0</v>
      </c>
      <c r="N77" s="239">
        <f t="shared" si="31"/>
        <v>0</v>
      </c>
      <c r="O77" s="146"/>
      <c r="P77" s="141"/>
    </row>
    <row r="78" spans="1:16" ht="15.5" x14ac:dyDescent="0.35">
      <c r="B78" s="149" t="s">
        <v>440</v>
      </c>
      <c r="C78" s="68">
        <f>SUM(C70:C77)</f>
        <v>0</v>
      </c>
      <c r="D78" s="68">
        <f t="shared" ref="D78:F78" si="33">SUM(D70:D77)</f>
        <v>0</v>
      </c>
      <c r="E78" s="68">
        <f t="shared" si="33"/>
        <v>0</v>
      </c>
      <c r="F78" s="68">
        <f t="shared" si="33"/>
        <v>0</v>
      </c>
      <c r="G78" s="150">
        <f>(G70*F70)+(G71*F71)+(G72*F72)+(G73*F73)+(G74*F74)+(G75*F75)+(G76*F76)+(G77*F77)</f>
        <v>0</v>
      </c>
      <c r="H78" s="150">
        <f>SUM(H70:H77)</f>
        <v>0</v>
      </c>
      <c r="I78" s="150"/>
      <c r="J78" s="150"/>
      <c r="K78" s="150"/>
      <c r="L78" s="150"/>
      <c r="M78" s="150"/>
      <c r="N78" s="241">
        <f>IFERROR(M78/F78,0)</f>
        <v>0</v>
      </c>
      <c r="O78" s="146"/>
      <c r="P78" s="151"/>
    </row>
    <row r="79" spans="1:16" ht="51" customHeight="1" x14ac:dyDescent="0.35">
      <c r="A79" s="132" t="s">
        <v>441</v>
      </c>
      <c r="B79" s="255"/>
      <c r="C79" s="255"/>
      <c r="D79" s="255"/>
      <c r="E79" s="255"/>
      <c r="F79" s="255"/>
      <c r="G79" s="255"/>
      <c r="H79" s="256"/>
      <c r="I79" s="256"/>
      <c r="J79" s="256"/>
      <c r="K79" s="256"/>
      <c r="L79" s="256"/>
      <c r="M79" s="256"/>
      <c r="N79" s="256"/>
      <c r="O79" s="255"/>
      <c r="P79" s="134"/>
    </row>
    <row r="80" spans="1:16" ht="15.5" x14ac:dyDescent="0.35">
      <c r="A80" s="135" t="s">
        <v>442</v>
      </c>
      <c r="B80" s="142"/>
      <c r="C80" s="137"/>
      <c r="D80" s="137"/>
      <c r="E80" s="137"/>
      <c r="F80" s="138">
        <f>C80</f>
        <v>0</v>
      </c>
      <c r="G80" s="143"/>
      <c r="H80" s="137"/>
      <c r="I80" s="137"/>
      <c r="J80" s="137"/>
      <c r="K80" s="137"/>
      <c r="L80" s="137"/>
      <c r="M80" s="137">
        <f t="shared" ref="M80:M87" si="34">J80+K80+L80</f>
        <v>0</v>
      </c>
      <c r="N80" s="239">
        <f t="shared" ref="N80:N87" si="35">IFERROR(M80/F80,0)</f>
        <v>0</v>
      </c>
      <c r="O80" s="140"/>
      <c r="P80" s="141"/>
    </row>
    <row r="81" spans="1:16" ht="15.5" x14ac:dyDescent="0.35">
      <c r="A81" s="135" t="s">
        <v>443</v>
      </c>
      <c r="B81" s="142"/>
      <c r="C81" s="137"/>
      <c r="D81" s="137"/>
      <c r="E81" s="137"/>
      <c r="F81" s="138">
        <f t="shared" ref="F81:F87" si="36">C81</f>
        <v>0</v>
      </c>
      <c r="G81" s="143"/>
      <c r="H81" s="137"/>
      <c r="I81" s="137"/>
      <c r="J81" s="137"/>
      <c r="K81" s="137"/>
      <c r="L81" s="137"/>
      <c r="M81" s="137">
        <f t="shared" si="34"/>
        <v>0</v>
      </c>
      <c r="N81" s="239">
        <f t="shared" si="35"/>
        <v>0</v>
      </c>
      <c r="O81" s="140"/>
      <c r="P81" s="141"/>
    </row>
    <row r="82" spans="1:16" ht="15.5" x14ac:dyDescent="0.35">
      <c r="A82" s="135" t="s">
        <v>444</v>
      </c>
      <c r="B82" s="142"/>
      <c r="C82" s="137"/>
      <c r="D82" s="137"/>
      <c r="E82" s="137"/>
      <c r="F82" s="138">
        <f t="shared" si="36"/>
        <v>0</v>
      </c>
      <c r="G82" s="143"/>
      <c r="H82" s="137"/>
      <c r="I82" s="137"/>
      <c r="J82" s="137"/>
      <c r="K82" s="137"/>
      <c r="L82" s="137"/>
      <c r="M82" s="137">
        <f t="shared" si="34"/>
        <v>0</v>
      </c>
      <c r="N82" s="239">
        <f t="shared" si="35"/>
        <v>0</v>
      </c>
      <c r="O82" s="140"/>
      <c r="P82" s="141"/>
    </row>
    <row r="83" spans="1:16" ht="15.5" x14ac:dyDescent="0.35">
      <c r="A83" s="135" t="s">
        <v>445</v>
      </c>
      <c r="B83" s="142"/>
      <c r="C83" s="137"/>
      <c r="D83" s="137"/>
      <c r="E83" s="137"/>
      <c r="F83" s="138">
        <f t="shared" si="36"/>
        <v>0</v>
      </c>
      <c r="G83" s="143"/>
      <c r="H83" s="137"/>
      <c r="I83" s="137"/>
      <c r="J83" s="137"/>
      <c r="K83" s="137"/>
      <c r="L83" s="137"/>
      <c r="M83" s="137">
        <f t="shared" si="34"/>
        <v>0</v>
      </c>
      <c r="N83" s="239">
        <f t="shared" si="35"/>
        <v>0</v>
      </c>
      <c r="O83" s="140"/>
      <c r="P83" s="141"/>
    </row>
    <row r="84" spans="1:16" ht="15.5" x14ac:dyDescent="0.35">
      <c r="A84" s="135" t="s">
        <v>446</v>
      </c>
      <c r="B84" s="142"/>
      <c r="C84" s="137"/>
      <c r="D84" s="137"/>
      <c r="E84" s="137"/>
      <c r="F84" s="138">
        <f t="shared" si="36"/>
        <v>0</v>
      </c>
      <c r="G84" s="143"/>
      <c r="H84" s="137"/>
      <c r="I84" s="137"/>
      <c r="J84" s="137"/>
      <c r="K84" s="137"/>
      <c r="L84" s="137"/>
      <c r="M84" s="137">
        <f t="shared" si="34"/>
        <v>0</v>
      </c>
      <c r="N84" s="239">
        <f t="shared" si="35"/>
        <v>0</v>
      </c>
      <c r="O84" s="140"/>
      <c r="P84" s="141"/>
    </row>
    <row r="85" spans="1:16" ht="15.5" x14ac:dyDescent="0.35">
      <c r="A85" s="135" t="s">
        <v>447</v>
      </c>
      <c r="B85" s="142"/>
      <c r="C85" s="137"/>
      <c r="D85" s="137"/>
      <c r="E85" s="137"/>
      <c r="F85" s="138">
        <f t="shared" si="36"/>
        <v>0</v>
      </c>
      <c r="G85" s="143"/>
      <c r="H85" s="137"/>
      <c r="I85" s="137"/>
      <c r="J85" s="137"/>
      <c r="K85" s="137"/>
      <c r="L85" s="137"/>
      <c r="M85" s="137">
        <f t="shared" si="34"/>
        <v>0</v>
      </c>
      <c r="N85" s="239">
        <f t="shared" si="35"/>
        <v>0</v>
      </c>
      <c r="O85" s="140"/>
      <c r="P85" s="141"/>
    </row>
    <row r="86" spans="1:16" ht="15.5" x14ac:dyDescent="0.35">
      <c r="A86" s="135" t="s">
        <v>448</v>
      </c>
      <c r="B86" s="144"/>
      <c r="C86" s="79"/>
      <c r="D86" s="79"/>
      <c r="E86" s="79"/>
      <c r="F86" s="138">
        <f t="shared" si="36"/>
        <v>0</v>
      </c>
      <c r="G86" s="145"/>
      <c r="H86" s="79"/>
      <c r="I86" s="79"/>
      <c r="J86" s="79"/>
      <c r="K86" s="79"/>
      <c r="L86" s="79"/>
      <c r="M86" s="137">
        <f t="shared" si="34"/>
        <v>0</v>
      </c>
      <c r="N86" s="239">
        <f t="shared" si="35"/>
        <v>0</v>
      </c>
      <c r="O86" s="146"/>
      <c r="P86" s="141"/>
    </row>
    <row r="87" spans="1:16" ht="15.5" x14ac:dyDescent="0.35">
      <c r="A87" s="135" t="s">
        <v>449</v>
      </c>
      <c r="B87" s="144"/>
      <c r="C87" s="79"/>
      <c r="D87" s="79"/>
      <c r="E87" s="79"/>
      <c r="F87" s="138">
        <f t="shared" si="36"/>
        <v>0</v>
      </c>
      <c r="G87" s="145"/>
      <c r="H87" s="79"/>
      <c r="I87" s="79"/>
      <c r="J87" s="79"/>
      <c r="K87" s="79"/>
      <c r="L87" s="79"/>
      <c r="M87" s="137">
        <f t="shared" si="34"/>
        <v>0</v>
      </c>
      <c r="N87" s="239">
        <f t="shared" si="35"/>
        <v>0</v>
      </c>
      <c r="O87" s="146"/>
      <c r="P87" s="141"/>
    </row>
    <row r="88" spans="1:16" ht="15.5" x14ac:dyDescent="0.35">
      <c r="B88" s="149" t="s">
        <v>450</v>
      </c>
      <c r="C88" s="150">
        <f>SUM(C80:C87)</f>
        <v>0</v>
      </c>
      <c r="D88" s="150">
        <f t="shared" ref="D88:F88" si="37">SUM(D80:D87)</f>
        <v>0</v>
      </c>
      <c r="E88" s="150">
        <f t="shared" si="37"/>
        <v>0</v>
      </c>
      <c r="F88" s="150">
        <f t="shared" si="37"/>
        <v>0</v>
      </c>
      <c r="G88" s="150">
        <f>(G80*F80)+(G81*F81)+(G82*F82)+(G83*F83)+(G84*F84)+(G85*F85)+(G86*F86)+(G87*F87)</f>
        <v>0</v>
      </c>
      <c r="H88" s="150">
        <f>SUM(H80:H87)</f>
        <v>0</v>
      </c>
      <c r="I88" s="150"/>
      <c r="J88" s="150"/>
      <c r="K88" s="150"/>
      <c r="L88" s="150"/>
      <c r="M88" s="150"/>
      <c r="N88" s="241">
        <f>IFERROR(M88/F88,0)</f>
        <v>0</v>
      </c>
      <c r="O88" s="146"/>
      <c r="P88" s="151"/>
    </row>
    <row r="89" spans="1:16" ht="15.75" customHeight="1" x14ac:dyDescent="0.35">
      <c r="A89" s="157"/>
      <c r="B89" s="152"/>
      <c r="C89" s="103"/>
      <c r="D89" s="103"/>
      <c r="E89" s="103"/>
      <c r="F89" s="103"/>
      <c r="G89" s="103"/>
      <c r="H89" s="103"/>
      <c r="I89" s="103"/>
      <c r="J89" s="103"/>
      <c r="K89" s="103"/>
      <c r="L89" s="103"/>
      <c r="M89" s="103"/>
      <c r="N89" s="243"/>
      <c r="O89" s="152"/>
      <c r="P89" s="158"/>
    </row>
    <row r="90" spans="1:16" ht="51" customHeight="1" x14ac:dyDescent="0.35">
      <c r="A90" s="149" t="s">
        <v>451</v>
      </c>
      <c r="B90" s="254" t="s">
        <v>633</v>
      </c>
      <c r="C90" s="266"/>
      <c r="D90" s="266"/>
      <c r="E90" s="266"/>
      <c r="F90" s="266"/>
      <c r="G90" s="266"/>
      <c r="H90" s="267"/>
      <c r="I90" s="267"/>
      <c r="J90" s="267"/>
      <c r="K90" s="267"/>
      <c r="L90" s="267"/>
      <c r="M90" s="267"/>
      <c r="N90" s="267"/>
      <c r="O90" s="266"/>
      <c r="P90" s="133"/>
    </row>
    <row r="91" spans="1:16" ht="51" customHeight="1" x14ac:dyDescent="0.35">
      <c r="A91" s="132" t="s">
        <v>453</v>
      </c>
      <c r="B91" s="254" t="s">
        <v>638</v>
      </c>
      <c r="C91" s="255"/>
      <c r="D91" s="255"/>
      <c r="E91" s="255"/>
      <c r="F91" s="255"/>
      <c r="G91" s="255"/>
      <c r="H91" s="256"/>
      <c r="I91" s="256"/>
      <c r="J91" s="256"/>
      <c r="K91" s="256"/>
      <c r="L91" s="256"/>
      <c r="M91" s="256"/>
      <c r="N91" s="256"/>
      <c r="O91" s="255"/>
      <c r="P91" s="134"/>
    </row>
    <row r="92" spans="1:16" ht="46.5" x14ac:dyDescent="0.35">
      <c r="A92" s="135" t="s">
        <v>454</v>
      </c>
      <c r="B92" s="136" t="s">
        <v>626</v>
      </c>
      <c r="C92" s="137">
        <v>53752.46</v>
      </c>
      <c r="D92" s="137">
        <v>33963.009999999995</v>
      </c>
      <c r="E92" s="137">
        <v>45465.68</v>
      </c>
      <c r="F92" s="138">
        <f t="shared" ref="F92:F99" si="38">SUM(C92:E92)</f>
        <v>133181.15</v>
      </c>
      <c r="G92" s="225">
        <v>0.35</v>
      </c>
      <c r="H92" s="137"/>
      <c r="I92" s="137"/>
      <c r="J92" s="137"/>
      <c r="K92" s="137"/>
      <c r="L92" s="137"/>
      <c r="M92" s="137">
        <f t="shared" ref="M92:M99" si="39">J92+K92+L92</f>
        <v>0</v>
      </c>
      <c r="N92" s="239">
        <f t="shared" ref="N92:N99" si="40">IFERROR(M92/F92,0)</f>
        <v>0</v>
      </c>
      <c r="O92" s="140"/>
      <c r="P92" s="141"/>
    </row>
    <row r="93" spans="1:16" ht="62" x14ac:dyDescent="0.35">
      <c r="A93" s="135" t="s">
        <v>455</v>
      </c>
      <c r="B93" s="136" t="s">
        <v>627</v>
      </c>
      <c r="C93" s="137">
        <v>49752.46</v>
      </c>
      <c r="D93" s="137">
        <v>29963.01</v>
      </c>
      <c r="E93" s="137">
        <v>39965.68</v>
      </c>
      <c r="F93" s="138">
        <f t="shared" si="38"/>
        <v>119681.15</v>
      </c>
      <c r="G93" s="225">
        <v>0.35</v>
      </c>
      <c r="H93" s="137"/>
      <c r="I93" s="137"/>
      <c r="J93" s="137"/>
      <c r="K93" s="137"/>
      <c r="L93" s="137"/>
      <c r="M93" s="137">
        <f t="shared" si="39"/>
        <v>0</v>
      </c>
      <c r="N93" s="239">
        <f t="shared" si="40"/>
        <v>0</v>
      </c>
      <c r="O93" s="140"/>
      <c r="P93" s="141"/>
    </row>
    <row r="94" spans="1:16" ht="46.5" x14ac:dyDescent="0.35">
      <c r="A94" s="135" t="s">
        <v>456</v>
      </c>
      <c r="B94" s="136" t="s">
        <v>628</v>
      </c>
      <c r="C94" s="137">
        <v>54752.46</v>
      </c>
      <c r="D94" s="137">
        <v>34963.009999999995</v>
      </c>
      <c r="E94" s="137">
        <v>45465.68</v>
      </c>
      <c r="F94" s="138">
        <f t="shared" si="38"/>
        <v>135181.15</v>
      </c>
      <c r="G94" s="225">
        <v>0.35</v>
      </c>
      <c r="H94" s="137"/>
      <c r="I94" s="137"/>
      <c r="J94" s="137"/>
      <c r="K94" s="137"/>
      <c r="L94" s="137"/>
      <c r="M94" s="137">
        <f t="shared" si="39"/>
        <v>0</v>
      </c>
      <c r="N94" s="239">
        <f t="shared" si="40"/>
        <v>0</v>
      </c>
      <c r="O94" s="140"/>
      <c r="P94" s="141"/>
    </row>
    <row r="95" spans="1:16" ht="15.5" x14ac:dyDescent="0.35">
      <c r="A95" s="135" t="s">
        <v>457</v>
      </c>
      <c r="B95" s="142"/>
      <c r="C95" s="137"/>
      <c r="D95" s="137"/>
      <c r="E95" s="137"/>
      <c r="F95" s="138">
        <f t="shared" si="38"/>
        <v>0</v>
      </c>
      <c r="G95" s="143"/>
      <c r="H95" s="137"/>
      <c r="I95" s="137"/>
      <c r="J95" s="137"/>
      <c r="K95" s="137"/>
      <c r="L95" s="137"/>
      <c r="M95" s="137">
        <f t="shared" si="39"/>
        <v>0</v>
      </c>
      <c r="N95" s="239">
        <f t="shared" si="40"/>
        <v>0</v>
      </c>
      <c r="O95" s="140"/>
      <c r="P95" s="141"/>
    </row>
    <row r="96" spans="1:16" ht="15.5" x14ac:dyDescent="0.35">
      <c r="A96" s="135" t="s">
        <v>458</v>
      </c>
      <c r="B96" s="142"/>
      <c r="C96" s="137"/>
      <c r="D96" s="137"/>
      <c r="E96" s="137"/>
      <c r="F96" s="138">
        <f t="shared" si="38"/>
        <v>0</v>
      </c>
      <c r="G96" s="143"/>
      <c r="H96" s="137"/>
      <c r="I96" s="137"/>
      <c r="J96" s="137"/>
      <c r="K96" s="137"/>
      <c r="L96" s="137"/>
      <c r="M96" s="137">
        <f t="shared" si="39"/>
        <v>0</v>
      </c>
      <c r="N96" s="239">
        <f t="shared" si="40"/>
        <v>0</v>
      </c>
      <c r="O96" s="140"/>
      <c r="P96" s="141"/>
    </row>
    <row r="97" spans="1:16" ht="15.5" x14ac:dyDescent="0.35">
      <c r="A97" s="135" t="s">
        <v>459</v>
      </c>
      <c r="B97" s="142"/>
      <c r="C97" s="137"/>
      <c r="D97" s="137"/>
      <c r="E97" s="137"/>
      <c r="F97" s="138">
        <f t="shared" si="38"/>
        <v>0</v>
      </c>
      <c r="G97" s="143"/>
      <c r="H97" s="137"/>
      <c r="I97" s="137"/>
      <c r="J97" s="137"/>
      <c r="K97" s="137"/>
      <c r="L97" s="137"/>
      <c r="M97" s="137">
        <f t="shared" si="39"/>
        <v>0</v>
      </c>
      <c r="N97" s="239">
        <f t="shared" si="40"/>
        <v>0</v>
      </c>
      <c r="O97" s="140"/>
      <c r="P97" s="141"/>
    </row>
    <row r="98" spans="1:16" ht="15.5" x14ac:dyDescent="0.35">
      <c r="A98" s="135" t="s">
        <v>460</v>
      </c>
      <c r="B98" s="144"/>
      <c r="C98" s="79"/>
      <c r="D98" s="79"/>
      <c r="E98" s="79"/>
      <c r="F98" s="138">
        <f t="shared" si="38"/>
        <v>0</v>
      </c>
      <c r="G98" s="145"/>
      <c r="H98" s="79"/>
      <c r="I98" s="79"/>
      <c r="J98" s="79"/>
      <c r="K98" s="79"/>
      <c r="L98" s="79"/>
      <c r="M98" s="137">
        <f t="shared" si="39"/>
        <v>0</v>
      </c>
      <c r="N98" s="239">
        <f t="shared" si="40"/>
        <v>0</v>
      </c>
      <c r="O98" s="146"/>
      <c r="P98" s="141"/>
    </row>
    <row r="99" spans="1:16" ht="15.5" x14ac:dyDescent="0.35">
      <c r="A99" s="135" t="s">
        <v>461</v>
      </c>
      <c r="B99" s="144"/>
      <c r="C99" s="79"/>
      <c r="D99" s="79"/>
      <c r="E99" s="79"/>
      <c r="F99" s="138">
        <f t="shared" si="38"/>
        <v>0</v>
      </c>
      <c r="G99" s="145"/>
      <c r="H99" s="79"/>
      <c r="I99" s="79"/>
      <c r="J99" s="79"/>
      <c r="K99" s="79"/>
      <c r="L99" s="79"/>
      <c r="M99" s="137">
        <f t="shared" si="39"/>
        <v>0</v>
      </c>
      <c r="N99" s="239">
        <f t="shared" si="40"/>
        <v>0</v>
      </c>
      <c r="O99" s="146"/>
      <c r="P99" s="141"/>
    </row>
    <row r="100" spans="1:16" ht="15.5" x14ac:dyDescent="0.35">
      <c r="B100" s="149" t="s">
        <v>462</v>
      </c>
      <c r="C100" s="150">
        <f>SUM(C92:C99)</f>
        <v>158257.38</v>
      </c>
      <c r="D100" s="150">
        <f t="shared" ref="D100:F100" si="41">SUM(D92:D99)</f>
        <v>98889.029999999984</v>
      </c>
      <c r="E100" s="150">
        <f t="shared" si="41"/>
        <v>130897.04000000001</v>
      </c>
      <c r="F100" s="68">
        <f t="shared" si="41"/>
        <v>388043.44999999995</v>
      </c>
      <c r="G100" s="150">
        <f>(G92*F92)+(G93*F93)+(G94*F94)+(G95*F95)+(G96*F96)+(G97*F97)+(G98*F98)+(G99*F99)</f>
        <v>135815.20749999999</v>
      </c>
      <c r="H100" s="150">
        <f>SUM(H92:H99)</f>
        <v>0</v>
      </c>
      <c r="I100" s="150"/>
      <c r="J100" s="68">
        <f t="shared" ref="J100:K100" si="42">SUM(J92:J99)</f>
        <v>0</v>
      </c>
      <c r="K100" s="68">
        <f t="shared" si="42"/>
        <v>0</v>
      </c>
      <c r="L100" s="68">
        <f t="shared" ref="L100:M100" si="43">SUM(L92:L99)</f>
        <v>0</v>
      </c>
      <c r="M100" s="68">
        <f t="shared" si="43"/>
        <v>0</v>
      </c>
      <c r="N100" s="241">
        <f>IFERROR(M100/F100,0)</f>
        <v>0</v>
      </c>
      <c r="O100" s="146"/>
      <c r="P100" s="151"/>
    </row>
    <row r="101" spans="1:16" ht="51" customHeight="1" x14ac:dyDescent="0.35">
      <c r="A101" s="132" t="s">
        <v>463</v>
      </c>
      <c r="B101" s="254" t="s">
        <v>639</v>
      </c>
      <c r="C101" s="255"/>
      <c r="D101" s="255"/>
      <c r="E101" s="255"/>
      <c r="F101" s="255"/>
      <c r="G101" s="255"/>
      <c r="H101" s="256"/>
      <c r="I101" s="256"/>
      <c r="J101" s="256"/>
      <c r="K101" s="256"/>
      <c r="L101" s="256"/>
      <c r="M101" s="256"/>
      <c r="N101" s="256"/>
      <c r="O101" s="255"/>
      <c r="P101" s="134"/>
    </row>
    <row r="102" spans="1:16" ht="93" x14ac:dyDescent="0.35">
      <c r="A102" s="135" t="s">
        <v>464</v>
      </c>
      <c r="B102" s="136" t="s">
        <v>629</v>
      </c>
      <c r="C102" s="137">
        <v>59752.46</v>
      </c>
      <c r="D102" s="137">
        <v>27163.01</v>
      </c>
      <c r="E102" s="137">
        <v>40965.660000000003</v>
      </c>
      <c r="F102" s="138">
        <f t="shared" ref="F102:F109" si="44">SUM(C102:E102)</f>
        <v>127881.13</v>
      </c>
      <c r="G102" s="225">
        <v>0.35</v>
      </c>
      <c r="H102" s="137"/>
      <c r="I102" s="137"/>
      <c r="J102" s="137"/>
      <c r="K102" s="137"/>
      <c r="L102" s="137"/>
      <c r="M102" s="137">
        <f t="shared" ref="M102:M109" si="45">J102+K102+L102</f>
        <v>0</v>
      </c>
      <c r="N102" s="239">
        <f t="shared" ref="N102:N109" si="46">IFERROR(M102/F102,0)</f>
        <v>0</v>
      </c>
      <c r="O102" s="140"/>
      <c r="P102" s="141"/>
    </row>
    <row r="103" spans="1:16" ht="46.5" x14ac:dyDescent="0.35">
      <c r="A103" s="135" t="s">
        <v>465</v>
      </c>
      <c r="B103" s="136" t="s">
        <v>630</v>
      </c>
      <c r="C103" s="137">
        <v>47752.46</v>
      </c>
      <c r="D103" s="137">
        <v>25463.010000000002</v>
      </c>
      <c r="E103" s="137">
        <v>37965.704347275001</v>
      </c>
      <c r="F103" s="138">
        <f t="shared" si="44"/>
        <v>111181.17434727499</v>
      </c>
      <c r="G103" s="225">
        <v>0.35</v>
      </c>
      <c r="H103" s="137"/>
      <c r="I103" s="137"/>
      <c r="J103" s="137"/>
      <c r="K103" s="137"/>
      <c r="L103" s="137"/>
      <c r="M103" s="137">
        <f t="shared" si="45"/>
        <v>0</v>
      </c>
      <c r="N103" s="239">
        <f t="shared" si="46"/>
        <v>0</v>
      </c>
      <c r="O103" s="140"/>
      <c r="P103" s="141"/>
    </row>
    <row r="104" spans="1:16" ht="15.5" x14ac:dyDescent="0.35">
      <c r="A104" s="135" t="s">
        <v>466</v>
      </c>
      <c r="B104" s="142"/>
      <c r="C104" s="137"/>
      <c r="D104" s="137"/>
      <c r="E104" s="137"/>
      <c r="F104" s="138">
        <f t="shared" si="44"/>
        <v>0</v>
      </c>
      <c r="G104" s="143"/>
      <c r="H104" s="137"/>
      <c r="I104" s="137"/>
      <c r="J104" s="137"/>
      <c r="K104" s="137"/>
      <c r="L104" s="137"/>
      <c r="M104" s="137">
        <f t="shared" si="45"/>
        <v>0</v>
      </c>
      <c r="N104" s="239">
        <f t="shared" si="46"/>
        <v>0</v>
      </c>
      <c r="O104" s="140"/>
      <c r="P104" s="141"/>
    </row>
    <row r="105" spans="1:16" ht="15.5" x14ac:dyDescent="0.35">
      <c r="A105" s="135" t="s">
        <v>467</v>
      </c>
      <c r="B105" s="142"/>
      <c r="C105" s="137"/>
      <c r="D105" s="137"/>
      <c r="E105" s="137"/>
      <c r="F105" s="138">
        <f t="shared" si="44"/>
        <v>0</v>
      </c>
      <c r="G105" s="143"/>
      <c r="H105" s="137"/>
      <c r="I105" s="137"/>
      <c r="J105" s="137"/>
      <c r="K105" s="137"/>
      <c r="L105" s="137"/>
      <c r="M105" s="137">
        <f t="shared" si="45"/>
        <v>0</v>
      </c>
      <c r="N105" s="239">
        <f t="shared" si="46"/>
        <v>0</v>
      </c>
      <c r="O105" s="140"/>
      <c r="P105" s="141"/>
    </row>
    <row r="106" spans="1:16" ht="15.5" x14ac:dyDescent="0.35">
      <c r="A106" s="135" t="s">
        <v>468</v>
      </c>
      <c r="B106" s="142"/>
      <c r="C106" s="137"/>
      <c r="D106" s="137"/>
      <c r="E106" s="137"/>
      <c r="F106" s="138">
        <f t="shared" si="44"/>
        <v>0</v>
      </c>
      <c r="G106" s="143"/>
      <c r="H106" s="137"/>
      <c r="I106" s="137"/>
      <c r="J106" s="137"/>
      <c r="K106" s="137"/>
      <c r="L106" s="137"/>
      <c r="M106" s="137">
        <f t="shared" si="45"/>
        <v>0</v>
      </c>
      <c r="N106" s="239">
        <f t="shared" si="46"/>
        <v>0</v>
      </c>
      <c r="O106" s="140"/>
      <c r="P106" s="141"/>
    </row>
    <row r="107" spans="1:16" ht="15.5" x14ac:dyDescent="0.35">
      <c r="A107" s="135" t="s">
        <v>469</v>
      </c>
      <c r="B107" s="142"/>
      <c r="C107" s="137"/>
      <c r="D107" s="137"/>
      <c r="E107" s="137"/>
      <c r="F107" s="138">
        <f t="shared" si="44"/>
        <v>0</v>
      </c>
      <c r="G107" s="143"/>
      <c r="H107" s="137"/>
      <c r="I107" s="137"/>
      <c r="J107" s="137"/>
      <c r="K107" s="137"/>
      <c r="L107" s="137"/>
      <c r="M107" s="137">
        <f t="shared" si="45"/>
        <v>0</v>
      </c>
      <c r="N107" s="239">
        <f t="shared" si="46"/>
        <v>0</v>
      </c>
      <c r="O107" s="140"/>
      <c r="P107" s="141"/>
    </row>
    <row r="108" spans="1:16" ht="15.5" x14ac:dyDescent="0.35">
      <c r="A108" s="135" t="s">
        <v>470</v>
      </c>
      <c r="B108" s="144"/>
      <c r="C108" s="79"/>
      <c r="D108" s="79"/>
      <c r="E108" s="79"/>
      <c r="F108" s="138">
        <f t="shared" si="44"/>
        <v>0</v>
      </c>
      <c r="G108" s="145"/>
      <c r="H108" s="79"/>
      <c r="I108" s="79"/>
      <c r="J108" s="79"/>
      <c r="K108" s="79"/>
      <c r="L108" s="79"/>
      <c r="M108" s="137">
        <f t="shared" si="45"/>
        <v>0</v>
      </c>
      <c r="N108" s="239">
        <f t="shared" si="46"/>
        <v>0</v>
      </c>
      <c r="O108" s="146"/>
      <c r="P108" s="141"/>
    </row>
    <row r="109" spans="1:16" ht="15.5" x14ac:dyDescent="0.35">
      <c r="A109" s="135" t="s">
        <v>471</v>
      </c>
      <c r="B109" s="144"/>
      <c r="C109" s="79"/>
      <c r="D109" s="79"/>
      <c r="E109" s="79"/>
      <c r="F109" s="138">
        <f t="shared" si="44"/>
        <v>0</v>
      </c>
      <c r="G109" s="145"/>
      <c r="H109" s="79"/>
      <c r="I109" s="79"/>
      <c r="J109" s="79"/>
      <c r="K109" s="79"/>
      <c r="L109" s="79"/>
      <c r="M109" s="137">
        <f t="shared" si="45"/>
        <v>0</v>
      </c>
      <c r="N109" s="239">
        <f t="shared" si="46"/>
        <v>0</v>
      </c>
      <c r="O109" s="146"/>
      <c r="P109" s="141"/>
    </row>
    <row r="110" spans="1:16" ht="15.5" x14ac:dyDescent="0.35">
      <c r="B110" s="149" t="s">
        <v>472</v>
      </c>
      <c r="C110" s="68">
        <f>SUM(C102:C109)</f>
        <v>107504.92</v>
      </c>
      <c r="D110" s="68">
        <f t="shared" ref="D110:F110" si="47">SUM(D102:D109)</f>
        <v>52626.020000000004</v>
      </c>
      <c r="E110" s="68">
        <f t="shared" si="47"/>
        <v>78931.364347274997</v>
      </c>
      <c r="F110" s="68">
        <f t="shared" si="47"/>
        <v>239062.304347275</v>
      </c>
      <c r="G110" s="150">
        <f>(G102*F102)+(G103*F103)+(G104*F104)+(G105*F105)+(G106*F106)+(G107*F107)+(G108*F108)+(G109*F109)</f>
        <v>83671.806521546241</v>
      </c>
      <c r="H110" s="150">
        <f>SUM(H102:H109)</f>
        <v>0</v>
      </c>
      <c r="I110" s="150"/>
      <c r="J110" s="68">
        <f t="shared" ref="J110:K110" si="48">SUM(J102:J109)</f>
        <v>0</v>
      </c>
      <c r="K110" s="68">
        <f t="shared" si="48"/>
        <v>0</v>
      </c>
      <c r="L110" s="68">
        <f t="shared" ref="L110:M110" si="49">SUM(L102:L109)</f>
        <v>0</v>
      </c>
      <c r="M110" s="68">
        <f t="shared" si="49"/>
        <v>0</v>
      </c>
      <c r="N110" s="241">
        <f>IFERROR(M110/F110,0)</f>
        <v>0</v>
      </c>
      <c r="O110" s="146"/>
      <c r="P110" s="151"/>
    </row>
    <row r="111" spans="1:16" ht="51" customHeight="1" x14ac:dyDescent="0.35">
      <c r="A111" s="149" t="s">
        <v>473</v>
      </c>
      <c r="B111" s="255"/>
      <c r="C111" s="255"/>
      <c r="D111" s="255"/>
      <c r="E111" s="255"/>
      <c r="F111" s="255"/>
      <c r="G111" s="255"/>
      <c r="H111" s="256"/>
      <c r="I111" s="256"/>
      <c r="J111" s="256"/>
      <c r="K111" s="256"/>
      <c r="L111" s="256"/>
      <c r="M111" s="256"/>
      <c r="N111" s="256"/>
      <c r="O111" s="255"/>
      <c r="P111" s="134"/>
    </row>
    <row r="112" spans="1:16" ht="15.5" x14ac:dyDescent="0.35">
      <c r="A112" s="135" t="s">
        <v>474</v>
      </c>
      <c r="B112" s="142"/>
      <c r="C112" s="137"/>
      <c r="D112" s="137"/>
      <c r="E112" s="137"/>
      <c r="F112" s="138">
        <f>C112</f>
        <v>0</v>
      </c>
      <c r="G112" s="143"/>
      <c r="H112" s="137"/>
      <c r="I112" s="137"/>
      <c r="J112" s="137"/>
      <c r="K112" s="137"/>
      <c r="L112" s="137"/>
      <c r="M112" s="137">
        <f t="shared" ref="M112:M119" si="50">J112+K112+L112</f>
        <v>0</v>
      </c>
      <c r="N112" s="239">
        <f t="shared" ref="N112:N119" si="51">IFERROR(M112/F112,0)</f>
        <v>0</v>
      </c>
      <c r="O112" s="140"/>
      <c r="P112" s="141"/>
    </row>
    <row r="113" spans="1:16" ht="15.5" x14ac:dyDescent="0.35">
      <c r="A113" s="135" t="s">
        <v>475</v>
      </c>
      <c r="B113" s="142"/>
      <c r="C113" s="137"/>
      <c r="D113" s="137"/>
      <c r="E113" s="137"/>
      <c r="F113" s="138">
        <f t="shared" ref="F113:F119" si="52">C113</f>
        <v>0</v>
      </c>
      <c r="G113" s="143"/>
      <c r="H113" s="137"/>
      <c r="I113" s="137"/>
      <c r="J113" s="137"/>
      <c r="K113" s="137"/>
      <c r="L113" s="137"/>
      <c r="M113" s="137">
        <f t="shared" si="50"/>
        <v>0</v>
      </c>
      <c r="N113" s="239">
        <f t="shared" si="51"/>
        <v>0</v>
      </c>
      <c r="O113" s="140"/>
      <c r="P113" s="141"/>
    </row>
    <row r="114" spans="1:16" ht="15.5" x14ac:dyDescent="0.35">
      <c r="A114" s="135" t="s">
        <v>476</v>
      </c>
      <c r="B114" s="142"/>
      <c r="C114" s="137"/>
      <c r="D114" s="137"/>
      <c r="E114" s="137"/>
      <c r="F114" s="138">
        <f t="shared" si="52"/>
        <v>0</v>
      </c>
      <c r="G114" s="143"/>
      <c r="H114" s="137"/>
      <c r="I114" s="137"/>
      <c r="J114" s="137"/>
      <c r="K114" s="137"/>
      <c r="L114" s="137"/>
      <c r="M114" s="137">
        <f t="shared" si="50"/>
        <v>0</v>
      </c>
      <c r="N114" s="239">
        <f t="shared" si="51"/>
        <v>0</v>
      </c>
      <c r="O114" s="140"/>
      <c r="P114" s="141"/>
    </row>
    <row r="115" spans="1:16" ht="15.5" x14ac:dyDescent="0.35">
      <c r="A115" s="135" t="s">
        <v>477</v>
      </c>
      <c r="B115" s="142"/>
      <c r="C115" s="137"/>
      <c r="D115" s="137"/>
      <c r="E115" s="137"/>
      <c r="F115" s="138">
        <f t="shared" si="52"/>
        <v>0</v>
      </c>
      <c r="G115" s="143"/>
      <c r="H115" s="137"/>
      <c r="I115" s="137"/>
      <c r="J115" s="137"/>
      <c r="K115" s="137"/>
      <c r="L115" s="137"/>
      <c r="M115" s="137">
        <f t="shared" si="50"/>
        <v>0</v>
      </c>
      <c r="N115" s="239">
        <f t="shared" si="51"/>
        <v>0</v>
      </c>
      <c r="O115" s="140"/>
      <c r="P115" s="141"/>
    </row>
    <row r="116" spans="1:16" ht="15.5" x14ac:dyDescent="0.35">
      <c r="A116" s="135" t="s">
        <v>478</v>
      </c>
      <c r="B116" s="142"/>
      <c r="C116" s="137"/>
      <c r="D116" s="137"/>
      <c r="E116" s="137"/>
      <c r="F116" s="138">
        <f t="shared" si="52"/>
        <v>0</v>
      </c>
      <c r="G116" s="143"/>
      <c r="H116" s="137"/>
      <c r="I116" s="137"/>
      <c r="J116" s="137"/>
      <c r="K116" s="137"/>
      <c r="L116" s="137"/>
      <c r="M116" s="137">
        <f t="shared" si="50"/>
        <v>0</v>
      </c>
      <c r="N116" s="239">
        <f t="shared" si="51"/>
        <v>0</v>
      </c>
      <c r="O116" s="140"/>
      <c r="P116" s="141"/>
    </row>
    <row r="117" spans="1:16" ht="15.5" x14ac:dyDescent="0.35">
      <c r="A117" s="135" t="s">
        <v>479</v>
      </c>
      <c r="B117" s="142"/>
      <c r="C117" s="137"/>
      <c r="D117" s="137"/>
      <c r="E117" s="137"/>
      <c r="F117" s="138">
        <f t="shared" si="52"/>
        <v>0</v>
      </c>
      <c r="G117" s="143"/>
      <c r="H117" s="137"/>
      <c r="I117" s="137"/>
      <c r="J117" s="137"/>
      <c r="K117" s="137"/>
      <c r="L117" s="137"/>
      <c r="M117" s="137">
        <f t="shared" si="50"/>
        <v>0</v>
      </c>
      <c r="N117" s="239">
        <f t="shared" si="51"/>
        <v>0</v>
      </c>
      <c r="O117" s="140"/>
      <c r="P117" s="141"/>
    </row>
    <row r="118" spans="1:16" ht="15.5" x14ac:dyDescent="0.35">
      <c r="A118" s="135" t="s">
        <v>480</v>
      </c>
      <c r="B118" s="144"/>
      <c r="C118" s="79"/>
      <c r="D118" s="79"/>
      <c r="E118" s="79"/>
      <c r="F118" s="138">
        <f t="shared" si="52"/>
        <v>0</v>
      </c>
      <c r="G118" s="145"/>
      <c r="H118" s="79"/>
      <c r="I118" s="79"/>
      <c r="J118" s="79"/>
      <c r="K118" s="79"/>
      <c r="L118" s="79"/>
      <c r="M118" s="137">
        <f t="shared" si="50"/>
        <v>0</v>
      </c>
      <c r="N118" s="239">
        <f t="shared" si="51"/>
        <v>0</v>
      </c>
      <c r="O118" s="146"/>
      <c r="P118" s="141"/>
    </row>
    <row r="119" spans="1:16" ht="15.5" x14ac:dyDescent="0.35">
      <c r="A119" s="135" t="s">
        <v>481</v>
      </c>
      <c r="B119" s="144"/>
      <c r="C119" s="79"/>
      <c r="D119" s="79"/>
      <c r="E119" s="79"/>
      <c r="F119" s="138">
        <f t="shared" si="52"/>
        <v>0</v>
      </c>
      <c r="G119" s="145"/>
      <c r="H119" s="79"/>
      <c r="I119" s="79"/>
      <c r="J119" s="79"/>
      <c r="K119" s="79"/>
      <c r="L119" s="79"/>
      <c r="M119" s="137">
        <f t="shared" si="50"/>
        <v>0</v>
      </c>
      <c r="N119" s="239">
        <f t="shared" si="51"/>
        <v>0</v>
      </c>
      <c r="O119" s="146"/>
      <c r="P119" s="141"/>
    </row>
    <row r="120" spans="1:16" ht="15.5" x14ac:dyDescent="0.35">
      <c r="B120" s="149" t="s">
        <v>482</v>
      </c>
      <c r="C120" s="68">
        <f>SUM(C112:C119)</f>
        <v>0</v>
      </c>
      <c r="D120" s="68">
        <f t="shared" ref="D120:F120" si="53">SUM(D112:D119)</f>
        <v>0</v>
      </c>
      <c r="E120" s="68">
        <f t="shared" si="53"/>
        <v>0</v>
      </c>
      <c r="F120" s="68">
        <f t="shared" si="53"/>
        <v>0</v>
      </c>
      <c r="G120" s="150">
        <f>(G112*F112)+(G113*F113)+(G114*F114)+(G115*F115)+(G116*F116)+(G117*F117)+(G118*F118)+(G119*F119)</f>
        <v>0</v>
      </c>
      <c r="H120" s="150">
        <f>SUM(H112:H119)</f>
        <v>0</v>
      </c>
      <c r="I120" s="150"/>
      <c r="J120" s="150"/>
      <c r="K120" s="150"/>
      <c r="L120" s="150"/>
      <c r="M120" s="150"/>
      <c r="N120" s="241">
        <f>IFERROR(M120/F120,0)</f>
        <v>0</v>
      </c>
      <c r="O120" s="146"/>
      <c r="P120" s="151"/>
    </row>
    <row r="121" spans="1:16" ht="51" customHeight="1" x14ac:dyDescent="0.35">
      <c r="A121" s="149" t="s">
        <v>483</v>
      </c>
      <c r="B121" s="255"/>
      <c r="C121" s="255"/>
      <c r="D121" s="255"/>
      <c r="E121" s="255"/>
      <c r="F121" s="255"/>
      <c r="G121" s="255"/>
      <c r="H121" s="256"/>
      <c r="I121" s="256"/>
      <c r="J121" s="256"/>
      <c r="K121" s="256"/>
      <c r="L121" s="256"/>
      <c r="M121" s="256"/>
      <c r="N121" s="256"/>
      <c r="O121" s="255"/>
      <c r="P121" s="134"/>
    </row>
    <row r="122" spans="1:16" ht="15.5" x14ac:dyDescent="0.35">
      <c r="A122" s="135" t="s">
        <v>484</v>
      </c>
      <c r="B122" s="142"/>
      <c r="C122" s="137"/>
      <c r="D122" s="137"/>
      <c r="E122" s="137"/>
      <c r="F122" s="138">
        <f>C122</f>
        <v>0</v>
      </c>
      <c r="G122" s="143"/>
      <c r="H122" s="137"/>
      <c r="I122" s="137"/>
      <c r="J122" s="137"/>
      <c r="K122" s="137"/>
      <c r="L122" s="137"/>
      <c r="M122" s="137">
        <f t="shared" ref="M122:M129" si="54">J122+K122+L122</f>
        <v>0</v>
      </c>
      <c r="N122" s="239">
        <f t="shared" ref="N122:N129" si="55">IFERROR(M122/F122,0)</f>
        <v>0</v>
      </c>
      <c r="O122" s="140"/>
      <c r="P122" s="141"/>
    </row>
    <row r="123" spans="1:16" ht="15.5" x14ac:dyDescent="0.35">
      <c r="A123" s="135" t="s">
        <v>485</v>
      </c>
      <c r="B123" s="142"/>
      <c r="C123" s="137"/>
      <c r="D123" s="137"/>
      <c r="E123" s="137"/>
      <c r="F123" s="138">
        <f t="shared" ref="F123:F129" si="56">C123</f>
        <v>0</v>
      </c>
      <c r="G123" s="143"/>
      <c r="H123" s="137"/>
      <c r="I123" s="137"/>
      <c r="J123" s="137"/>
      <c r="K123" s="137"/>
      <c r="L123" s="137"/>
      <c r="M123" s="137">
        <f t="shared" si="54"/>
        <v>0</v>
      </c>
      <c r="N123" s="239">
        <f t="shared" si="55"/>
        <v>0</v>
      </c>
      <c r="O123" s="140"/>
      <c r="P123" s="141"/>
    </row>
    <row r="124" spans="1:16" ht="15.5" x14ac:dyDescent="0.35">
      <c r="A124" s="135" t="s">
        <v>486</v>
      </c>
      <c r="B124" s="142"/>
      <c r="C124" s="137"/>
      <c r="D124" s="137"/>
      <c r="E124" s="137"/>
      <c r="F124" s="138">
        <f t="shared" si="56"/>
        <v>0</v>
      </c>
      <c r="G124" s="143"/>
      <c r="H124" s="137"/>
      <c r="I124" s="137"/>
      <c r="J124" s="137"/>
      <c r="K124" s="137"/>
      <c r="L124" s="137"/>
      <c r="M124" s="137">
        <f t="shared" si="54"/>
        <v>0</v>
      </c>
      <c r="N124" s="239">
        <f t="shared" si="55"/>
        <v>0</v>
      </c>
      <c r="O124" s="140"/>
      <c r="P124" s="141"/>
    </row>
    <row r="125" spans="1:16" ht="15.5" x14ac:dyDescent="0.35">
      <c r="A125" s="135" t="s">
        <v>487</v>
      </c>
      <c r="B125" s="142"/>
      <c r="C125" s="137"/>
      <c r="D125" s="137"/>
      <c r="E125" s="137"/>
      <c r="F125" s="138">
        <f t="shared" si="56"/>
        <v>0</v>
      </c>
      <c r="G125" s="143"/>
      <c r="H125" s="137"/>
      <c r="I125" s="137"/>
      <c r="J125" s="137"/>
      <c r="K125" s="137"/>
      <c r="L125" s="137"/>
      <c r="M125" s="137">
        <f t="shared" si="54"/>
        <v>0</v>
      </c>
      <c r="N125" s="239">
        <f t="shared" si="55"/>
        <v>0</v>
      </c>
      <c r="O125" s="140"/>
      <c r="P125" s="141"/>
    </row>
    <row r="126" spans="1:16" ht="15.5" x14ac:dyDescent="0.35">
      <c r="A126" s="135" t="s">
        <v>488</v>
      </c>
      <c r="B126" s="142"/>
      <c r="C126" s="137"/>
      <c r="D126" s="137"/>
      <c r="E126" s="137"/>
      <c r="F126" s="138">
        <f t="shared" si="56"/>
        <v>0</v>
      </c>
      <c r="G126" s="143"/>
      <c r="H126" s="137"/>
      <c r="I126" s="137"/>
      <c r="J126" s="137"/>
      <c r="K126" s="137"/>
      <c r="L126" s="137"/>
      <c r="M126" s="137">
        <f t="shared" si="54"/>
        <v>0</v>
      </c>
      <c r="N126" s="239">
        <f t="shared" si="55"/>
        <v>0</v>
      </c>
      <c r="O126" s="140"/>
      <c r="P126" s="141"/>
    </row>
    <row r="127" spans="1:16" ht="15.5" x14ac:dyDescent="0.35">
      <c r="A127" s="135" t="s">
        <v>489</v>
      </c>
      <c r="B127" s="142"/>
      <c r="C127" s="137"/>
      <c r="D127" s="137"/>
      <c r="E127" s="137"/>
      <c r="F127" s="138">
        <f t="shared" si="56"/>
        <v>0</v>
      </c>
      <c r="G127" s="143"/>
      <c r="H127" s="137"/>
      <c r="I127" s="137"/>
      <c r="J127" s="137"/>
      <c r="K127" s="137"/>
      <c r="L127" s="137"/>
      <c r="M127" s="137">
        <f t="shared" si="54"/>
        <v>0</v>
      </c>
      <c r="N127" s="239">
        <f t="shared" si="55"/>
        <v>0</v>
      </c>
      <c r="O127" s="140"/>
      <c r="P127" s="141"/>
    </row>
    <row r="128" spans="1:16" ht="15.5" x14ac:dyDescent="0.35">
      <c r="A128" s="135" t="s">
        <v>490</v>
      </c>
      <c r="B128" s="144"/>
      <c r="C128" s="79"/>
      <c r="D128" s="79"/>
      <c r="E128" s="79"/>
      <c r="F128" s="138">
        <f t="shared" si="56"/>
        <v>0</v>
      </c>
      <c r="G128" s="145"/>
      <c r="H128" s="79"/>
      <c r="I128" s="79"/>
      <c r="J128" s="79"/>
      <c r="K128" s="79"/>
      <c r="L128" s="79"/>
      <c r="M128" s="137">
        <f t="shared" si="54"/>
        <v>0</v>
      </c>
      <c r="N128" s="239">
        <f t="shared" si="55"/>
        <v>0</v>
      </c>
      <c r="O128" s="146"/>
      <c r="P128" s="141"/>
    </row>
    <row r="129" spans="1:16" ht="15.5" x14ac:dyDescent="0.35">
      <c r="A129" s="135" t="s">
        <v>491</v>
      </c>
      <c r="B129" s="144"/>
      <c r="C129" s="79"/>
      <c r="D129" s="79"/>
      <c r="E129" s="79"/>
      <c r="F129" s="138">
        <f t="shared" si="56"/>
        <v>0</v>
      </c>
      <c r="G129" s="145"/>
      <c r="H129" s="79"/>
      <c r="I129" s="79"/>
      <c r="J129" s="79"/>
      <c r="K129" s="79"/>
      <c r="L129" s="79"/>
      <c r="M129" s="137">
        <f t="shared" si="54"/>
        <v>0</v>
      </c>
      <c r="N129" s="239">
        <f t="shared" si="55"/>
        <v>0</v>
      </c>
      <c r="O129" s="146"/>
      <c r="P129" s="141"/>
    </row>
    <row r="130" spans="1:16" ht="15.5" x14ac:dyDescent="0.35">
      <c r="B130" s="149" t="s">
        <v>492</v>
      </c>
      <c r="C130" s="150">
        <f>SUM(C122:C129)</f>
        <v>0</v>
      </c>
      <c r="D130" s="150">
        <f t="shared" ref="D130:F130" si="57">SUM(D122:D129)</f>
        <v>0</v>
      </c>
      <c r="E130" s="150">
        <f t="shared" si="57"/>
        <v>0</v>
      </c>
      <c r="F130" s="150">
        <f t="shared" si="57"/>
        <v>0</v>
      </c>
      <c r="G130" s="150">
        <f>(G122*F122)+(G123*F123)+(G124*F124)+(G125*F125)+(G126*F126)+(G127*F127)+(G128*F128)+(G129*F129)</f>
        <v>0</v>
      </c>
      <c r="H130" s="150">
        <f>SUM(H122:H129)</f>
        <v>0</v>
      </c>
      <c r="I130" s="150"/>
      <c r="J130" s="150"/>
      <c r="K130" s="150"/>
      <c r="L130" s="150"/>
      <c r="M130" s="150"/>
      <c r="N130" s="241">
        <f>IFERROR(M130/F130,0)</f>
        <v>0</v>
      </c>
      <c r="O130" s="146"/>
      <c r="P130" s="151"/>
    </row>
    <row r="131" spans="1:16" ht="15.75" customHeight="1" x14ac:dyDescent="0.35">
      <c r="A131" s="157"/>
      <c r="B131" s="152"/>
      <c r="C131" s="103"/>
      <c r="D131" s="103"/>
      <c r="E131" s="103"/>
      <c r="F131" s="103"/>
      <c r="G131" s="103"/>
      <c r="H131" s="103"/>
      <c r="I131" s="103"/>
      <c r="J131" s="103"/>
      <c r="K131" s="103"/>
      <c r="L131" s="103"/>
      <c r="M131" s="103"/>
      <c r="N131" s="243"/>
      <c r="O131" s="159"/>
      <c r="P131" s="158"/>
    </row>
    <row r="132" spans="1:16" ht="51" customHeight="1" x14ac:dyDescent="0.35">
      <c r="A132" s="149" t="s">
        <v>493</v>
      </c>
      <c r="B132" s="266"/>
      <c r="C132" s="266"/>
      <c r="D132" s="266"/>
      <c r="E132" s="266"/>
      <c r="F132" s="266"/>
      <c r="G132" s="266"/>
      <c r="H132" s="267"/>
      <c r="I132" s="267"/>
      <c r="J132" s="267"/>
      <c r="K132" s="267"/>
      <c r="L132" s="267"/>
      <c r="M132" s="267"/>
      <c r="N132" s="267"/>
      <c r="O132" s="266"/>
      <c r="P132" s="133"/>
    </row>
    <row r="133" spans="1:16" ht="51" customHeight="1" x14ac:dyDescent="0.35">
      <c r="A133" s="132" t="s">
        <v>494</v>
      </c>
      <c r="B133" s="255"/>
      <c r="C133" s="255"/>
      <c r="D133" s="255"/>
      <c r="E133" s="255"/>
      <c r="F133" s="255"/>
      <c r="G133" s="255"/>
      <c r="H133" s="256"/>
      <c r="I133" s="256"/>
      <c r="J133" s="256"/>
      <c r="K133" s="256"/>
      <c r="L133" s="256"/>
      <c r="M133" s="256"/>
      <c r="N133" s="256"/>
      <c r="O133" s="255"/>
      <c r="P133" s="134"/>
    </row>
    <row r="134" spans="1:16" ht="15.5" x14ac:dyDescent="0.35">
      <c r="A134" s="135" t="s">
        <v>495</v>
      </c>
      <c r="B134" s="142"/>
      <c r="C134" s="137"/>
      <c r="D134" s="137"/>
      <c r="E134" s="137"/>
      <c r="F134" s="138">
        <f>C134</f>
        <v>0</v>
      </c>
      <c r="G134" s="143"/>
      <c r="H134" s="137"/>
      <c r="I134" s="137"/>
      <c r="J134" s="137"/>
      <c r="K134" s="137"/>
      <c r="L134" s="137"/>
      <c r="M134" s="137">
        <f t="shared" ref="M134:M141" si="58">J134+K134+L134</f>
        <v>0</v>
      </c>
      <c r="N134" s="239">
        <f t="shared" ref="N134:N141" si="59">IFERROR(M134/F134,0)</f>
        <v>0</v>
      </c>
      <c r="O134" s="140"/>
      <c r="P134" s="141"/>
    </row>
    <row r="135" spans="1:16" ht="15.5" x14ac:dyDescent="0.35">
      <c r="A135" s="135" t="s">
        <v>496</v>
      </c>
      <c r="B135" s="142"/>
      <c r="C135" s="137"/>
      <c r="D135" s="137"/>
      <c r="E135" s="137"/>
      <c r="F135" s="138">
        <f t="shared" ref="F135:F141" si="60">C135</f>
        <v>0</v>
      </c>
      <c r="G135" s="143"/>
      <c r="H135" s="137"/>
      <c r="I135" s="137"/>
      <c r="J135" s="137"/>
      <c r="K135" s="137"/>
      <c r="L135" s="137"/>
      <c r="M135" s="137">
        <f t="shared" si="58"/>
        <v>0</v>
      </c>
      <c r="N135" s="239">
        <f t="shared" si="59"/>
        <v>0</v>
      </c>
      <c r="O135" s="140"/>
      <c r="P135" s="141"/>
    </row>
    <row r="136" spans="1:16" ht="15.5" x14ac:dyDescent="0.35">
      <c r="A136" s="135" t="s">
        <v>497</v>
      </c>
      <c r="B136" s="142"/>
      <c r="C136" s="137"/>
      <c r="D136" s="137"/>
      <c r="E136" s="137"/>
      <c r="F136" s="138">
        <f t="shared" si="60"/>
        <v>0</v>
      </c>
      <c r="G136" s="143"/>
      <c r="H136" s="137"/>
      <c r="I136" s="137"/>
      <c r="J136" s="137"/>
      <c r="K136" s="137"/>
      <c r="L136" s="137"/>
      <c r="M136" s="137">
        <f t="shared" si="58"/>
        <v>0</v>
      </c>
      <c r="N136" s="239">
        <f t="shared" si="59"/>
        <v>0</v>
      </c>
      <c r="O136" s="140"/>
      <c r="P136" s="141"/>
    </row>
    <row r="137" spans="1:16" ht="15.5" x14ac:dyDescent="0.35">
      <c r="A137" s="135" t="s">
        <v>498</v>
      </c>
      <c r="B137" s="142"/>
      <c r="C137" s="137"/>
      <c r="D137" s="137"/>
      <c r="E137" s="137"/>
      <c r="F137" s="138">
        <f t="shared" si="60"/>
        <v>0</v>
      </c>
      <c r="G137" s="143"/>
      <c r="H137" s="137"/>
      <c r="I137" s="137"/>
      <c r="J137" s="137"/>
      <c r="K137" s="137"/>
      <c r="L137" s="137"/>
      <c r="M137" s="137">
        <f t="shared" si="58"/>
        <v>0</v>
      </c>
      <c r="N137" s="239">
        <f t="shared" si="59"/>
        <v>0</v>
      </c>
      <c r="O137" s="140"/>
      <c r="P137" s="141"/>
    </row>
    <row r="138" spans="1:16" ht="15.5" x14ac:dyDescent="0.35">
      <c r="A138" s="135" t="s">
        <v>499</v>
      </c>
      <c r="B138" s="142"/>
      <c r="C138" s="137"/>
      <c r="D138" s="137"/>
      <c r="E138" s="137"/>
      <c r="F138" s="138">
        <f t="shared" si="60"/>
        <v>0</v>
      </c>
      <c r="G138" s="143"/>
      <c r="H138" s="137"/>
      <c r="I138" s="137"/>
      <c r="J138" s="137"/>
      <c r="K138" s="137"/>
      <c r="L138" s="137"/>
      <c r="M138" s="137">
        <f t="shared" si="58"/>
        <v>0</v>
      </c>
      <c r="N138" s="239">
        <f t="shared" si="59"/>
        <v>0</v>
      </c>
      <c r="O138" s="140"/>
      <c r="P138" s="141"/>
    </row>
    <row r="139" spans="1:16" ht="15.5" x14ac:dyDescent="0.35">
      <c r="A139" s="135" t="s">
        <v>500</v>
      </c>
      <c r="B139" s="142"/>
      <c r="C139" s="137"/>
      <c r="D139" s="137"/>
      <c r="E139" s="137"/>
      <c r="F139" s="138">
        <f t="shared" si="60"/>
        <v>0</v>
      </c>
      <c r="G139" s="143"/>
      <c r="H139" s="137"/>
      <c r="I139" s="137"/>
      <c r="J139" s="137"/>
      <c r="K139" s="137"/>
      <c r="L139" s="137"/>
      <c r="M139" s="137">
        <f t="shared" si="58"/>
        <v>0</v>
      </c>
      <c r="N139" s="239">
        <f t="shared" si="59"/>
        <v>0</v>
      </c>
      <c r="O139" s="140"/>
      <c r="P139" s="141"/>
    </row>
    <row r="140" spans="1:16" ht="15.5" x14ac:dyDescent="0.35">
      <c r="A140" s="135" t="s">
        <v>501</v>
      </c>
      <c r="B140" s="144"/>
      <c r="C140" s="79"/>
      <c r="D140" s="79"/>
      <c r="E140" s="79"/>
      <c r="F140" s="138">
        <f t="shared" si="60"/>
        <v>0</v>
      </c>
      <c r="G140" s="145"/>
      <c r="H140" s="79"/>
      <c r="I140" s="79"/>
      <c r="J140" s="79"/>
      <c r="K140" s="79"/>
      <c r="L140" s="79"/>
      <c r="M140" s="137">
        <f t="shared" si="58"/>
        <v>0</v>
      </c>
      <c r="N140" s="239">
        <f t="shared" si="59"/>
        <v>0</v>
      </c>
      <c r="O140" s="146"/>
      <c r="P140" s="141"/>
    </row>
    <row r="141" spans="1:16" ht="15.5" x14ac:dyDescent="0.35">
      <c r="A141" s="135" t="s">
        <v>502</v>
      </c>
      <c r="B141" s="144"/>
      <c r="C141" s="79"/>
      <c r="D141" s="79"/>
      <c r="E141" s="79"/>
      <c r="F141" s="138">
        <f t="shared" si="60"/>
        <v>0</v>
      </c>
      <c r="G141" s="145"/>
      <c r="H141" s="79"/>
      <c r="I141" s="79"/>
      <c r="J141" s="79"/>
      <c r="K141" s="79"/>
      <c r="L141" s="79"/>
      <c r="M141" s="137">
        <f t="shared" si="58"/>
        <v>0</v>
      </c>
      <c r="N141" s="239">
        <f t="shared" si="59"/>
        <v>0</v>
      </c>
      <c r="O141" s="146"/>
      <c r="P141" s="141"/>
    </row>
    <row r="142" spans="1:16" ht="15.5" x14ac:dyDescent="0.35">
      <c r="B142" s="149" t="s">
        <v>503</v>
      </c>
      <c r="C142" s="150">
        <f>SUM(C134:C141)</f>
        <v>0</v>
      </c>
      <c r="D142" s="150">
        <f t="shared" ref="D142:F142" si="61">SUM(D134:D141)</f>
        <v>0</v>
      </c>
      <c r="E142" s="150">
        <f t="shared" si="61"/>
        <v>0</v>
      </c>
      <c r="F142" s="68">
        <f t="shared" si="61"/>
        <v>0</v>
      </c>
      <c r="G142" s="150">
        <f>(G134*F134)+(G135*F135)+(G136*F136)+(G137*F137)+(G138*F138)+(G139*F139)+(G140*F140)+(G141*F141)</f>
        <v>0</v>
      </c>
      <c r="H142" s="150">
        <f>SUM(H134:H141)</f>
        <v>0</v>
      </c>
      <c r="I142" s="150"/>
      <c r="J142" s="150"/>
      <c r="K142" s="150"/>
      <c r="L142" s="150"/>
      <c r="M142" s="150"/>
      <c r="N142" s="241">
        <f>IFERROR(M142/F142,0)</f>
        <v>0</v>
      </c>
      <c r="O142" s="146"/>
      <c r="P142" s="151"/>
    </row>
    <row r="143" spans="1:16" ht="51" customHeight="1" x14ac:dyDescent="0.35">
      <c r="A143" s="132" t="s">
        <v>504</v>
      </c>
      <c r="B143" s="255"/>
      <c r="C143" s="255"/>
      <c r="D143" s="255"/>
      <c r="E143" s="255"/>
      <c r="F143" s="255"/>
      <c r="G143" s="255"/>
      <c r="H143" s="256"/>
      <c r="I143" s="256"/>
      <c r="J143" s="256"/>
      <c r="K143" s="256"/>
      <c r="L143" s="256"/>
      <c r="M143" s="256"/>
      <c r="N143" s="256"/>
      <c r="O143" s="255"/>
      <c r="P143" s="134"/>
    </row>
    <row r="144" spans="1:16" ht="15.5" x14ac:dyDescent="0.35">
      <c r="A144" s="135" t="s">
        <v>505</v>
      </c>
      <c r="B144" s="142"/>
      <c r="C144" s="137"/>
      <c r="D144" s="137"/>
      <c r="E144" s="137"/>
      <c r="F144" s="138">
        <f>C144</f>
        <v>0</v>
      </c>
      <c r="G144" s="143"/>
      <c r="H144" s="137"/>
      <c r="I144" s="137"/>
      <c r="J144" s="137"/>
      <c r="K144" s="137"/>
      <c r="L144" s="137"/>
      <c r="M144" s="137">
        <f t="shared" ref="M144:M151" si="62">J144+K144+L144</f>
        <v>0</v>
      </c>
      <c r="N144" s="239">
        <f t="shared" ref="N144:N151" si="63">IFERROR(M144/F144,0)</f>
        <v>0</v>
      </c>
      <c r="O144" s="140"/>
      <c r="P144" s="141"/>
    </row>
    <row r="145" spans="1:16" ht="15.5" x14ac:dyDescent="0.35">
      <c r="A145" s="135" t="s">
        <v>506</v>
      </c>
      <c r="B145" s="142"/>
      <c r="C145" s="137"/>
      <c r="D145" s="137"/>
      <c r="E145" s="137"/>
      <c r="F145" s="138">
        <f t="shared" ref="F145:F151" si="64">C145</f>
        <v>0</v>
      </c>
      <c r="G145" s="143"/>
      <c r="H145" s="137"/>
      <c r="I145" s="137"/>
      <c r="J145" s="137"/>
      <c r="K145" s="137"/>
      <c r="L145" s="137"/>
      <c r="M145" s="137">
        <f t="shared" si="62"/>
        <v>0</v>
      </c>
      <c r="N145" s="239">
        <f t="shared" si="63"/>
        <v>0</v>
      </c>
      <c r="O145" s="140"/>
      <c r="P145" s="141"/>
    </row>
    <row r="146" spans="1:16" ht="15.5" x14ac:dyDescent="0.35">
      <c r="A146" s="135" t="s">
        <v>507</v>
      </c>
      <c r="B146" s="142"/>
      <c r="C146" s="137"/>
      <c r="D146" s="137"/>
      <c r="E146" s="137"/>
      <c r="F146" s="138">
        <f t="shared" si="64"/>
        <v>0</v>
      </c>
      <c r="G146" s="143"/>
      <c r="H146" s="137"/>
      <c r="I146" s="137"/>
      <c r="J146" s="137"/>
      <c r="K146" s="137"/>
      <c r="L146" s="137"/>
      <c r="M146" s="137">
        <f t="shared" si="62"/>
        <v>0</v>
      </c>
      <c r="N146" s="239">
        <f t="shared" si="63"/>
        <v>0</v>
      </c>
      <c r="O146" s="140"/>
      <c r="P146" s="141"/>
    </row>
    <row r="147" spans="1:16" ht="15.5" x14ac:dyDescent="0.35">
      <c r="A147" s="135" t="s">
        <v>508</v>
      </c>
      <c r="B147" s="142"/>
      <c r="C147" s="137"/>
      <c r="D147" s="137"/>
      <c r="E147" s="137"/>
      <c r="F147" s="138">
        <f t="shared" si="64"/>
        <v>0</v>
      </c>
      <c r="G147" s="143"/>
      <c r="H147" s="137"/>
      <c r="I147" s="137"/>
      <c r="J147" s="137"/>
      <c r="K147" s="137"/>
      <c r="L147" s="137"/>
      <c r="M147" s="137">
        <f t="shared" si="62"/>
        <v>0</v>
      </c>
      <c r="N147" s="239">
        <f t="shared" si="63"/>
        <v>0</v>
      </c>
      <c r="O147" s="140"/>
      <c r="P147" s="141"/>
    </row>
    <row r="148" spans="1:16" ht="15.5" x14ac:dyDescent="0.35">
      <c r="A148" s="135" t="s">
        <v>509</v>
      </c>
      <c r="B148" s="142"/>
      <c r="C148" s="137"/>
      <c r="D148" s="137"/>
      <c r="E148" s="137"/>
      <c r="F148" s="138">
        <f t="shared" si="64"/>
        <v>0</v>
      </c>
      <c r="G148" s="143"/>
      <c r="H148" s="137"/>
      <c r="I148" s="137"/>
      <c r="J148" s="137"/>
      <c r="K148" s="137"/>
      <c r="L148" s="137"/>
      <c r="M148" s="137">
        <f t="shared" si="62"/>
        <v>0</v>
      </c>
      <c r="N148" s="239">
        <f t="shared" si="63"/>
        <v>0</v>
      </c>
      <c r="O148" s="140"/>
      <c r="P148" s="141"/>
    </row>
    <row r="149" spans="1:16" ht="15.5" x14ac:dyDescent="0.35">
      <c r="A149" s="135" t="s">
        <v>510</v>
      </c>
      <c r="B149" s="142"/>
      <c r="C149" s="137"/>
      <c r="D149" s="137"/>
      <c r="E149" s="137"/>
      <c r="F149" s="138">
        <f t="shared" si="64"/>
        <v>0</v>
      </c>
      <c r="G149" s="143"/>
      <c r="H149" s="137"/>
      <c r="I149" s="137"/>
      <c r="J149" s="137"/>
      <c r="K149" s="137"/>
      <c r="L149" s="137"/>
      <c r="M149" s="137">
        <f t="shared" si="62"/>
        <v>0</v>
      </c>
      <c r="N149" s="239">
        <f t="shared" si="63"/>
        <v>0</v>
      </c>
      <c r="O149" s="140"/>
      <c r="P149" s="141"/>
    </row>
    <row r="150" spans="1:16" ht="15.5" x14ac:dyDescent="0.35">
      <c r="A150" s="135" t="s">
        <v>511</v>
      </c>
      <c r="B150" s="144"/>
      <c r="C150" s="79"/>
      <c r="D150" s="79"/>
      <c r="E150" s="79"/>
      <c r="F150" s="138">
        <f>C150</f>
        <v>0</v>
      </c>
      <c r="G150" s="145"/>
      <c r="H150" s="79"/>
      <c r="I150" s="79"/>
      <c r="J150" s="79"/>
      <c r="K150" s="79"/>
      <c r="L150" s="79"/>
      <c r="M150" s="137">
        <f t="shared" si="62"/>
        <v>0</v>
      </c>
      <c r="N150" s="239">
        <f t="shared" si="63"/>
        <v>0</v>
      </c>
      <c r="O150" s="146"/>
      <c r="P150" s="141"/>
    </row>
    <row r="151" spans="1:16" ht="15.5" x14ac:dyDescent="0.35">
      <c r="A151" s="135" t="s">
        <v>512</v>
      </c>
      <c r="B151" s="144"/>
      <c r="C151" s="79"/>
      <c r="D151" s="79"/>
      <c r="E151" s="79"/>
      <c r="F151" s="138">
        <f t="shared" si="64"/>
        <v>0</v>
      </c>
      <c r="G151" s="145"/>
      <c r="H151" s="79"/>
      <c r="I151" s="79"/>
      <c r="J151" s="79"/>
      <c r="K151" s="79"/>
      <c r="L151" s="79"/>
      <c r="M151" s="137">
        <f t="shared" si="62"/>
        <v>0</v>
      </c>
      <c r="N151" s="239">
        <f t="shared" si="63"/>
        <v>0</v>
      </c>
      <c r="O151" s="146"/>
      <c r="P151" s="141"/>
    </row>
    <row r="152" spans="1:16" ht="15.5" x14ac:dyDescent="0.35">
      <c r="B152" s="149" t="s">
        <v>523</v>
      </c>
      <c r="C152" s="68">
        <f>SUM(C144:C151)</f>
        <v>0</v>
      </c>
      <c r="D152" s="68">
        <f t="shared" ref="D152:F152" si="65">SUM(D144:D151)</f>
        <v>0</v>
      </c>
      <c r="E152" s="68">
        <f t="shared" si="65"/>
        <v>0</v>
      </c>
      <c r="F152" s="68">
        <f t="shared" si="65"/>
        <v>0</v>
      </c>
      <c r="G152" s="150">
        <f>(G144*F144)+(G145*F145)+(G146*F146)+(G147*F147)+(G148*F148)+(G149*F149)+(G150*F150)+(G151*F151)</f>
        <v>0</v>
      </c>
      <c r="H152" s="150">
        <f>SUM(H144:H151)</f>
        <v>0</v>
      </c>
      <c r="I152" s="150"/>
      <c r="J152" s="150"/>
      <c r="K152" s="150"/>
      <c r="L152" s="150"/>
      <c r="M152" s="150"/>
      <c r="N152" s="241">
        <f>IFERROR(M152/F152,0)</f>
        <v>0</v>
      </c>
      <c r="O152" s="146"/>
      <c r="P152" s="151"/>
    </row>
    <row r="153" spans="1:16" ht="51" customHeight="1" x14ac:dyDescent="0.35">
      <c r="A153" s="132" t="s">
        <v>514</v>
      </c>
      <c r="B153" s="255"/>
      <c r="C153" s="255"/>
      <c r="D153" s="255"/>
      <c r="E153" s="255"/>
      <c r="F153" s="255"/>
      <c r="G153" s="255"/>
      <c r="H153" s="256"/>
      <c r="I153" s="256"/>
      <c r="J153" s="256"/>
      <c r="K153" s="256"/>
      <c r="L153" s="256"/>
      <c r="M153" s="256"/>
      <c r="N153" s="256"/>
      <c r="O153" s="255"/>
      <c r="P153" s="134"/>
    </row>
    <row r="154" spans="1:16" ht="15.5" x14ac:dyDescent="0.35">
      <c r="A154" s="135" t="s">
        <v>515</v>
      </c>
      <c r="B154" s="142"/>
      <c r="C154" s="137"/>
      <c r="D154" s="137"/>
      <c r="E154" s="137"/>
      <c r="F154" s="138">
        <f>C154</f>
        <v>0</v>
      </c>
      <c r="G154" s="143"/>
      <c r="H154" s="137"/>
      <c r="I154" s="137"/>
      <c r="J154" s="137"/>
      <c r="K154" s="137"/>
      <c r="L154" s="137"/>
      <c r="M154" s="137">
        <f t="shared" ref="M154:M161" si="66">J154+K154+L154</f>
        <v>0</v>
      </c>
      <c r="N154" s="239">
        <f t="shared" ref="N154:N161" si="67">IFERROR(M154/F154,0)</f>
        <v>0</v>
      </c>
      <c r="O154" s="140"/>
      <c r="P154" s="141"/>
    </row>
    <row r="155" spans="1:16" ht="15.5" x14ac:dyDescent="0.35">
      <c r="A155" s="135" t="s">
        <v>516</v>
      </c>
      <c r="B155" s="142"/>
      <c r="C155" s="137"/>
      <c r="D155" s="137"/>
      <c r="E155" s="137"/>
      <c r="F155" s="138">
        <f t="shared" ref="F155:F161" si="68">C155</f>
        <v>0</v>
      </c>
      <c r="G155" s="143"/>
      <c r="H155" s="137"/>
      <c r="I155" s="137"/>
      <c r="J155" s="137"/>
      <c r="K155" s="137"/>
      <c r="L155" s="137"/>
      <c r="M155" s="137">
        <f t="shared" si="66"/>
        <v>0</v>
      </c>
      <c r="N155" s="239">
        <f t="shared" si="67"/>
        <v>0</v>
      </c>
      <c r="O155" s="140"/>
      <c r="P155" s="141"/>
    </row>
    <row r="156" spans="1:16" ht="15.5" x14ac:dyDescent="0.35">
      <c r="A156" s="135" t="s">
        <v>517</v>
      </c>
      <c r="B156" s="142"/>
      <c r="C156" s="137"/>
      <c r="D156" s="137"/>
      <c r="E156" s="137"/>
      <c r="F156" s="138">
        <f t="shared" si="68"/>
        <v>0</v>
      </c>
      <c r="G156" s="143"/>
      <c r="H156" s="137"/>
      <c r="I156" s="137"/>
      <c r="J156" s="137"/>
      <c r="K156" s="137"/>
      <c r="L156" s="137"/>
      <c r="M156" s="137">
        <f t="shared" si="66"/>
        <v>0</v>
      </c>
      <c r="N156" s="239">
        <f t="shared" si="67"/>
        <v>0</v>
      </c>
      <c r="O156" s="140"/>
      <c r="P156" s="141"/>
    </row>
    <row r="157" spans="1:16" ht="15.5" x14ac:dyDescent="0.35">
      <c r="A157" s="135" t="s">
        <v>518</v>
      </c>
      <c r="B157" s="142"/>
      <c r="C157" s="137"/>
      <c r="D157" s="137"/>
      <c r="E157" s="137"/>
      <c r="F157" s="138">
        <f t="shared" si="68"/>
        <v>0</v>
      </c>
      <c r="G157" s="143"/>
      <c r="H157" s="137"/>
      <c r="I157" s="137"/>
      <c r="J157" s="137"/>
      <c r="K157" s="137"/>
      <c r="L157" s="137"/>
      <c r="M157" s="137">
        <f t="shared" si="66"/>
        <v>0</v>
      </c>
      <c r="N157" s="239">
        <f t="shared" si="67"/>
        <v>0</v>
      </c>
      <c r="O157" s="140"/>
      <c r="P157" s="141"/>
    </row>
    <row r="158" spans="1:16" ht="15.5" x14ac:dyDescent="0.35">
      <c r="A158" s="135" t="s">
        <v>519</v>
      </c>
      <c r="B158" s="142"/>
      <c r="C158" s="137"/>
      <c r="D158" s="137"/>
      <c r="E158" s="137"/>
      <c r="F158" s="138">
        <f t="shared" si="68"/>
        <v>0</v>
      </c>
      <c r="G158" s="143"/>
      <c r="H158" s="137"/>
      <c r="I158" s="137"/>
      <c r="J158" s="137"/>
      <c r="K158" s="137"/>
      <c r="L158" s="137"/>
      <c r="M158" s="137">
        <f t="shared" si="66"/>
        <v>0</v>
      </c>
      <c r="N158" s="239">
        <f t="shared" si="67"/>
        <v>0</v>
      </c>
      <c r="O158" s="140"/>
      <c r="P158" s="141"/>
    </row>
    <row r="159" spans="1:16" ht="15.5" x14ac:dyDescent="0.35">
      <c r="A159" s="135" t="s">
        <v>520</v>
      </c>
      <c r="B159" s="142"/>
      <c r="C159" s="137"/>
      <c r="D159" s="137"/>
      <c r="E159" s="137"/>
      <c r="F159" s="138">
        <f t="shared" si="68"/>
        <v>0</v>
      </c>
      <c r="G159" s="143"/>
      <c r="H159" s="137"/>
      <c r="I159" s="137"/>
      <c r="J159" s="137"/>
      <c r="K159" s="137"/>
      <c r="L159" s="137"/>
      <c r="M159" s="137">
        <f t="shared" si="66"/>
        <v>0</v>
      </c>
      <c r="N159" s="239">
        <f t="shared" si="67"/>
        <v>0</v>
      </c>
      <c r="O159" s="140"/>
      <c r="P159" s="141"/>
    </row>
    <row r="160" spans="1:16" ht="15.5" x14ac:dyDescent="0.35">
      <c r="A160" s="135" t="s">
        <v>521</v>
      </c>
      <c r="B160" s="144"/>
      <c r="C160" s="79"/>
      <c r="D160" s="79"/>
      <c r="E160" s="79"/>
      <c r="F160" s="138">
        <f t="shared" si="68"/>
        <v>0</v>
      </c>
      <c r="G160" s="145"/>
      <c r="H160" s="79"/>
      <c r="I160" s="79"/>
      <c r="J160" s="79"/>
      <c r="K160" s="79"/>
      <c r="L160" s="79"/>
      <c r="M160" s="137">
        <f t="shared" si="66"/>
        <v>0</v>
      </c>
      <c r="N160" s="239">
        <f t="shared" si="67"/>
        <v>0</v>
      </c>
      <c r="O160" s="146"/>
      <c r="P160" s="141"/>
    </row>
    <row r="161" spans="1:16" ht="15.5" x14ac:dyDescent="0.35">
      <c r="A161" s="135" t="s">
        <v>522</v>
      </c>
      <c r="B161" s="144"/>
      <c r="C161" s="79"/>
      <c r="D161" s="79"/>
      <c r="E161" s="79"/>
      <c r="F161" s="138">
        <f t="shared" si="68"/>
        <v>0</v>
      </c>
      <c r="G161" s="145"/>
      <c r="H161" s="79"/>
      <c r="I161" s="79"/>
      <c r="J161" s="79"/>
      <c r="K161" s="79"/>
      <c r="L161" s="79"/>
      <c r="M161" s="137">
        <f t="shared" si="66"/>
        <v>0</v>
      </c>
      <c r="N161" s="239">
        <f t="shared" si="67"/>
        <v>0</v>
      </c>
      <c r="O161" s="146"/>
      <c r="P161" s="141"/>
    </row>
    <row r="162" spans="1:16" ht="15.5" x14ac:dyDescent="0.35">
      <c r="B162" s="149" t="s">
        <v>513</v>
      </c>
      <c r="C162" s="68">
        <f>SUM(C154:C161)</f>
        <v>0</v>
      </c>
      <c r="D162" s="68">
        <f t="shared" ref="D162:F162" si="69">SUM(D154:D161)</f>
        <v>0</v>
      </c>
      <c r="E162" s="68">
        <f t="shared" si="69"/>
        <v>0</v>
      </c>
      <c r="F162" s="68">
        <f t="shared" si="69"/>
        <v>0</v>
      </c>
      <c r="G162" s="150">
        <f>(G154*F154)+(G155*F155)+(G156*F156)+(G157*F157)+(G158*F158)+(G159*F159)+(G160*F160)+(G161*F161)</f>
        <v>0</v>
      </c>
      <c r="H162" s="150">
        <f>SUM(H154:H161)</f>
        <v>0</v>
      </c>
      <c r="I162" s="150"/>
      <c r="J162" s="150"/>
      <c r="K162" s="150"/>
      <c r="L162" s="150"/>
      <c r="M162" s="150"/>
      <c r="N162" s="241">
        <f>IFERROR(M162/F162,0)</f>
        <v>0</v>
      </c>
      <c r="O162" s="146"/>
      <c r="P162" s="151"/>
    </row>
    <row r="163" spans="1:16" ht="51" customHeight="1" x14ac:dyDescent="0.35">
      <c r="A163" s="132" t="s">
        <v>524</v>
      </c>
      <c r="B163" s="255"/>
      <c r="C163" s="255"/>
      <c r="D163" s="255"/>
      <c r="E163" s="255"/>
      <c r="F163" s="255"/>
      <c r="G163" s="255"/>
      <c r="H163" s="256"/>
      <c r="I163" s="256"/>
      <c r="J163" s="256"/>
      <c r="K163" s="256"/>
      <c r="L163" s="256"/>
      <c r="M163" s="256"/>
      <c r="N163" s="256"/>
      <c r="O163" s="255"/>
      <c r="P163" s="134"/>
    </row>
    <row r="164" spans="1:16" ht="15.5" x14ac:dyDescent="0.35">
      <c r="A164" s="135" t="s">
        <v>525</v>
      </c>
      <c r="B164" s="142"/>
      <c r="C164" s="137"/>
      <c r="D164" s="137"/>
      <c r="E164" s="137"/>
      <c r="F164" s="138">
        <f>C164</f>
        <v>0</v>
      </c>
      <c r="G164" s="143"/>
      <c r="H164" s="137"/>
      <c r="I164" s="137"/>
      <c r="J164" s="137"/>
      <c r="K164" s="137"/>
      <c r="L164" s="137"/>
      <c r="M164" s="137">
        <f t="shared" ref="M164:M171" si="70">J164+K164+L164</f>
        <v>0</v>
      </c>
      <c r="N164" s="239">
        <f t="shared" ref="N164:N171" si="71">IFERROR(M164/F164,0)</f>
        <v>0</v>
      </c>
      <c r="O164" s="140"/>
      <c r="P164" s="141"/>
    </row>
    <row r="165" spans="1:16" ht="15.5" x14ac:dyDescent="0.35">
      <c r="A165" s="135" t="s">
        <v>526</v>
      </c>
      <c r="B165" s="142"/>
      <c r="C165" s="137"/>
      <c r="D165" s="137"/>
      <c r="E165" s="137"/>
      <c r="F165" s="138">
        <f t="shared" ref="F165:F171" si="72">C165</f>
        <v>0</v>
      </c>
      <c r="G165" s="143"/>
      <c r="H165" s="137"/>
      <c r="I165" s="137"/>
      <c r="J165" s="137"/>
      <c r="K165" s="137"/>
      <c r="L165" s="137"/>
      <c r="M165" s="137">
        <f t="shared" si="70"/>
        <v>0</v>
      </c>
      <c r="N165" s="239">
        <f t="shared" si="71"/>
        <v>0</v>
      </c>
      <c r="O165" s="140"/>
      <c r="P165" s="141"/>
    </row>
    <row r="166" spans="1:16" ht="15.5" x14ac:dyDescent="0.35">
      <c r="A166" s="135" t="s">
        <v>527</v>
      </c>
      <c r="B166" s="142"/>
      <c r="C166" s="137"/>
      <c r="D166" s="137"/>
      <c r="E166" s="137"/>
      <c r="F166" s="138">
        <f t="shared" si="72"/>
        <v>0</v>
      </c>
      <c r="G166" s="143"/>
      <c r="H166" s="137"/>
      <c r="I166" s="137"/>
      <c r="J166" s="137"/>
      <c r="K166" s="137"/>
      <c r="L166" s="137"/>
      <c r="M166" s="137">
        <f t="shared" si="70"/>
        <v>0</v>
      </c>
      <c r="N166" s="239">
        <f t="shared" si="71"/>
        <v>0</v>
      </c>
      <c r="O166" s="140"/>
      <c r="P166" s="141"/>
    </row>
    <row r="167" spans="1:16" ht="15.5" x14ac:dyDescent="0.35">
      <c r="A167" s="135" t="s">
        <v>528</v>
      </c>
      <c r="B167" s="142"/>
      <c r="C167" s="137"/>
      <c r="D167" s="137"/>
      <c r="E167" s="137"/>
      <c r="F167" s="138">
        <f t="shared" si="72"/>
        <v>0</v>
      </c>
      <c r="G167" s="143"/>
      <c r="H167" s="137"/>
      <c r="I167" s="137"/>
      <c r="J167" s="137"/>
      <c r="K167" s="137"/>
      <c r="L167" s="137"/>
      <c r="M167" s="137">
        <f t="shared" si="70"/>
        <v>0</v>
      </c>
      <c r="N167" s="239">
        <f t="shared" si="71"/>
        <v>0</v>
      </c>
      <c r="O167" s="140"/>
      <c r="P167" s="141"/>
    </row>
    <row r="168" spans="1:16" ht="15.5" x14ac:dyDescent="0.35">
      <c r="A168" s="135" t="s">
        <v>529</v>
      </c>
      <c r="B168" s="142"/>
      <c r="C168" s="137"/>
      <c r="D168" s="137"/>
      <c r="E168" s="137"/>
      <c r="F168" s="138">
        <f t="shared" si="72"/>
        <v>0</v>
      </c>
      <c r="G168" s="143"/>
      <c r="H168" s="137"/>
      <c r="I168" s="137"/>
      <c r="J168" s="137"/>
      <c r="K168" s="137"/>
      <c r="L168" s="137"/>
      <c r="M168" s="137">
        <f t="shared" si="70"/>
        <v>0</v>
      </c>
      <c r="N168" s="239">
        <f t="shared" si="71"/>
        <v>0</v>
      </c>
      <c r="O168" s="140"/>
      <c r="P168" s="141"/>
    </row>
    <row r="169" spans="1:16" ht="15.5" x14ac:dyDescent="0.35">
      <c r="A169" s="135" t="s">
        <v>530</v>
      </c>
      <c r="B169" s="142"/>
      <c r="C169" s="137"/>
      <c r="D169" s="137"/>
      <c r="E169" s="137"/>
      <c r="F169" s="138">
        <f t="shared" si="72"/>
        <v>0</v>
      </c>
      <c r="G169" s="143"/>
      <c r="H169" s="137"/>
      <c r="I169" s="137"/>
      <c r="J169" s="137"/>
      <c r="K169" s="137"/>
      <c r="L169" s="137"/>
      <c r="M169" s="137">
        <f t="shared" si="70"/>
        <v>0</v>
      </c>
      <c r="N169" s="239">
        <f t="shared" si="71"/>
        <v>0</v>
      </c>
      <c r="O169" s="140"/>
      <c r="P169" s="141"/>
    </row>
    <row r="170" spans="1:16" ht="15.5" x14ac:dyDescent="0.35">
      <c r="A170" s="135" t="s">
        <v>531</v>
      </c>
      <c r="B170" s="144"/>
      <c r="C170" s="79"/>
      <c r="D170" s="79"/>
      <c r="E170" s="79"/>
      <c r="F170" s="138">
        <f t="shared" si="72"/>
        <v>0</v>
      </c>
      <c r="G170" s="145"/>
      <c r="H170" s="79"/>
      <c r="I170" s="79"/>
      <c r="J170" s="79"/>
      <c r="K170" s="79"/>
      <c r="L170" s="79"/>
      <c r="M170" s="137">
        <f t="shared" si="70"/>
        <v>0</v>
      </c>
      <c r="N170" s="239">
        <f t="shared" si="71"/>
        <v>0</v>
      </c>
      <c r="O170" s="146"/>
      <c r="P170" s="141"/>
    </row>
    <row r="171" spans="1:16" ht="15.5" x14ac:dyDescent="0.35">
      <c r="A171" s="135" t="s">
        <v>532</v>
      </c>
      <c r="B171" s="144"/>
      <c r="C171" s="79"/>
      <c r="D171" s="79"/>
      <c r="E171" s="79"/>
      <c r="F171" s="138">
        <f t="shared" si="72"/>
        <v>0</v>
      </c>
      <c r="G171" s="145"/>
      <c r="H171" s="79"/>
      <c r="I171" s="79"/>
      <c r="J171" s="79"/>
      <c r="K171" s="79"/>
      <c r="L171" s="79"/>
      <c r="M171" s="137">
        <f t="shared" si="70"/>
        <v>0</v>
      </c>
      <c r="N171" s="239">
        <f t="shared" si="71"/>
        <v>0</v>
      </c>
      <c r="O171" s="146"/>
      <c r="P171" s="141"/>
    </row>
    <row r="172" spans="1:16" ht="15.5" x14ac:dyDescent="0.35">
      <c r="B172" s="149" t="s">
        <v>533</v>
      </c>
      <c r="C172" s="150">
        <f>SUM(C164:C171)</f>
        <v>0</v>
      </c>
      <c r="D172" s="150">
        <f t="shared" ref="D172:F172" si="73">SUM(D164:D171)</f>
        <v>0</v>
      </c>
      <c r="E172" s="150">
        <f t="shared" si="73"/>
        <v>0</v>
      </c>
      <c r="F172" s="150">
        <f t="shared" si="73"/>
        <v>0</v>
      </c>
      <c r="G172" s="150">
        <f>(G164*F164)+(G165*F165)+(G166*F166)+(G167*F167)+(G168*F168)+(G169*F169)+(G170*F170)+(G171*F171)</f>
        <v>0</v>
      </c>
      <c r="H172" s="150">
        <f>SUM(H164:H171)</f>
        <v>0</v>
      </c>
      <c r="I172" s="150"/>
      <c r="J172" s="150"/>
      <c r="K172" s="150"/>
      <c r="L172" s="150"/>
      <c r="M172" s="150"/>
      <c r="N172" s="241">
        <f>IFERROR(M172/F172,0)</f>
        <v>0</v>
      </c>
      <c r="O172" s="146"/>
      <c r="P172" s="151"/>
    </row>
    <row r="173" spans="1:16" ht="15.75" customHeight="1" x14ac:dyDescent="0.35">
      <c r="A173" s="157"/>
      <c r="B173" s="152"/>
      <c r="C173" s="103"/>
      <c r="D173" s="103"/>
      <c r="E173" s="103"/>
      <c r="F173" s="103"/>
      <c r="G173" s="103"/>
      <c r="H173" s="103"/>
      <c r="I173" s="103"/>
      <c r="J173" s="103"/>
      <c r="K173" s="103"/>
      <c r="L173" s="103"/>
      <c r="M173" s="103"/>
      <c r="N173" s="243"/>
      <c r="O173" s="152"/>
      <c r="P173" s="158"/>
    </row>
    <row r="174" spans="1:16" ht="15.75" customHeight="1" x14ac:dyDescent="0.35">
      <c r="A174" s="157"/>
      <c r="B174" s="152"/>
      <c r="C174" s="103"/>
      <c r="D174" s="103"/>
      <c r="E174" s="103"/>
      <c r="F174" s="103"/>
      <c r="G174" s="103"/>
      <c r="H174" s="103"/>
      <c r="I174" s="103"/>
      <c r="J174" s="103"/>
      <c r="K174" s="103"/>
      <c r="L174" s="103"/>
      <c r="M174" s="103"/>
      <c r="N174" s="243"/>
      <c r="O174" s="152"/>
      <c r="P174" s="158"/>
    </row>
    <row r="175" spans="1:16" ht="72.75" customHeight="1" x14ac:dyDescent="0.35">
      <c r="A175" s="149" t="s">
        <v>534</v>
      </c>
      <c r="B175" s="160" t="s">
        <v>642</v>
      </c>
      <c r="C175" s="161">
        <v>73959.12999999999</v>
      </c>
      <c r="D175" s="161">
        <v>29724.520000000011</v>
      </c>
      <c r="E175" s="161">
        <v>15959.439999999999</v>
      </c>
      <c r="F175" s="162">
        <f>SUM(C175:E175)</f>
        <v>119643.09</v>
      </c>
      <c r="G175" s="139"/>
      <c r="H175" s="161"/>
      <c r="I175" s="161"/>
      <c r="J175" s="161">
        <v>23397.15</v>
      </c>
      <c r="K175" s="161">
        <v>5277.44</v>
      </c>
      <c r="L175" s="161">
        <v>3018.51</v>
      </c>
      <c r="M175" s="137">
        <f t="shared" ref="M175:M179" si="74">J175+K175+L175</f>
        <v>31693.1</v>
      </c>
      <c r="N175" s="239">
        <f t="shared" ref="N175:N179" si="75">IFERROR(M175/F175,0)</f>
        <v>0.26489703667800624</v>
      </c>
      <c r="O175" s="163"/>
      <c r="P175" s="151"/>
    </row>
    <row r="176" spans="1:16" ht="69.75" customHeight="1" x14ac:dyDescent="0.35">
      <c r="A176" s="149" t="s">
        <v>535</v>
      </c>
      <c r="B176" s="164"/>
      <c r="C176" s="161">
        <v>33614</v>
      </c>
      <c r="D176" s="161">
        <f>35503+10</f>
        <v>35513</v>
      </c>
      <c r="E176" s="161">
        <v>25101.000000000004</v>
      </c>
      <c r="F176" s="162">
        <f t="shared" ref="F176:F179" si="76">SUM(C176:E176)</f>
        <v>94228</v>
      </c>
      <c r="G176" s="139"/>
      <c r="H176" s="161"/>
      <c r="I176" s="161"/>
      <c r="J176" s="161"/>
      <c r="K176" s="161"/>
      <c r="L176" s="161"/>
      <c r="M176" s="137">
        <f t="shared" si="74"/>
        <v>0</v>
      </c>
      <c r="N176" s="239">
        <f t="shared" si="75"/>
        <v>0</v>
      </c>
      <c r="O176" s="163"/>
      <c r="P176" s="151"/>
    </row>
    <row r="177" spans="1:16" ht="57" customHeight="1" x14ac:dyDescent="0.35">
      <c r="A177" s="149" t="s">
        <v>536</v>
      </c>
      <c r="B177" s="165" t="s">
        <v>641</v>
      </c>
      <c r="C177" s="161">
        <v>108314.01000000004</v>
      </c>
      <c r="D177" s="161">
        <v>74825.06</v>
      </c>
      <c r="E177" s="161">
        <v>83593.78</v>
      </c>
      <c r="F177" s="162">
        <f t="shared" si="76"/>
        <v>266732.85000000003</v>
      </c>
      <c r="G177" s="166"/>
      <c r="H177" s="161"/>
      <c r="I177" s="161"/>
      <c r="J177" s="161">
        <f>5966.86+1546.75+3729.53</f>
        <v>11243.14</v>
      </c>
      <c r="K177" s="161">
        <v>1565.28</v>
      </c>
      <c r="L177" s="161">
        <f>1173.85+32</f>
        <v>1205.8499999999999</v>
      </c>
      <c r="M177" s="137">
        <f t="shared" si="74"/>
        <v>14014.27</v>
      </c>
      <c r="N177" s="239">
        <f t="shared" si="75"/>
        <v>5.254047261145374E-2</v>
      </c>
      <c r="O177" s="163"/>
      <c r="P177" s="151"/>
    </row>
    <row r="178" spans="1:16" ht="65.25" customHeight="1" x14ac:dyDescent="0.35">
      <c r="A178" s="167" t="s">
        <v>537</v>
      </c>
      <c r="B178" s="164"/>
      <c r="C178" s="161">
        <v>3000</v>
      </c>
      <c r="D178" s="161">
        <v>3000</v>
      </c>
      <c r="E178" s="161">
        <v>15000</v>
      </c>
      <c r="F178" s="162">
        <f t="shared" si="76"/>
        <v>21000</v>
      </c>
      <c r="G178" s="166"/>
      <c r="H178" s="161"/>
      <c r="I178" s="161"/>
      <c r="J178" s="161"/>
      <c r="K178" s="161"/>
      <c r="L178" s="161"/>
      <c r="M178" s="137">
        <f t="shared" si="74"/>
        <v>0</v>
      </c>
      <c r="N178" s="239">
        <f t="shared" si="75"/>
        <v>0</v>
      </c>
      <c r="O178" s="163"/>
      <c r="P178" s="151"/>
    </row>
    <row r="179" spans="1:16" ht="65.25" customHeight="1" x14ac:dyDescent="0.35">
      <c r="A179" s="167" t="s">
        <v>608</v>
      </c>
      <c r="B179" s="164"/>
      <c r="C179" s="168">
        <v>10200</v>
      </c>
      <c r="D179" s="161"/>
      <c r="E179" s="161"/>
      <c r="F179" s="162">
        <f t="shared" si="76"/>
        <v>10200</v>
      </c>
      <c r="G179" s="166"/>
      <c r="H179" s="161"/>
      <c r="I179" s="161"/>
      <c r="J179" s="161"/>
      <c r="K179" s="161"/>
      <c r="L179" s="161"/>
      <c r="M179" s="137">
        <f t="shared" si="74"/>
        <v>0</v>
      </c>
      <c r="N179" s="239">
        <f t="shared" si="75"/>
        <v>0</v>
      </c>
      <c r="O179" s="163"/>
      <c r="P179" s="151"/>
    </row>
    <row r="180" spans="1:16" ht="42" customHeight="1" x14ac:dyDescent="0.35">
      <c r="A180" s="157"/>
      <c r="B180" s="169" t="s">
        <v>588</v>
      </c>
      <c r="C180" s="170">
        <f>SUM(C175:C179)</f>
        <v>229087.14</v>
      </c>
      <c r="D180" s="170">
        <f>SUM(D175:D179)</f>
        <v>143062.58000000002</v>
      </c>
      <c r="E180" s="170">
        <f t="shared" ref="E180:I180" si="77">SUM(E175:E179)</f>
        <v>139654.22</v>
      </c>
      <c r="F180" s="170">
        <f>SUM(F175:F179)</f>
        <v>511803.94000000006</v>
      </c>
      <c r="G180" s="170">
        <f>SUM(G175:G179)</f>
        <v>0</v>
      </c>
      <c r="H180" s="170">
        <f t="shared" si="77"/>
        <v>0</v>
      </c>
      <c r="I180" s="170">
        <f t="shared" si="77"/>
        <v>0</v>
      </c>
      <c r="J180" s="170">
        <f>SUM(J9:J179)</f>
        <v>37330.5</v>
      </c>
      <c r="K180" s="170">
        <f>SUM(K9:K179)</f>
        <v>7392.95</v>
      </c>
      <c r="L180" s="170">
        <f>SUM(L9:L179)</f>
        <v>4224.3600000000006</v>
      </c>
      <c r="M180" s="170">
        <f>SUM(M9:M179)</f>
        <v>48947.81</v>
      </c>
      <c r="N180" s="240">
        <f>IFERROR(M180/F180,0)</f>
        <v>9.563781396446458E-2</v>
      </c>
      <c r="O180" s="164"/>
      <c r="P180" s="171"/>
    </row>
    <row r="181" spans="1:16" ht="15.75" customHeight="1" x14ac:dyDescent="0.35">
      <c r="A181" s="157"/>
      <c r="B181" s="152"/>
      <c r="C181" s="103"/>
      <c r="D181" s="103"/>
      <c r="E181" s="103"/>
      <c r="F181" s="103"/>
      <c r="G181" s="103"/>
      <c r="H181" s="103"/>
      <c r="I181" s="103"/>
      <c r="J181" s="103"/>
      <c r="K181" s="103"/>
      <c r="L181" s="103"/>
      <c r="M181" s="103"/>
      <c r="N181" s="243"/>
      <c r="O181" s="152"/>
      <c r="P181" s="171"/>
    </row>
    <row r="182" spans="1:16" ht="15.75" customHeight="1" x14ac:dyDescent="0.35">
      <c r="A182" s="157"/>
      <c r="B182" s="152"/>
      <c r="C182" s="103"/>
      <c r="D182" s="103"/>
      <c r="E182" s="103"/>
      <c r="F182" s="103"/>
      <c r="G182" s="103"/>
      <c r="H182" s="103"/>
      <c r="I182" s="103"/>
      <c r="J182" s="103"/>
      <c r="K182" s="103"/>
      <c r="L182" s="103"/>
      <c r="M182" s="103"/>
      <c r="N182" s="243"/>
      <c r="O182" s="152"/>
      <c r="P182" s="171"/>
    </row>
    <row r="183" spans="1:16" ht="15.75" customHeight="1" x14ac:dyDescent="0.35">
      <c r="A183" s="157"/>
      <c r="B183" s="152"/>
      <c r="C183" s="103"/>
      <c r="D183" s="103"/>
      <c r="E183" s="103"/>
      <c r="F183" s="103"/>
      <c r="G183" s="103"/>
      <c r="H183" s="103"/>
      <c r="I183" s="103"/>
      <c r="J183" s="103"/>
      <c r="K183" s="103"/>
      <c r="L183" s="103"/>
      <c r="M183" s="103"/>
      <c r="N183" s="243"/>
      <c r="O183" s="152"/>
      <c r="P183" s="171"/>
    </row>
    <row r="184" spans="1:16" ht="15.75" customHeight="1" x14ac:dyDescent="0.35">
      <c r="A184" s="157"/>
      <c r="B184" s="152"/>
      <c r="C184" s="103"/>
      <c r="D184" s="103"/>
      <c r="E184" s="103"/>
      <c r="F184" s="103"/>
      <c r="G184" s="103"/>
      <c r="H184" s="103"/>
      <c r="I184" s="103"/>
      <c r="J184" s="103"/>
      <c r="K184" s="103"/>
      <c r="L184" s="103"/>
      <c r="M184" s="103"/>
      <c r="N184" s="243"/>
      <c r="O184" s="152"/>
      <c r="P184" s="171"/>
    </row>
    <row r="185" spans="1:16" ht="15.75" customHeight="1" x14ac:dyDescent="0.35">
      <c r="A185" s="157"/>
      <c r="B185" s="152"/>
      <c r="C185" s="103"/>
      <c r="D185" s="103"/>
      <c r="E185" s="103"/>
      <c r="F185" s="103"/>
      <c r="G185" s="103"/>
      <c r="H185" s="103"/>
      <c r="I185" s="103"/>
      <c r="J185" s="103"/>
      <c r="K185" s="103"/>
      <c r="L185" s="103"/>
      <c r="M185" s="103"/>
      <c r="N185" s="243"/>
      <c r="O185" s="152"/>
      <c r="P185" s="171"/>
    </row>
    <row r="186" spans="1:16" ht="15.75" customHeight="1" x14ac:dyDescent="0.35">
      <c r="A186" s="157"/>
      <c r="B186" s="152"/>
      <c r="C186" s="103"/>
      <c r="D186" s="103"/>
      <c r="E186" s="103"/>
      <c r="F186" s="103"/>
      <c r="G186" s="103"/>
      <c r="H186" s="103"/>
      <c r="I186" s="103"/>
      <c r="J186" s="103"/>
      <c r="K186" s="103"/>
      <c r="L186" s="103"/>
      <c r="M186" s="103"/>
      <c r="N186" s="243"/>
      <c r="O186" s="152"/>
      <c r="P186" s="171"/>
    </row>
    <row r="187" spans="1:16" ht="15.75" customHeight="1" thickBot="1" x14ac:dyDescent="0.4">
      <c r="A187" s="157"/>
      <c r="B187" s="152"/>
      <c r="C187" s="103"/>
      <c r="D187" s="103"/>
      <c r="E187" s="103"/>
      <c r="F187" s="103"/>
      <c r="G187" s="103"/>
      <c r="H187" s="103"/>
      <c r="I187" s="103"/>
      <c r="J187" s="103"/>
      <c r="K187" s="103"/>
      <c r="L187" s="103"/>
      <c r="M187" s="103"/>
      <c r="N187" s="243"/>
      <c r="O187" s="152"/>
      <c r="P187" s="171"/>
    </row>
    <row r="188" spans="1:16" ht="15.5" x14ac:dyDescent="0.35">
      <c r="A188" s="157"/>
      <c r="B188" s="271" t="s">
        <v>545</v>
      </c>
      <c r="C188" s="272"/>
      <c r="D188" s="172"/>
      <c r="E188" s="172"/>
      <c r="F188" s="232"/>
      <c r="G188" s="171"/>
      <c r="H188" s="173"/>
      <c r="I188" s="173"/>
      <c r="J188" s="173"/>
      <c r="K188" s="173"/>
      <c r="L188" s="173"/>
      <c r="M188" s="173"/>
      <c r="N188" s="244"/>
      <c r="O188" s="171"/>
    </row>
    <row r="189" spans="1:16" ht="50.25" customHeight="1" x14ac:dyDescent="0.35">
      <c r="A189" s="157"/>
      <c r="B189" s="174"/>
      <c r="C189" s="231" t="str">
        <f>C5</f>
        <v>Mercy Corps (Niger) Budget</v>
      </c>
      <c r="D189" s="231" t="str">
        <f>D5</f>
        <v>Mercy Corps (Burkina) Budget</v>
      </c>
      <c r="E189" s="231" t="str">
        <f>E5</f>
        <v>Mercy Corps (Mali) Budget</v>
      </c>
      <c r="F189" s="233" t="s">
        <v>11</v>
      </c>
      <c r="G189" s="152"/>
      <c r="H189" s="103"/>
      <c r="I189" s="103"/>
      <c r="J189" s="150" t="s">
        <v>11</v>
      </c>
      <c r="K189" s="150" t="s">
        <v>11</v>
      </c>
      <c r="L189" s="150" t="s">
        <v>11</v>
      </c>
      <c r="M189" s="150" t="s">
        <v>11</v>
      </c>
      <c r="N189" s="240" t="s">
        <v>651</v>
      </c>
      <c r="O189" s="171"/>
    </row>
    <row r="190" spans="1:16" ht="41.25" customHeight="1" x14ac:dyDescent="0.35">
      <c r="A190" s="175"/>
      <c r="B190" s="107" t="s">
        <v>538</v>
      </c>
      <c r="C190" s="178">
        <f t="shared" ref="C190" si="78">SUM(C16,C26,C36,C46,C58,C68,C78,C88,C100,C110,C120,C130,C142,C152,C162,C172,C175,C176,C177,C178,C179)</f>
        <v>986408</v>
      </c>
      <c r="D190" s="177">
        <f>SUM(D16,D26,D36,D46,D58,D68,D78,D88,D100,D110,D120,D130,D142,D152,D162,D172,D175,D176,D177,D178,D179)</f>
        <v>602377</v>
      </c>
      <c r="E190" s="178">
        <f t="shared" ref="E190" si="79">SUM(E16,E26,E36,E46,E58,E68,E78,E88,E100,E110,E120,E130,E142,E152,E162,E172,E175,E176,E177,E178,E179)</f>
        <v>747664.00434727501</v>
      </c>
      <c r="F190" s="176">
        <f>SUM(C190:E190)</f>
        <v>2336449.004347275</v>
      </c>
      <c r="G190" s="152"/>
      <c r="H190" s="103"/>
      <c r="I190" s="103"/>
      <c r="J190" s="178">
        <f>SUM(J16,J26,J36,J46,J58,J68,J78,J88,J100,J110,J120,J130,J142,J152,J162,J172,J175,J176,J177,J178,J179)</f>
        <v>36159.94</v>
      </c>
      <c r="K190" s="178">
        <f t="shared" ref="K190" si="80">SUM(K16,K26,K36,K46,K58,K68,K78,K88,K100,K110,K120,K130,K142,K152,K162,K172,K175,K176,K177,K178,K179)</f>
        <v>7392.95</v>
      </c>
      <c r="L190" s="178">
        <f t="shared" ref="L190:M190" si="81">SUM(L16,L26,L36,L46,L58,L68,L78,L88,L100,L110,L120,L130,L142,L152,L162,L172,L175,L176,L177,L178,L179)</f>
        <v>4224.3600000000006</v>
      </c>
      <c r="M190" s="178">
        <f t="shared" si="81"/>
        <v>47777.25</v>
      </c>
      <c r="N190" s="240">
        <f>IFERROR(M190/F190,0)</f>
        <v>2.0448659444783111E-2</v>
      </c>
      <c r="O190" s="116"/>
    </row>
    <row r="191" spans="1:16" ht="51.75" customHeight="1" x14ac:dyDescent="0.35">
      <c r="A191" s="179"/>
      <c r="B191" s="180" t="s">
        <v>539</v>
      </c>
      <c r="C191" s="178">
        <f t="shared" ref="C191" si="82">ROUND(C190*0.07,0)</f>
        <v>69049</v>
      </c>
      <c r="D191" s="177">
        <f>ROUND(D190*0.07,0)</f>
        <v>42166</v>
      </c>
      <c r="E191" s="177">
        <f t="shared" ref="E191" si="83">ROUND(E190*0.07,0)</f>
        <v>52336</v>
      </c>
      <c r="F191" s="176">
        <f>SUM(C191:E191)</f>
        <v>163551</v>
      </c>
      <c r="G191" s="179"/>
      <c r="H191" s="181"/>
      <c r="I191" s="181"/>
      <c r="J191" s="178">
        <f t="shared" ref="J191:K191" si="84">ROUND(J190*0.07,0)</f>
        <v>2531</v>
      </c>
      <c r="K191" s="178">
        <f t="shared" si="84"/>
        <v>518</v>
      </c>
      <c r="L191" s="178">
        <f t="shared" ref="L191:M191" si="85">ROUND(L190*0.07,0)</f>
        <v>296</v>
      </c>
      <c r="M191" s="178">
        <f t="shared" si="85"/>
        <v>3344</v>
      </c>
      <c r="N191" s="240">
        <f>IFERROR(M191/F191,0)</f>
        <v>2.0446221667858956E-2</v>
      </c>
      <c r="O191" s="182"/>
    </row>
    <row r="192" spans="1:16" ht="51.75" customHeight="1" thickBot="1" x14ac:dyDescent="0.4">
      <c r="A192" s="179"/>
      <c r="B192" s="183" t="s">
        <v>11</v>
      </c>
      <c r="C192" s="186">
        <f>SUM(C190:C191)</f>
        <v>1055457</v>
      </c>
      <c r="D192" s="185">
        <f>SUM(D190:D191)</f>
        <v>644543</v>
      </c>
      <c r="E192" s="186">
        <f t="shared" ref="E192" si="86">SUM(E190:E191)</f>
        <v>800000.00434727501</v>
      </c>
      <c r="F192" s="184">
        <f>SUM(F190:F191)</f>
        <v>2500000.004347275</v>
      </c>
      <c r="G192" s="179"/>
      <c r="H192" s="181"/>
      <c r="I192" s="181"/>
      <c r="J192" s="195">
        <f>SUM(J190:J191)</f>
        <v>38690.94</v>
      </c>
      <c r="K192" s="195">
        <f t="shared" ref="K192" si="87">SUM(K190:K191)</f>
        <v>7910.95</v>
      </c>
      <c r="L192" s="195">
        <f t="shared" ref="L192:M192" si="88">SUM(L190:L191)</f>
        <v>4520.3600000000006</v>
      </c>
      <c r="M192" s="195">
        <f t="shared" si="88"/>
        <v>51121.25</v>
      </c>
      <c r="N192" s="240">
        <f>IFERROR(M192/F192,0)</f>
        <v>2.04484999644419E-2</v>
      </c>
      <c r="O192" s="182"/>
    </row>
    <row r="193" spans="1:16" ht="42" customHeight="1" x14ac:dyDescent="0.35">
      <c r="A193" s="179"/>
      <c r="H193" s="187"/>
      <c r="I193" s="187"/>
      <c r="J193" s="187"/>
      <c r="K193" s="187"/>
      <c r="L193" s="187"/>
      <c r="M193" s="187"/>
      <c r="N193" s="245"/>
      <c r="O193" s="158"/>
      <c r="P193" s="182"/>
    </row>
    <row r="194" spans="1:16" s="147" customFormat="1" ht="29.25" customHeight="1" thickBot="1" x14ac:dyDescent="0.4">
      <c r="A194" s="152"/>
      <c r="B194" s="115"/>
      <c r="C194" s="115"/>
      <c r="D194" s="115"/>
      <c r="E194" s="115"/>
      <c r="F194" s="115"/>
      <c r="G194" s="115"/>
      <c r="H194" s="188"/>
      <c r="I194" s="188"/>
      <c r="J194" s="188"/>
      <c r="K194" s="188"/>
      <c r="L194" s="188"/>
      <c r="M194" s="188"/>
      <c r="N194" s="246"/>
      <c r="O194" s="171"/>
      <c r="P194" s="116"/>
    </row>
    <row r="195" spans="1:16" ht="23.25" customHeight="1" x14ac:dyDescent="0.35">
      <c r="A195" s="182"/>
      <c r="B195" s="260" t="s">
        <v>546</v>
      </c>
      <c r="C195" s="261"/>
      <c r="D195" s="262"/>
      <c r="E195" s="262"/>
      <c r="F195" s="262"/>
      <c r="G195" s="263"/>
      <c r="H195" s="189"/>
      <c r="I195" s="189"/>
      <c r="J195" s="189"/>
      <c r="K195" s="189"/>
      <c r="L195" s="189"/>
      <c r="M195" s="189"/>
      <c r="N195" s="247"/>
      <c r="O195" s="182"/>
      <c r="P195" s="148"/>
    </row>
    <row r="196" spans="1:16" ht="52.5" customHeight="1" x14ac:dyDescent="0.35">
      <c r="A196" s="182"/>
      <c r="B196" s="190"/>
      <c r="C196" s="191" t="str">
        <f>C5</f>
        <v>Mercy Corps (Niger) Budget</v>
      </c>
      <c r="D196" s="126" t="s">
        <v>610</v>
      </c>
      <c r="E196" s="126" t="s">
        <v>611</v>
      </c>
      <c r="F196" s="192" t="s">
        <v>11</v>
      </c>
      <c r="G196" s="193" t="s">
        <v>9</v>
      </c>
      <c r="H196" s="189"/>
      <c r="I196" s="189"/>
      <c r="J196" s="189"/>
      <c r="K196" s="189"/>
      <c r="L196" s="189"/>
      <c r="M196" s="189"/>
      <c r="N196" s="247"/>
      <c r="O196" s="182"/>
      <c r="P196" s="148"/>
    </row>
    <row r="197" spans="1:16" ht="55.5" customHeight="1" x14ac:dyDescent="0.35">
      <c r="A197" s="182"/>
      <c r="B197" s="194" t="s">
        <v>540</v>
      </c>
      <c r="C197" s="195">
        <f>C192*$G$197</f>
        <v>369409.94999999995</v>
      </c>
      <c r="D197" s="196">
        <f t="shared" ref="D197:E197" si="89">D192*$G$197</f>
        <v>225590.05</v>
      </c>
      <c r="E197" s="196">
        <f t="shared" si="89"/>
        <v>280000.00152154622</v>
      </c>
      <c r="F197" s="196">
        <f>SUM(C197:E197)</f>
        <v>875000.00152154616</v>
      </c>
      <c r="G197" s="226">
        <v>0.35</v>
      </c>
      <c r="H197" s="173"/>
      <c r="I197" s="173"/>
      <c r="J197" s="173"/>
      <c r="K197" s="173"/>
      <c r="L197" s="173"/>
      <c r="M197" s="173"/>
      <c r="N197" s="244"/>
      <c r="O197" s="182"/>
      <c r="P197" s="148"/>
    </row>
    <row r="198" spans="1:16" ht="57.75" customHeight="1" x14ac:dyDescent="0.35">
      <c r="A198" s="259"/>
      <c r="B198" s="197" t="s">
        <v>541</v>
      </c>
      <c r="C198" s="198">
        <f>C192*$G$198</f>
        <v>369409.94999999995</v>
      </c>
      <c r="D198" s="199">
        <f t="shared" ref="D198:E198" si="90">D192*$G$198</f>
        <v>225590.05</v>
      </c>
      <c r="E198" s="199">
        <f t="shared" si="90"/>
        <v>280000.00152154622</v>
      </c>
      <c r="F198" s="199">
        <f t="shared" ref="F198:F199" si="91">SUM(C198:E198)</f>
        <v>875000.00152154616</v>
      </c>
      <c r="G198" s="227">
        <v>0.35</v>
      </c>
      <c r="H198" s="173"/>
      <c r="I198" s="173"/>
      <c r="J198" s="173"/>
      <c r="K198" s="173"/>
      <c r="L198" s="173"/>
      <c r="M198" s="173"/>
      <c r="N198" s="244"/>
      <c r="O198" s="148"/>
      <c r="P198" s="148"/>
    </row>
    <row r="199" spans="1:16" ht="57.75" customHeight="1" x14ac:dyDescent="0.35">
      <c r="A199" s="259"/>
      <c r="B199" s="197" t="s">
        <v>542</v>
      </c>
      <c r="C199" s="198">
        <f>C192*$G$199</f>
        <v>316637.09999999998</v>
      </c>
      <c r="D199" s="199">
        <f t="shared" ref="D199:E199" si="92">D192*$G$199</f>
        <v>193362.9</v>
      </c>
      <c r="E199" s="199">
        <f t="shared" si="92"/>
        <v>240000.00130418249</v>
      </c>
      <c r="F199" s="199">
        <f t="shared" si="91"/>
        <v>750000.00130418246</v>
      </c>
      <c r="G199" s="227">
        <v>0.3</v>
      </c>
      <c r="H199" s="173"/>
      <c r="I199" s="173"/>
      <c r="J199" s="173"/>
      <c r="K199" s="173"/>
      <c r="L199" s="173"/>
      <c r="M199" s="173"/>
      <c r="N199" s="244"/>
      <c r="O199" s="148"/>
      <c r="P199" s="148"/>
    </row>
    <row r="200" spans="1:16" ht="38.25" customHeight="1" thickBot="1" x14ac:dyDescent="0.4">
      <c r="A200" s="259"/>
      <c r="B200" s="183" t="s">
        <v>11</v>
      </c>
      <c r="C200" s="186">
        <f>SUM(C197:C199)</f>
        <v>1055457</v>
      </c>
      <c r="D200" s="186">
        <f t="shared" ref="D200:F200" si="93">SUM(D197:D199)</f>
        <v>644543</v>
      </c>
      <c r="E200" s="186">
        <f t="shared" si="93"/>
        <v>800000.00434727489</v>
      </c>
      <c r="F200" s="200">
        <f t="shared" si="93"/>
        <v>2500000.004347275</v>
      </c>
      <c r="G200" s="201"/>
      <c r="H200" s="202"/>
      <c r="I200" s="202"/>
      <c r="J200" s="202"/>
      <c r="K200" s="202"/>
      <c r="L200" s="202"/>
      <c r="M200" s="202"/>
      <c r="N200" s="248"/>
      <c r="O200" s="148"/>
      <c r="P200" s="148"/>
    </row>
    <row r="201" spans="1:16" ht="21.75" customHeight="1" thickBot="1" x14ac:dyDescent="0.4">
      <c r="A201" s="259"/>
      <c r="B201" s="203"/>
      <c r="C201" s="203"/>
      <c r="D201" s="203"/>
      <c r="E201" s="203"/>
      <c r="F201" s="203"/>
      <c r="G201" s="203"/>
      <c r="H201" s="204"/>
      <c r="I201" s="204"/>
      <c r="J201" s="204"/>
      <c r="K201" s="204"/>
      <c r="L201" s="204"/>
      <c r="M201" s="204"/>
      <c r="N201" s="249"/>
      <c r="O201" s="148"/>
      <c r="P201" s="148"/>
    </row>
    <row r="202" spans="1:16" ht="49.5" customHeight="1" x14ac:dyDescent="0.35">
      <c r="A202" s="259"/>
      <c r="B202" s="205" t="s">
        <v>599</v>
      </c>
      <c r="C202" s="206">
        <f>SUM(G16,G26,G36,G46,G58,G68,G78,G88,G100,G110,G120,G130,G142,G152,G162,G172,G180)*1.07</f>
        <v>683329.5765980545</v>
      </c>
      <c r="D202" s="115"/>
      <c r="E202" s="115"/>
      <c r="F202" s="115"/>
      <c r="G202" s="207" t="s">
        <v>600</v>
      </c>
      <c r="H202" s="208">
        <f>SUM(H180,H172,H162,H152,H142,H130,H120,H110,H100,H88,H78,H68,H58,H46,H36,H26,H16)</f>
        <v>0</v>
      </c>
      <c r="I202" s="209"/>
      <c r="J202" s="209"/>
      <c r="K202" s="209"/>
      <c r="L202" s="209"/>
      <c r="M202" s="209"/>
      <c r="N202" s="250"/>
      <c r="O202" s="148"/>
      <c r="P202" s="148"/>
    </row>
    <row r="203" spans="1:16" ht="28.5" customHeight="1" thickBot="1" x14ac:dyDescent="0.4">
      <c r="A203" s="259"/>
      <c r="B203" s="210" t="s">
        <v>543</v>
      </c>
      <c r="C203" s="224">
        <f>C202/F192</f>
        <v>0.27333183016392232</v>
      </c>
      <c r="D203" s="212"/>
      <c r="E203" s="212"/>
      <c r="F203" s="212"/>
      <c r="G203" s="213" t="s">
        <v>601</v>
      </c>
      <c r="H203" s="214">
        <f>H202/C190</f>
        <v>0</v>
      </c>
      <c r="I203" s="215"/>
      <c r="J203" s="215"/>
      <c r="K203" s="215"/>
      <c r="L203" s="215"/>
      <c r="M203" s="215"/>
      <c r="N203" s="251"/>
      <c r="O203" s="148"/>
      <c r="P203" s="148"/>
    </row>
    <row r="204" spans="1:16" ht="28.5" customHeight="1" x14ac:dyDescent="0.35">
      <c r="A204" s="259"/>
      <c r="B204" s="257"/>
      <c r="C204" s="258"/>
      <c r="D204" s="216"/>
      <c r="E204" s="216"/>
      <c r="F204" s="216"/>
      <c r="O204" s="148"/>
      <c r="P204" s="148"/>
    </row>
    <row r="205" spans="1:16" ht="28.5" customHeight="1" x14ac:dyDescent="0.35">
      <c r="A205" s="259"/>
      <c r="B205" s="210" t="s">
        <v>598</v>
      </c>
      <c r="C205" s="211">
        <f>SUM(C177:E178)*1.07</f>
        <v>307874.14950000006</v>
      </c>
      <c r="D205" s="212"/>
      <c r="E205" s="212"/>
      <c r="F205" s="212"/>
      <c r="O205" s="148"/>
      <c r="P205" s="148"/>
    </row>
    <row r="206" spans="1:16" ht="23.25" customHeight="1" x14ac:dyDescent="0.35">
      <c r="A206" s="259"/>
      <c r="B206" s="210" t="s">
        <v>544</v>
      </c>
      <c r="C206" s="224">
        <f>C205/F192</f>
        <v>0.12314965958585385</v>
      </c>
      <c r="D206" s="212"/>
      <c r="E206" s="212"/>
      <c r="F206" s="212"/>
      <c r="O206" s="148"/>
      <c r="P206" s="148"/>
    </row>
    <row r="207" spans="1:16" ht="68.25" customHeight="1" thickBot="1" x14ac:dyDescent="0.4">
      <c r="A207" s="259"/>
      <c r="B207" s="264" t="s">
        <v>595</v>
      </c>
      <c r="C207" s="265"/>
      <c r="D207" s="217"/>
      <c r="E207" s="217"/>
      <c r="F207" s="217"/>
      <c r="G207" s="148"/>
      <c r="H207" s="218"/>
      <c r="I207" s="218"/>
      <c r="J207" s="218"/>
      <c r="K207" s="218"/>
      <c r="L207" s="218"/>
      <c r="M207" s="218"/>
      <c r="N207" s="252"/>
      <c r="O207" s="148"/>
      <c r="P207" s="148"/>
    </row>
    <row r="208" spans="1:16" ht="55.5" customHeight="1" x14ac:dyDescent="0.35">
      <c r="A208" s="259"/>
      <c r="P208" s="147"/>
    </row>
    <row r="209" spans="1:16" ht="42.75" customHeight="1" x14ac:dyDescent="0.35">
      <c r="A209" s="259"/>
      <c r="O209" s="148"/>
    </row>
    <row r="210" spans="1:16" ht="21.75" customHeight="1" x14ac:dyDescent="0.35">
      <c r="A210" s="259"/>
      <c r="O210" s="148"/>
    </row>
    <row r="211" spans="1:16" ht="21.75" customHeight="1" x14ac:dyDescent="0.35">
      <c r="A211" s="259"/>
    </row>
    <row r="212" spans="1:16" s="148" customFormat="1" ht="23.25" customHeight="1" x14ac:dyDescent="0.35">
      <c r="A212" s="259"/>
      <c r="B212" s="121"/>
      <c r="C212" s="121"/>
      <c r="D212" s="121"/>
      <c r="E212" s="121"/>
      <c r="F212" s="121"/>
      <c r="G212" s="121"/>
      <c r="H212" s="124"/>
      <c r="I212" s="124"/>
      <c r="J212" s="124"/>
      <c r="K212" s="124"/>
      <c r="L212" s="124"/>
      <c r="M212" s="124"/>
      <c r="N212" s="235"/>
      <c r="O212" s="121"/>
      <c r="P212" s="121"/>
    </row>
    <row r="213" spans="1:16" ht="23.25" customHeight="1" x14ac:dyDescent="0.35"/>
    <row r="214" spans="1:16" ht="21.75" customHeight="1" x14ac:dyDescent="0.35"/>
    <row r="215" spans="1:16" ht="16.5" customHeight="1" x14ac:dyDescent="0.35"/>
    <row r="216" spans="1:16" ht="29.25" customHeight="1" x14ac:dyDescent="0.35"/>
    <row r="217" spans="1:16" ht="24.75" customHeight="1" x14ac:dyDescent="0.35"/>
    <row r="218" spans="1:16" ht="33" customHeight="1" x14ac:dyDescent="0.35"/>
    <row r="220" spans="1:16" ht="15" customHeight="1" x14ac:dyDescent="0.35"/>
    <row r="221" spans="1:16" ht="25.5" customHeight="1" x14ac:dyDescent="0.35"/>
  </sheetData>
  <sheetProtection formatCells="0" formatColumns="0" formatRows="0"/>
  <mergeCells count="27">
    <mergeCell ref="B133:O133"/>
    <mergeCell ref="B153:O153"/>
    <mergeCell ref="B188:C188"/>
    <mergeCell ref="B163:O163"/>
    <mergeCell ref="B37:O37"/>
    <mergeCell ref="B143:O143"/>
    <mergeCell ref="B6:O6"/>
    <mergeCell ref="A1:D1"/>
    <mergeCell ref="A3:G3"/>
    <mergeCell ref="B17:O17"/>
    <mergeCell ref="B7:O7"/>
    <mergeCell ref="B27:O27"/>
    <mergeCell ref="B204:C204"/>
    <mergeCell ref="A198:A212"/>
    <mergeCell ref="B195:G195"/>
    <mergeCell ref="B207:C207"/>
    <mergeCell ref="B48:O48"/>
    <mergeCell ref="B49:O49"/>
    <mergeCell ref="B59:O59"/>
    <mergeCell ref="B69:O69"/>
    <mergeCell ref="B79:O79"/>
    <mergeCell ref="B90:O90"/>
    <mergeCell ref="B91:O91"/>
    <mergeCell ref="B101:O101"/>
    <mergeCell ref="B111:O111"/>
    <mergeCell ref="B121:O121"/>
    <mergeCell ref="B132:O132"/>
  </mergeCells>
  <conditionalFormatting sqref="C203">
    <cfRule type="cellIs" dxfId="38" priority="46" operator="lessThan">
      <formula>0.15</formula>
    </cfRule>
  </conditionalFormatting>
  <conditionalFormatting sqref="C206">
    <cfRule type="cellIs" dxfId="37" priority="44" operator="lessThan">
      <formula>0.05</formula>
    </cfRule>
  </conditionalFormatting>
  <conditionalFormatting sqref="B50:B51">
    <cfRule type="cellIs" dxfId="36" priority="1" stopIfTrue="1" operator="equal">
      <formula>"&lt;Specific program activity&gt;"</formula>
    </cfRule>
  </conditionalFormatting>
  <dataValidations xWindow="431" yWindow="475" count="6">
    <dataValidation allowBlank="1" showInputMessage="1" showErrorMessage="1" prompt="% Towards Gender Equality and Women's Empowerment Must be Higher than 15%_x000a_" sqref="C203:F203" xr:uid="{E72508C7-C8DD-46A5-878C-E4FA07CAB6AF}"/>
    <dataValidation allowBlank="1" showInputMessage="1" showErrorMessage="1" prompt="M&amp;E Budget Cannot be Less than 5%_x000a_" sqref="C206:F206" xr:uid="{53928C0A-D548-4B6B-97FC-07D38B0E5FA7}"/>
    <dataValidation allowBlank="1" showInputMessage="1" showErrorMessage="1" prompt="Insert *text* description of Output here" sqref="B7 B17 B27 B37 B49 B59 B69 B79 B91 B101 B111 B121 B133 B143 B153 B163" xr:uid="{31AC9CA6-D499-4711-A99F-BECD0A64F3A8}"/>
    <dataValidation allowBlank="1" showInputMessage="1" showErrorMessage="1" prompt="Insert *text* description of Activity here" sqref="B8 B18 B28 B38 B164 B70 B80 B92 B102 B112 B122 B134 B144 B154 B50" xr:uid="{E7A390F5-03DD-4A67-B842-17326B4F2DA4}"/>
    <dataValidation allowBlank="1" showErrorMessage="1" prompt="% Towards Gender Equality and Women's Empowerment Must be Higher than 15%_x000a_" sqref="C205:F205" xr:uid="{8C6643DA-1D03-44FB-AC1F-C4CB706ED3AA}"/>
    <dataValidation allowBlank="1" showInputMessage="1" showErrorMessage="1" prompt="Insert *text* description of Outcome here" sqref="B6:O6 B48:O48 B90:O90 B132:O132" xr:uid="{89ACADD6-F982-42D9-AC8D-CCF9750605B2}"/>
  </dataValidations>
  <pageMargins left="0.7" right="0.7" top="0.75" bottom="0.75" header="0.3" footer="0.3"/>
  <pageSetup scale="74" orientation="landscape" r:id="rId1"/>
  <rowBreaks count="1" manualBreakCount="1">
    <brk id="5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6"/>
  <sheetViews>
    <sheetView showGridLines="0" showZeros="0" topLeftCell="A220" zoomScale="60" zoomScaleNormal="60" workbookViewId="0">
      <selection activeCell="H11" sqref="H11"/>
    </sheetView>
  </sheetViews>
  <sheetFormatPr baseColWidth="10" defaultColWidth="9.1796875" defaultRowHeight="15.5" x14ac:dyDescent="0.35"/>
  <cols>
    <col min="1" max="1" width="4.453125" style="61" customWidth="1"/>
    <col min="2" max="2" width="3.26953125" style="61" customWidth="1"/>
    <col min="3" max="3" width="51.453125" style="61" customWidth="1"/>
    <col min="4" max="4" width="34.26953125" style="85" customWidth="1"/>
    <col min="5" max="5" width="35" style="85" customWidth="1"/>
    <col min="6" max="6" width="34" style="85" customWidth="1"/>
    <col min="7" max="7" width="25.7265625" style="61" customWidth="1"/>
    <col min="8" max="8" width="21.453125" style="61" customWidth="1"/>
    <col min="9" max="9" width="16.81640625" style="61" customWidth="1"/>
    <col min="10" max="10" width="19.453125" style="61" customWidth="1"/>
    <col min="11" max="11" width="19" style="61" customWidth="1"/>
    <col min="12" max="12" width="26" style="61" customWidth="1"/>
    <col min="13" max="13" width="21.1796875" style="61" customWidth="1"/>
    <col min="14" max="14" width="7" style="94" customWidth="1"/>
    <col min="15" max="15" width="24.26953125" style="61" customWidth="1"/>
    <col min="16" max="16" width="26.453125" style="61" customWidth="1"/>
    <col min="17" max="17" width="30.1796875" style="61" customWidth="1"/>
    <col min="18" max="18" width="33" style="61" customWidth="1"/>
    <col min="19" max="20" width="22.7265625" style="61" customWidth="1"/>
    <col min="21" max="21" width="23.453125" style="61" customWidth="1"/>
    <col min="22" max="22" width="32.1796875" style="61" customWidth="1"/>
    <col min="23" max="23" width="9.1796875" style="61"/>
    <col min="24" max="24" width="17.7265625" style="61" customWidth="1"/>
    <col min="25" max="25" width="26.453125" style="61" customWidth="1"/>
    <col min="26" max="26" width="22.453125" style="61" customWidth="1"/>
    <col min="27" max="27" width="29.7265625" style="61" customWidth="1"/>
    <col min="28" max="28" width="23.453125" style="61" customWidth="1"/>
    <col min="29" max="29" width="18.453125" style="61" customWidth="1"/>
    <col min="30" max="30" width="17.453125" style="61" customWidth="1"/>
    <col min="31" max="31" width="25.1796875" style="61" customWidth="1"/>
    <col min="32" max="16384" width="9.1796875" style="61"/>
  </cols>
  <sheetData>
    <row r="1" spans="2:14" ht="28.5" customHeight="1" x14ac:dyDescent="1">
      <c r="C1" s="269" t="s">
        <v>547</v>
      </c>
      <c r="D1" s="269"/>
      <c r="E1" s="269"/>
      <c r="F1" s="269"/>
      <c r="G1" s="62"/>
      <c r="H1" s="63"/>
      <c r="I1" s="63"/>
      <c r="L1" s="64"/>
      <c r="M1" s="65"/>
      <c r="N1" s="61"/>
    </row>
    <row r="2" spans="2:14" ht="21.75" customHeight="1" x14ac:dyDescent="0.45">
      <c r="C2" s="270" t="s">
        <v>594</v>
      </c>
      <c r="D2" s="270"/>
      <c r="E2" s="270"/>
      <c r="F2" s="270"/>
      <c r="L2" s="64"/>
      <c r="M2" s="65"/>
      <c r="N2" s="61"/>
    </row>
    <row r="3" spans="2:14" ht="24" customHeight="1" x14ac:dyDescent="0.35">
      <c r="C3" s="66"/>
      <c r="D3" s="66"/>
      <c r="E3" s="66"/>
      <c r="F3" s="66"/>
      <c r="L3" s="64"/>
      <c r="M3" s="65"/>
      <c r="N3" s="61"/>
    </row>
    <row r="4" spans="2:14" ht="55.5" customHeight="1" x14ac:dyDescent="0.35">
      <c r="C4" s="66"/>
      <c r="D4" s="67" t="str">
        <f>'1) Tableau budgétaire 1'!C5</f>
        <v>Mercy Corps (Niger) Budget</v>
      </c>
      <c r="E4" s="68" t="str">
        <f>'1) Tableau budgétaire 1'!D5</f>
        <v>Mercy Corps (Burkina) Budget</v>
      </c>
      <c r="F4" s="68" t="str">
        <f>'1) Tableau budgétaire 1'!E5</f>
        <v>Mercy Corps (Mali) Budget</v>
      </c>
      <c r="G4" s="69" t="s">
        <v>11</v>
      </c>
      <c r="L4" s="64"/>
      <c r="M4" s="65"/>
      <c r="N4" s="61"/>
    </row>
    <row r="5" spans="2:14" ht="24" customHeight="1" x14ac:dyDescent="0.35">
      <c r="B5" s="273" t="s">
        <v>555</v>
      </c>
      <c r="C5" s="274"/>
      <c r="D5" s="274"/>
      <c r="E5" s="274"/>
      <c r="F5" s="274"/>
      <c r="G5" s="275"/>
      <c r="L5" s="64"/>
      <c r="M5" s="65"/>
      <c r="N5" s="61"/>
    </row>
    <row r="6" spans="2:14" ht="22.5" customHeight="1" x14ac:dyDescent="0.35">
      <c r="C6" s="273" t="s">
        <v>556</v>
      </c>
      <c r="D6" s="274"/>
      <c r="E6" s="274"/>
      <c r="F6" s="274"/>
      <c r="G6" s="275"/>
      <c r="L6" s="64"/>
      <c r="M6" s="65"/>
      <c r="N6" s="61"/>
    </row>
    <row r="7" spans="2:14" ht="24.75" customHeight="1" thickBot="1" x14ac:dyDescent="0.4">
      <c r="C7" s="70" t="s">
        <v>557</v>
      </c>
      <c r="D7" s="71">
        <f>'1) Tableau budgétaire 1'!C16</f>
        <v>115660.25</v>
      </c>
      <c r="E7" s="71">
        <f>'1) Tableau budgétaire 1'!D16</f>
        <v>71369.63</v>
      </c>
      <c r="F7" s="71">
        <f>'1) Tableau budgétaire 1'!E16</f>
        <v>168352.94</v>
      </c>
      <c r="G7" s="72">
        <f>SUM(D7:F7)</f>
        <v>355382.82</v>
      </c>
      <c r="L7" s="64"/>
      <c r="M7" s="65"/>
      <c r="N7" s="61"/>
    </row>
    <row r="8" spans="2:14" ht="21.75" customHeight="1" x14ac:dyDescent="0.35">
      <c r="C8" s="73" t="s">
        <v>558</v>
      </c>
      <c r="D8" s="74">
        <v>25406.61</v>
      </c>
      <c r="E8" s="219">
        <v>6329.88</v>
      </c>
      <c r="F8" s="219">
        <v>48584.340000000011</v>
      </c>
      <c r="G8" s="76">
        <f t="shared" ref="G8:G15" si="0">SUM(D8:F8)</f>
        <v>80320.830000000016</v>
      </c>
      <c r="N8" s="61"/>
    </row>
    <row r="9" spans="2:14" x14ac:dyDescent="0.35">
      <c r="C9" s="77" t="s">
        <v>559</v>
      </c>
      <c r="D9" s="78">
        <v>0</v>
      </c>
      <c r="E9" s="79">
        <v>0</v>
      </c>
      <c r="F9" s="79">
        <v>0</v>
      </c>
      <c r="G9" s="80">
        <f t="shared" si="0"/>
        <v>0</v>
      </c>
      <c r="N9" s="61"/>
    </row>
    <row r="10" spans="2:14" ht="15.75" customHeight="1" x14ac:dyDescent="0.35">
      <c r="C10" s="77" t="s">
        <v>560</v>
      </c>
      <c r="D10" s="78">
        <v>1261.9499999999998</v>
      </c>
      <c r="E10" s="78">
        <v>988.26</v>
      </c>
      <c r="F10" s="78">
        <v>4200</v>
      </c>
      <c r="G10" s="80">
        <f t="shared" si="0"/>
        <v>6450.21</v>
      </c>
      <c r="N10" s="61"/>
    </row>
    <row r="11" spans="2:14" x14ac:dyDescent="0.35">
      <c r="C11" s="81" t="s">
        <v>561</v>
      </c>
      <c r="D11" s="78">
        <v>15500</v>
      </c>
      <c r="E11" s="78">
        <v>15500</v>
      </c>
      <c r="F11" s="78">
        <v>18500</v>
      </c>
      <c r="G11" s="80">
        <f t="shared" si="0"/>
        <v>49500</v>
      </c>
      <c r="N11" s="61"/>
    </row>
    <row r="12" spans="2:14" x14ac:dyDescent="0.35">
      <c r="C12" s="77" t="s">
        <v>562</v>
      </c>
      <c r="D12" s="78">
        <v>2678.37</v>
      </c>
      <c r="E12" s="78">
        <v>2178.1499999999996</v>
      </c>
      <c r="F12" s="78">
        <v>1068.5999999999999</v>
      </c>
      <c r="G12" s="80">
        <f t="shared" si="0"/>
        <v>5925.119999999999</v>
      </c>
      <c r="N12" s="61"/>
    </row>
    <row r="13" spans="2:14" ht="21.75" customHeight="1" x14ac:dyDescent="0.35">
      <c r="C13" s="77" t="s">
        <v>563</v>
      </c>
      <c r="D13" s="78">
        <v>70813.319999999992</v>
      </c>
      <c r="E13" s="78">
        <v>46373.340000000004</v>
      </c>
      <c r="F13" s="78">
        <v>96000</v>
      </c>
      <c r="G13" s="80">
        <f t="shared" si="0"/>
        <v>213186.66</v>
      </c>
      <c r="N13" s="61"/>
    </row>
    <row r="14" spans="2:14" ht="36.75" customHeight="1" x14ac:dyDescent="0.35">
      <c r="C14" s="77" t="s">
        <v>564</v>
      </c>
      <c r="D14" s="78"/>
      <c r="E14" s="78">
        <v>0</v>
      </c>
      <c r="F14" s="78"/>
      <c r="G14" s="80">
        <f t="shared" si="0"/>
        <v>0</v>
      </c>
      <c r="N14" s="61"/>
    </row>
    <row r="15" spans="2:14" ht="15.75" customHeight="1" x14ac:dyDescent="0.35">
      <c r="C15" s="82" t="s">
        <v>14</v>
      </c>
      <c r="D15" s="83">
        <f>SUM(D8:D14)</f>
        <v>115660.25</v>
      </c>
      <c r="E15" s="83">
        <f>SUM(E8:E14)</f>
        <v>71369.63</v>
      </c>
      <c r="F15" s="83">
        <f t="shared" ref="F15" si="1">SUM(F8:F14)</f>
        <v>168352.94</v>
      </c>
      <c r="G15" s="84">
        <f t="shared" si="0"/>
        <v>355382.82</v>
      </c>
      <c r="N15" s="61"/>
    </row>
    <row r="16" spans="2:14" s="85" customFormat="1" x14ac:dyDescent="0.35">
      <c r="C16" s="86"/>
      <c r="D16" s="87"/>
      <c r="E16" s="87"/>
      <c r="F16" s="87"/>
      <c r="G16" s="88"/>
    </row>
    <row r="17" spans="3:14" x14ac:dyDescent="0.35">
      <c r="C17" s="273" t="s">
        <v>565</v>
      </c>
      <c r="D17" s="274"/>
      <c r="E17" s="274"/>
      <c r="F17" s="274"/>
      <c r="G17" s="275"/>
      <c r="N17" s="61"/>
    </row>
    <row r="18" spans="3:14" ht="27" customHeight="1" thickBot="1" x14ac:dyDescent="0.4">
      <c r="C18" s="89" t="s">
        <v>566</v>
      </c>
      <c r="D18" s="221">
        <f>'1) Tableau budgétaire 1'!C26</f>
        <v>109660.25</v>
      </c>
      <c r="E18" s="221">
        <f>'1) Tableau budgétaire 1'!D26</f>
        <v>65369.63</v>
      </c>
      <c r="F18" s="221">
        <f>'1) Tableau budgétaire 1'!E26</f>
        <v>118901.96</v>
      </c>
      <c r="G18" s="91">
        <f t="shared" ref="G18:G26" si="2">SUM(D18:F18)</f>
        <v>293931.84000000003</v>
      </c>
      <c r="N18" s="61"/>
    </row>
    <row r="19" spans="3:14" ht="16" thickBot="1" x14ac:dyDescent="0.4">
      <c r="C19" s="73" t="s">
        <v>558</v>
      </c>
      <c r="D19" s="220">
        <v>25406.61</v>
      </c>
      <c r="E19" s="219">
        <v>6329.88</v>
      </c>
      <c r="F19" s="219">
        <v>32389.560000000005</v>
      </c>
      <c r="G19" s="91">
        <f t="shared" si="2"/>
        <v>64126.05</v>
      </c>
      <c r="N19" s="61"/>
    </row>
    <row r="20" spans="3:14" ht="16" thickBot="1" x14ac:dyDescent="0.4">
      <c r="C20" s="77" t="s">
        <v>559</v>
      </c>
      <c r="D20" s="78">
        <v>0</v>
      </c>
      <c r="E20" s="79">
        <v>0</v>
      </c>
      <c r="F20" s="79">
        <v>0</v>
      </c>
      <c r="G20" s="91">
        <f t="shared" si="2"/>
        <v>0</v>
      </c>
      <c r="N20" s="61"/>
    </row>
    <row r="21" spans="3:14" ht="31.5" thickBot="1" x14ac:dyDescent="0.4">
      <c r="C21" s="77" t="s">
        <v>560</v>
      </c>
      <c r="D21" s="78">
        <v>1261.9499999999998</v>
      </c>
      <c r="E21" s="78">
        <v>988.26</v>
      </c>
      <c r="F21" s="78">
        <v>2800</v>
      </c>
      <c r="G21" s="91">
        <f t="shared" si="2"/>
        <v>5050.21</v>
      </c>
      <c r="N21" s="61"/>
    </row>
    <row r="22" spans="3:14" ht="16" thickBot="1" x14ac:dyDescent="0.4">
      <c r="C22" s="81" t="s">
        <v>561</v>
      </c>
      <c r="D22" s="78">
        <v>9500</v>
      </c>
      <c r="E22" s="78">
        <v>9500</v>
      </c>
      <c r="F22" s="78">
        <v>19000</v>
      </c>
      <c r="G22" s="91">
        <f t="shared" si="2"/>
        <v>38000</v>
      </c>
      <c r="N22" s="61"/>
    </row>
    <row r="23" spans="3:14" ht="16" thickBot="1" x14ac:dyDescent="0.4">
      <c r="C23" s="77" t="s">
        <v>562</v>
      </c>
      <c r="D23" s="78">
        <v>2678.37</v>
      </c>
      <c r="E23" s="78">
        <v>2178.1499999999996</v>
      </c>
      <c r="F23" s="78">
        <v>712.39999999999986</v>
      </c>
      <c r="G23" s="91">
        <f t="shared" si="2"/>
        <v>5568.9199999999992</v>
      </c>
      <c r="N23" s="61"/>
    </row>
    <row r="24" spans="3:14" ht="16" thickBot="1" x14ac:dyDescent="0.4">
      <c r="C24" s="77" t="s">
        <v>563</v>
      </c>
      <c r="D24" s="78">
        <v>70813.319999999992</v>
      </c>
      <c r="E24" s="78">
        <v>46373.340000000004</v>
      </c>
      <c r="F24" s="78">
        <v>64000</v>
      </c>
      <c r="G24" s="91">
        <f t="shared" si="2"/>
        <v>181186.66</v>
      </c>
      <c r="N24" s="61"/>
    </row>
    <row r="25" spans="3:14" ht="31.5" thickBot="1" x14ac:dyDescent="0.4">
      <c r="C25" s="77" t="s">
        <v>564</v>
      </c>
      <c r="D25" s="78"/>
      <c r="E25" s="78">
        <v>0</v>
      </c>
      <c r="F25" s="78"/>
      <c r="G25" s="91">
        <f t="shared" si="2"/>
        <v>0</v>
      </c>
      <c r="N25" s="61"/>
    </row>
    <row r="26" spans="3:14" ht="16" thickBot="1" x14ac:dyDescent="0.4">
      <c r="C26" s="82" t="s">
        <v>14</v>
      </c>
      <c r="D26" s="83">
        <f t="shared" ref="D26:E26" si="3">SUM(D19:D25)</f>
        <v>109660.25</v>
      </c>
      <c r="E26" s="83">
        <f t="shared" si="3"/>
        <v>65369.630000000005</v>
      </c>
      <c r="F26" s="83">
        <f t="shared" ref="F26" si="4">SUM(F19:F25)</f>
        <v>118901.96</v>
      </c>
      <c r="G26" s="91">
        <f t="shared" si="2"/>
        <v>293931.84000000003</v>
      </c>
      <c r="N26" s="61"/>
    </row>
    <row r="27" spans="3:14" s="85" customFormat="1" x14ac:dyDescent="0.35">
      <c r="C27" s="86"/>
      <c r="D27" s="87"/>
      <c r="E27" s="87"/>
      <c r="F27" s="87"/>
      <c r="G27" s="92"/>
    </row>
    <row r="28" spans="3:14" x14ac:dyDescent="0.35">
      <c r="C28" s="273" t="s">
        <v>567</v>
      </c>
      <c r="D28" s="274"/>
      <c r="E28" s="274"/>
      <c r="F28" s="274"/>
      <c r="G28" s="275"/>
      <c r="N28" s="61"/>
    </row>
    <row r="29" spans="3:14" ht="21.75" customHeight="1" thickBot="1" x14ac:dyDescent="0.4">
      <c r="C29" s="89" t="s">
        <v>568</v>
      </c>
      <c r="D29" s="221">
        <f>'1) Tableau budgétaire 1'!C36</f>
        <v>111160.25</v>
      </c>
      <c r="E29" s="221">
        <f>'1) Tableau budgétaire 1'!D36</f>
        <v>66869.53</v>
      </c>
      <c r="F29" s="221">
        <f>'1) Tableau budgétaire 1'!E36</f>
        <v>0</v>
      </c>
      <c r="G29" s="91">
        <f t="shared" ref="G29:G37" si="5">SUM(D29:F29)</f>
        <v>178029.78</v>
      </c>
      <c r="N29" s="61"/>
    </row>
    <row r="30" spans="3:14" ht="16" thickBot="1" x14ac:dyDescent="0.4">
      <c r="C30" s="73" t="s">
        <v>558</v>
      </c>
      <c r="D30" s="220">
        <v>25406.61</v>
      </c>
      <c r="E30" s="219">
        <v>6329.8600000000006</v>
      </c>
      <c r="F30" s="219"/>
      <c r="G30" s="91">
        <f t="shared" si="5"/>
        <v>31736.47</v>
      </c>
      <c r="N30" s="61"/>
    </row>
    <row r="31" spans="3:14" s="85" customFormat="1" ht="15.75" customHeight="1" thickBot="1" x14ac:dyDescent="0.4">
      <c r="C31" s="77" t="s">
        <v>559</v>
      </c>
      <c r="D31" s="78">
        <v>0</v>
      </c>
      <c r="E31" s="79">
        <v>0</v>
      </c>
      <c r="F31" s="79"/>
      <c r="G31" s="91">
        <f t="shared" si="5"/>
        <v>0</v>
      </c>
    </row>
    <row r="32" spans="3:14" s="85" customFormat="1" ht="31.5" thickBot="1" x14ac:dyDescent="0.4">
      <c r="C32" s="77" t="s">
        <v>560</v>
      </c>
      <c r="D32" s="78">
        <v>1261.9499999999998</v>
      </c>
      <c r="E32" s="78">
        <v>988.24</v>
      </c>
      <c r="F32" s="78"/>
      <c r="G32" s="91">
        <f t="shared" si="5"/>
        <v>2250.1899999999996</v>
      </c>
    </row>
    <row r="33" spans="3:14" s="85" customFormat="1" ht="16" thickBot="1" x14ac:dyDescent="0.4">
      <c r="C33" s="81" t="s">
        <v>561</v>
      </c>
      <c r="D33" s="78">
        <v>11000</v>
      </c>
      <c r="E33" s="78">
        <v>11000</v>
      </c>
      <c r="F33" s="78"/>
      <c r="G33" s="91">
        <f t="shared" si="5"/>
        <v>22000</v>
      </c>
    </row>
    <row r="34" spans="3:14" ht="16" thickBot="1" x14ac:dyDescent="0.4">
      <c r="C34" s="77" t="s">
        <v>562</v>
      </c>
      <c r="D34" s="78">
        <v>2678.37</v>
      </c>
      <c r="E34" s="78">
        <v>2178.1099999999997</v>
      </c>
      <c r="F34" s="78"/>
      <c r="G34" s="91">
        <f t="shared" si="5"/>
        <v>4856.4799999999996</v>
      </c>
      <c r="N34" s="61"/>
    </row>
    <row r="35" spans="3:14" ht="16" thickBot="1" x14ac:dyDescent="0.4">
      <c r="C35" s="77" t="s">
        <v>563</v>
      </c>
      <c r="D35" s="78">
        <v>70813.319999999992</v>
      </c>
      <c r="E35" s="78">
        <v>46373.32</v>
      </c>
      <c r="F35" s="78"/>
      <c r="G35" s="91">
        <f t="shared" si="5"/>
        <v>117186.63999999998</v>
      </c>
      <c r="N35" s="61"/>
    </row>
    <row r="36" spans="3:14" ht="31.5" thickBot="1" x14ac:dyDescent="0.4">
      <c r="C36" s="77" t="s">
        <v>564</v>
      </c>
      <c r="D36" s="78"/>
      <c r="E36" s="78">
        <v>0</v>
      </c>
      <c r="F36" s="78"/>
      <c r="G36" s="91">
        <f t="shared" si="5"/>
        <v>0</v>
      </c>
      <c r="N36" s="61"/>
    </row>
    <row r="37" spans="3:14" ht="16" thickBot="1" x14ac:dyDescent="0.4">
      <c r="C37" s="82" t="s">
        <v>14</v>
      </c>
      <c r="D37" s="83">
        <f t="shared" ref="D37:E37" si="6">SUM(D30:D36)</f>
        <v>111160.25</v>
      </c>
      <c r="E37" s="83">
        <f t="shared" si="6"/>
        <v>66869.53</v>
      </c>
      <c r="F37" s="83">
        <f t="shared" ref="F37" si="7">SUM(F30:F36)</f>
        <v>0</v>
      </c>
      <c r="G37" s="91">
        <f t="shared" si="5"/>
        <v>178029.78</v>
      </c>
      <c r="N37" s="61"/>
    </row>
    <row r="38" spans="3:14" s="85" customFormat="1" x14ac:dyDescent="0.35">
      <c r="C38" s="86"/>
      <c r="D38" s="87"/>
      <c r="E38" s="87"/>
      <c r="F38" s="87"/>
      <c r="G38" s="92"/>
    </row>
    <row r="39" spans="3:14" hidden="1" x14ac:dyDescent="0.35">
      <c r="C39" s="273" t="s">
        <v>569</v>
      </c>
      <c r="D39" s="274"/>
      <c r="E39" s="274"/>
      <c r="F39" s="274"/>
      <c r="G39" s="275"/>
      <c r="N39" s="61"/>
    </row>
    <row r="40" spans="3:14" ht="20.25" hidden="1" customHeight="1" thickBot="1" x14ac:dyDescent="0.4">
      <c r="C40" s="89" t="s">
        <v>570</v>
      </c>
      <c r="D40" s="90">
        <f>'1) Tableau budgétaire 1'!C46</f>
        <v>0</v>
      </c>
      <c r="E40" s="90">
        <f>'1) Tableau budgétaire 1'!D46</f>
        <v>0</v>
      </c>
      <c r="F40" s="90">
        <f>'1) Tableau budgétaire 1'!E46</f>
        <v>0</v>
      </c>
      <c r="G40" s="91">
        <f t="shared" ref="G40:G48" si="8">SUM(D40:F40)</f>
        <v>0</v>
      </c>
      <c r="N40" s="61"/>
    </row>
    <row r="41" spans="3:14" hidden="1" x14ac:dyDescent="0.35">
      <c r="C41" s="73" t="s">
        <v>558</v>
      </c>
      <c r="D41" s="74"/>
      <c r="E41" s="75"/>
      <c r="F41" s="75"/>
      <c r="G41" s="76">
        <f t="shared" si="8"/>
        <v>0</v>
      </c>
      <c r="N41" s="61"/>
    </row>
    <row r="42" spans="3:14" ht="15.75" hidden="1" customHeight="1" x14ac:dyDescent="0.35">
      <c r="C42" s="77" t="s">
        <v>559</v>
      </c>
      <c r="D42" s="78"/>
      <c r="E42" s="79"/>
      <c r="F42" s="79"/>
      <c r="G42" s="80">
        <f t="shared" si="8"/>
        <v>0</v>
      </c>
      <c r="N42" s="61"/>
    </row>
    <row r="43" spans="3:14" ht="32.25" hidden="1" customHeight="1" x14ac:dyDescent="0.35">
      <c r="C43" s="77" t="s">
        <v>560</v>
      </c>
      <c r="D43" s="78"/>
      <c r="E43" s="78"/>
      <c r="F43" s="78"/>
      <c r="G43" s="80">
        <f t="shared" si="8"/>
        <v>0</v>
      </c>
      <c r="N43" s="61"/>
    </row>
    <row r="44" spans="3:14" s="85" customFormat="1" hidden="1" x14ac:dyDescent="0.35">
      <c r="C44" s="81" t="s">
        <v>561</v>
      </c>
      <c r="D44" s="78"/>
      <c r="E44" s="78"/>
      <c r="F44" s="78"/>
      <c r="G44" s="80">
        <f t="shared" si="8"/>
        <v>0</v>
      </c>
    </row>
    <row r="45" spans="3:14" hidden="1" x14ac:dyDescent="0.35">
      <c r="C45" s="77" t="s">
        <v>562</v>
      </c>
      <c r="D45" s="78"/>
      <c r="E45" s="78"/>
      <c r="F45" s="78"/>
      <c r="G45" s="80">
        <f t="shared" si="8"/>
        <v>0</v>
      </c>
      <c r="N45" s="61"/>
    </row>
    <row r="46" spans="3:14" hidden="1" x14ac:dyDescent="0.35">
      <c r="C46" s="77" t="s">
        <v>563</v>
      </c>
      <c r="D46" s="78"/>
      <c r="E46" s="78"/>
      <c r="F46" s="78"/>
      <c r="G46" s="80">
        <f t="shared" si="8"/>
        <v>0</v>
      </c>
      <c r="N46" s="61"/>
    </row>
    <row r="47" spans="3:14" ht="31" hidden="1" x14ac:dyDescent="0.35">
      <c r="C47" s="77" t="s">
        <v>564</v>
      </c>
      <c r="D47" s="78"/>
      <c r="E47" s="78">
        <v>0</v>
      </c>
      <c r="F47" s="78"/>
      <c r="G47" s="80">
        <f t="shared" si="8"/>
        <v>0</v>
      </c>
      <c r="N47" s="61"/>
    </row>
    <row r="48" spans="3:14" ht="21" hidden="1" customHeight="1" x14ac:dyDescent="0.35">
      <c r="C48" s="82" t="s">
        <v>14</v>
      </c>
      <c r="D48" s="83">
        <f t="shared" ref="D48:E48" si="9">SUM(D41:D47)</f>
        <v>0</v>
      </c>
      <c r="E48" s="83">
        <f t="shared" si="9"/>
        <v>0</v>
      </c>
      <c r="F48" s="83">
        <f t="shared" ref="F48" si="10">SUM(F41:F47)</f>
        <v>0</v>
      </c>
      <c r="G48" s="80">
        <f t="shared" si="8"/>
        <v>0</v>
      </c>
      <c r="N48" s="61"/>
    </row>
    <row r="49" spans="2:14" s="85" customFormat="1" ht="22.5" customHeight="1" x14ac:dyDescent="0.35">
      <c r="C49" s="93"/>
      <c r="D49" s="87"/>
      <c r="E49" s="87"/>
      <c r="F49" s="87"/>
      <c r="G49" s="92"/>
    </row>
    <row r="50" spans="2:14" x14ac:dyDescent="0.35">
      <c r="B50" s="273" t="s">
        <v>571</v>
      </c>
      <c r="C50" s="274"/>
      <c r="D50" s="274"/>
      <c r="E50" s="274"/>
      <c r="F50" s="274"/>
      <c r="G50" s="275"/>
      <c r="N50" s="61"/>
    </row>
    <row r="51" spans="2:14" x14ac:dyDescent="0.35">
      <c r="C51" s="273" t="s">
        <v>411</v>
      </c>
      <c r="D51" s="274"/>
      <c r="E51" s="274"/>
      <c r="F51" s="274"/>
      <c r="G51" s="275"/>
      <c r="N51" s="61"/>
    </row>
    <row r="52" spans="2:14" ht="24" customHeight="1" thickBot="1" x14ac:dyDescent="0.4">
      <c r="C52" s="89" t="s">
        <v>572</v>
      </c>
      <c r="D52" s="221">
        <f>'1) Tableau budgétaire 1'!C58</f>
        <v>51359.259999999995</v>
      </c>
      <c r="E52" s="221">
        <f>'1) Tableau budgétaire 1'!D58</f>
        <v>34396.86</v>
      </c>
      <c r="F52" s="221">
        <f>'1) Tableau budgétaire 1'!E58</f>
        <v>52463.240000000005</v>
      </c>
      <c r="G52" s="91">
        <f t="shared" ref="G52:G60" si="11">SUM(D52:F52)</f>
        <v>138219.35999999999</v>
      </c>
      <c r="N52" s="61"/>
    </row>
    <row r="53" spans="2:14" ht="15.75" customHeight="1" thickBot="1" x14ac:dyDescent="0.4">
      <c r="C53" s="73" t="s">
        <v>558</v>
      </c>
      <c r="D53" s="220">
        <v>9730.2000000000007</v>
      </c>
      <c r="E53" s="219">
        <v>2424.2000000000007</v>
      </c>
      <c r="F53" s="219">
        <v>12146.08</v>
      </c>
      <c r="G53" s="91">
        <f t="shared" si="11"/>
        <v>24300.480000000003</v>
      </c>
      <c r="N53" s="61"/>
    </row>
    <row r="54" spans="2:14" ht="15.75" customHeight="1" thickBot="1" x14ac:dyDescent="0.4">
      <c r="C54" s="77" t="s">
        <v>559</v>
      </c>
      <c r="D54" s="78">
        <v>0</v>
      </c>
      <c r="E54" s="79">
        <v>0</v>
      </c>
      <c r="F54" s="79">
        <v>0</v>
      </c>
      <c r="G54" s="91">
        <f t="shared" si="11"/>
        <v>0</v>
      </c>
      <c r="N54" s="61"/>
    </row>
    <row r="55" spans="2:14" ht="15.75" customHeight="1" thickBot="1" x14ac:dyDescent="0.4">
      <c r="C55" s="77" t="s">
        <v>560</v>
      </c>
      <c r="D55" s="78">
        <v>483.3</v>
      </c>
      <c r="E55" s="78">
        <v>378.48</v>
      </c>
      <c r="F55" s="78">
        <v>1050</v>
      </c>
      <c r="G55" s="91">
        <f t="shared" si="11"/>
        <v>1911.78</v>
      </c>
      <c r="N55" s="61"/>
    </row>
    <row r="56" spans="2:14" ht="18.75" customHeight="1" thickBot="1" x14ac:dyDescent="0.4">
      <c r="C56" s="81" t="s">
        <v>561</v>
      </c>
      <c r="D56" s="78">
        <v>13000</v>
      </c>
      <c r="E56" s="78">
        <v>13000</v>
      </c>
      <c r="F56" s="78">
        <v>15000</v>
      </c>
      <c r="G56" s="91">
        <f t="shared" si="11"/>
        <v>41000</v>
      </c>
      <c r="N56" s="61"/>
    </row>
    <row r="57" spans="2:14" ht="16" thickBot="1" x14ac:dyDescent="0.4">
      <c r="C57" s="77" t="s">
        <v>562</v>
      </c>
      <c r="D57" s="78">
        <v>1025.76</v>
      </c>
      <c r="E57" s="78">
        <v>834.17999999999984</v>
      </c>
      <c r="F57" s="78">
        <v>267.16000000000008</v>
      </c>
      <c r="G57" s="91">
        <f t="shared" si="11"/>
        <v>2127.1</v>
      </c>
      <c r="N57" s="61"/>
    </row>
    <row r="58" spans="2:14" s="85" customFormat="1" ht="21.75" customHeight="1" thickBot="1" x14ac:dyDescent="0.4">
      <c r="B58" s="61"/>
      <c r="C58" s="77" t="s">
        <v>563</v>
      </c>
      <c r="D58" s="78">
        <v>27120</v>
      </c>
      <c r="E58" s="78">
        <v>17760</v>
      </c>
      <c r="F58" s="78">
        <v>24000</v>
      </c>
      <c r="G58" s="91">
        <f t="shared" si="11"/>
        <v>68880</v>
      </c>
    </row>
    <row r="59" spans="2:14" s="85" customFormat="1" ht="31.5" thickBot="1" x14ac:dyDescent="0.4">
      <c r="B59" s="61"/>
      <c r="C59" s="77" t="s">
        <v>564</v>
      </c>
      <c r="D59" s="78"/>
      <c r="E59" s="78">
        <v>0</v>
      </c>
      <c r="F59" s="78"/>
      <c r="G59" s="91">
        <f t="shared" si="11"/>
        <v>0</v>
      </c>
    </row>
    <row r="60" spans="2:14" ht="16" thickBot="1" x14ac:dyDescent="0.4">
      <c r="C60" s="82" t="s">
        <v>14</v>
      </c>
      <c r="D60" s="83">
        <f>SUM(D53:D59)</f>
        <v>51359.259999999995</v>
      </c>
      <c r="E60" s="83">
        <f>SUM(E53:E59)</f>
        <v>34396.86</v>
      </c>
      <c r="F60" s="83">
        <f t="shared" ref="F60" si="12">SUM(F53:F59)</f>
        <v>52463.240000000005</v>
      </c>
      <c r="G60" s="91">
        <f t="shared" si="11"/>
        <v>138219.35999999999</v>
      </c>
      <c r="N60" s="61"/>
    </row>
    <row r="61" spans="2:14" s="85" customFormat="1" x14ac:dyDescent="0.35">
      <c r="C61" s="86"/>
      <c r="D61" s="87"/>
      <c r="E61" s="87"/>
      <c r="F61" s="87"/>
      <c r="G61" s="92"/>
    </row>
    <row r="62" spans="2:14" x14ac:dyDescent="0.35">
      <c r="B62" s="85"/>
      <c r="C62" s="273" t="s">
        <v>420</v>
      </c>
      <c r="D62" s="274"/>
      <c r="E62" s="274"/>
      <c r="F62" s="274"/>
      <c r="G62" s="275"/>
      <c r="N62" s="61"/>
    </row>
    <row r="63" spans="2:14" ht="21.75" customHeight="1" thickBot="1" x14ac:dyDescent="0.4">
      <c r="C63" s="89" t="s">
        <v>573</v>
      </c>
      <c r="D63" s="221">
        <f>'1) Tableau budgétaire 1'!C68</f>
        <v>103718.54999999999</v>
      </c>
      <c r="E63" s="221">
        <f>'1) Tableau budgétaire 1'!D68</f>
        <v>69793.72</v>
      </c>
      <c r="F63" s="221">
        <f>'1) Tableau budgétaire 1'!E68</f>
        <v>58463.240000000005</v>
      </c>
      <c r="G63" s="91">
        <f t="shared" ref="G63:G71" si="13">SUM(D63:F63)</f>
        <v>231975.51</v>
      </c>
      <c r="N63" s="61"/>
    </row>
    <row r="64" spans="2:14" ht="15.75" customHeight="1" x14ac:dyDescent="0.35">
      <c r="C64" s="73" t="s">
        <v>558</v>
      </c>
      <c r="D64" s="220">
        <v>19460.38</v>
      </c>
      <c r="E64" s="219">
        <v>4848.4000000000015</v>
      </c>
      <c r="F64" s="219">
        <v>12146.08</v>
      </c>
      <c r="G64" s="76">
        <f t="shared" si="13"/>
        <v>36454.86</v>
      </c>
      <c r="N64" s="61"/>
    </row>
    <row r="65" spans="2:14" ht="15.75" customHeight="1" x14ac:dyDescent="0.35">
      <c r="C65" s="77" t="s">
        <v>559</v>
      </c>
      <c r="D65" s="222">
        <v>0</v>
      </c>
      <c r="E65" s="223">
        <v>0</v>
      </c>
      <c r="F65" s="223">
        <v>0</v>
      </c>
      <c r="G65" s="80">
        <f t="shared" si="13"/>
        <v>0</v>
      </c>
      <c r="N65" s="61"/>
    </row>
    <row r="66" spans="2:14" ht="15.75" customHeight="1" x14ac:dyDescent="0.35">
      <c r="C66" s="77" t="s">
        <v>560</v>
      </c>
      <c r="D66" s="222">
        <v>966.6</v>
      </c>
      <c r="E66" s="222">
        <v>756.96</v>
      </c>
      <c r="F66" s="222">
        <v>1050</v>
      </c>
      <c r="G66" s="80">
        <f t="shared" si="13"/>
        <v>2773.56</v>
      </c>
      <c r="N66" s="61"/>
    </row>
    <row r="67" spans="2:14" x14ac:dyDescent="0.35">
      <c r="C67" s="81" t="s">
        <v>561</v>
      </c>
      <c r="D67" s="78">
        <v>27000</v>
      </c>
      <c r="E67" s="78">
        <v>27000</v>
      </c>
      <c r="F67" s="78">
        <v>21000</v>
      </c>
      <c r="G67" s="80">
        <f t="shared" si="13"/>
        <v>75000</v>
      </c>
      <c r="N67" s="61"/>
    </row>
    <row r="68" spans="2:14" x14ac:dyDescent="0.35">
      <c r="C68" s="77" t="s">
        <v>562</v>
      </c>
      <c r="D68" s="78">
        <v>2051.5299999999997</v>
      </c>
      <c r="E68" s="78">
        <v>1668.3599999999997</v>
      </c>
      <c r="F68" s="78">
        <v>267.16000000000008</v>
      </c>
      <c r="G68" s="80">
        <f t="shared" si="13"/>
        <v>3987.0499999999993</v>
      </c>
      <c r="N68" s="61"/>
    </row>
    <row r="69" spans="2:14" x14ac:dyDescent="0.35">
      <c r="C69" s="77" t="s">
        <v>563</v>
      </c>
      <c r="D69" s="78">
        <v>54240.04</v>
      </c>
      <c r="E69" s="78">
        <v>35520</v>
      </c>
      <c r="F69" s="78">
        <v>24000</v>
      </c>
      <c r="G69" s="80">
        <f t="shared" si="13"/>
        <v>113760.04000000001</v>
      </c>
      <c r="N69" s="61"/>
    </row>
    <row r="70" spans="2:14" ht="31" x14ac:dyDescent="0.35">
      <c r="C70" s="77" t="s">
        <v>564</v>
      </c>
      <c r="D70" s="78">
        <v>0</v>
      </c>
      <c r="E70" s="78">
        <v>0</v>
      </c>
      <c r="F70" s="78"/>
      <c r="G70" s="80">
        <f t="shared" si="13"/>
        <v>0</v>
      </c>
      <c r="N70" s="61"/>
    </row>
    <row r="71" spans="2:14" x14ac:dyDescent="0.35">
      <c r="C71" s="82" t="s">
        <v>14</v>
      </c>
      <c r="D71" s="83">
        <f t="shared" ref="D71:E71" si="14">SUM(D64:D70)</f>
        <v>103718.54999999999</v>
      </c>
      <c r="E71" s="83">
        <f t="shared" si="14"/>
        <v>69793.72</v>
      </c>
      <c r="F71" s="83">
        <f t="shared" ref="F71" si="15">SUM(F64:F70)</f>
        <v>58463.240000000005</v>
      </c>
      <c r="G71" s="80">
        <f t="shared" si="13"/>
        <v>231975.51</v>
      </c>
      <c r="N71" s="61"/>
    </row>
    <row r="72" spans="2:14" s="85" customFormat="1" x14ac:dyDescent="0.35">
      <c r="C72" s="86"/>
      <c r="D72" s="87"/>
      <c r="E72" s="87"/>
      <c r="F72" s="87"/>
      <c r="G72" s="92"/>
    </row>
    <row r="73" spans="2:14" hidden="1" x14ac:dyDescent="0.35">
      <c r="C73" s="273" t="s">
        <v>431</v>
      </c>
      <c r="D73" s="274"/>
      <c r="E73" s="274"/>
      <c r="F73" s="274"/>
      <c r="G73" s="275"/>
      <c r="N73" s="61"/>
    </row>
    <row r="74" spans="2:14" ht="21.75" hidden="1" customHeight="1" thickBot="1" x14ac:dyDescent="0.4">
      <c r="B74" s="85"/>
      <c r="C74" s="89" t="s">
        <v>574</v>
      </c>
      <c r="D74" s="90">
        <f>'1) Tableau budgétaire 1'!C78</f>
        <v>0</v>
      </c>
      <c r="E74" s="90">
        <f>'1) Tableau budgétaire 1'!D78</f>
        <v>0</v>
      </c>
      <c r="F74" s="90">
        <f>'1) Tableau budgétaire 1'!E78</f>
        <v>0</v>
      </c>
      <c r="G74" s="91">
        <f t="shared" ref="G74:G82" si="16">SUM(D74:F74)</f>
        <v>0</v>
      </c>
      <c r="N74" s="61"/>
    </row>
    <row r="75" spans="2:14" ht="18" hidden="1" customHeight="1" x14ac:dyDescent="0.35">
      <c r="C75" s="73" t="s">
        <v>558</v>
      </c>
      <c r="D75" s="74"/>
      <c r="E75" s="75"/>
      <c r="F75" s="75"/>
      <c r="G75" s="76">
        <f t="shared" si="16"/>
        <v>0</v>
      </c>
      <c r="N75" s="61"/>
    </row>
    <row r="76" spans="2:14" ht="15.75" hidden="1" customHeight="1" x14ac:dyDescent="0.35">
      <c r="C76" s="77" t="s">
        <v>559</v>
      </c>
      <c r="D76" s="78"/>
      <c r="E76" s="79"/>
      <c r="F76" s="79"/>
      <c r="G76" s="80">
        <f t="shared" si="16"/>
        <v>0</v>
      </c>
      <c r="N76" s="61"/>
    </row>
    <row r="77" spans="2:14" s="85" customFormat="1" ht="15.75" hidden="1" customHeight="1" x14ac:dyDescent="0.35">
      <c r="B77" s="61"/>
      <c r="C77" s="77" t="s">
        <v>560</v>
      </c>
      <c r="D77" s="78"/>
      <c r="E77" s="78"/>
      <c r="F77" s="78"/>
      <c r="G77" s="80">
        <f t="shared" si="16"/>
        <v>0</v>
      </c>
    </row>
    <row r="78" spans="2:14" hidden="1" x14ac:dyDescent="0.35">
      <c r="B78" s="85"/>
      <c r="C78" s="81" t="s">
        <v>561</v>
      </c>
      <c r="D78" s="78"/>
      <c r="E78" s="78"/>
      <c r="F78" s="78"/>
      <c r="G78" s="80">
        <f t="shared" si="16"/>
        <v>0</v>
      </c>
      <c r="N78" s="61"/>
    </row>
    <row r="79" spans="2:14" hidden="1" x14ac:dyDescent="0.35">
      <c r="B79" s="85"/>
      <c r="C79" s="77" t="s">
        <v>562</v>
      </c>
      <c r="D79" s="78"/>
      <c r="E79" s="78"/>
      <c r="F79" s="78"/>
      <c r="G79" s="80">
        <f t="shared" si="16"/>
        <v>0</v>
      </c>
      <c r="N79" s="61"/>
    </row>
    <row r="80" spans="2:14" hidden="1" x14ac:dyDescent="0.35">
      <c r="B80" s="85"/>
      <c r="C80" s="77" t="s">
        <v>563</v>
      </c>
      <c r="D80" s="78"/>
      <c r="E80" s="78"/>
      <c r="F80" s="78"/>
      <c r="G80" s="80">
        <f t="shared" si="16"/>
        <v>0</v>
      </c>
      <c r="N80" s="61"/>
    </row>
    <row r="81" spans="2:14" ht="31" hidden="1" x14ac:dyDescent="0.35">
      <c r="C81" s="77" t="s">
        <v>564</v>
      </c>
      <c r="D81" s="78"/>
      <c r="E81" s="78"/>
      <c r="F81" s="78"/>
      <c r="G81" s="80">
        <f t="shared" si="16"/>
        <v>0</v>
      </c>
      <c r="N81" s="61"/>
    </row>
    <row r="82" spans="2:14" hidden="1" x14ac:dyDescent="0.35">
      <c r="C82" s="82" t="s">
        <v>14</v>
      </c>
      <c r="D82" s="83">
        <f t="shared" ref="D82:E82" si="17">SUM(D75:D81)</f>
        <v>0</v>
      </c>
      <c r="E82" s="83">
        <f t="shared" si="17"/>
        <v>0</v>
      </c>
      <c r="F82" s="83">
        <f t="shared" ref="F82" si="18">SUM(F75:F81)</f>
        <v>0</v>
      </c>
      <c r="G82" s="80">
        <f t="shared" si="16"/>
        <v>0</v>
      </c>
      <c r="N82" s="61"/>
    </row>
    <row r="83" spans="2:14" s="85" customFormat="1" hidden="1" x14ac:dyDescent="0.35">
      <c r="C83" s="86"/>
      <c r="D83" s="87"/>
      <c r="E83" s="87"/>
      <c r="F83" s="87"/>
      <c r="G83" s="92"/>
    </row>
    <row r="84" spans="2:14" hidden="1" x14ac:dyDescent="0.35">
      <c r="C84" s="273" t="s">
        <v>441</v>
      </c>
      <c r="D84" s="274"/>
      <c r="E84" s="274"/>
      <c r="F84" s="274"/>
      <c r="G84" s="275"/>
      <c r="N84" s="61"/>
    </row>
    <row r="85" spans="2:14" ht="21.75" hidden="1" customHeight="1" thickBot="1" x14ac:dyDescent="0.4">
      <c r="C85" s="89" t="s">
        <v>575</v>
      </c>
      <c r="D85" s="90">
        <f>'1) Tableau budgétaire 1'!C88</f>
        <v>0</v>
      </c>
      <c r="E85" s="90">
        <f>'1) Tableau budgétaire 1'!D88</f>
        <v>0</v>
      </c>
      <c r="F85" s="90">
        <f>'1) Tableau budgétaire 1'!E88</f>
        <v>0</v>
      </c>
      <c r="G85" s="91">
        <f t="shared" ref="G85:G93" si="19">SUM(D85:F85)</f>
        <v>0</v>
      </c>
      <c r="N85" s="61"/>
    </row>
    <row r="86" spans="2:14" ht="15.75" hidden="1" customHeight="1" x14ac:dyDescent="0.35">
      <c r="C86" s="73" t="s">
        <v>558</v>
      </c>
      <c r="D86" s="74"/>
      <c r="E86" s="75"/>
      <c r="F86" s="75"/>
      <c r="G86" s="76">
        <f t="shared" si="19"/>
        <v>0</v>
      </c>
      <c r="N86" s="61"/>
    </row>
    <row r="87" spans="2:14" ht="15.75" hidden="1" customHeight="1" x14ac:dyDescent="0.35">
      <c r="B87" s="85"/>
      <c r="C87" s="77" t="s">
        <v>559</v>
      </c>
      <c r="D87" s="78"/>
      <c r="E87" s="79"/>
      <c r="F87" s="79"/>
      <c r="G87" s="80">
        <f t="shared" si="19"/>
        <v>0</v>
      </c>
      <c r="N87" s="61"/>
    </row>
    <row r="88" spans="2:14" ht="15.75" hidden="1" customHeight="1" x14ac:dyDescent="0.35">
      <c r="C88" s="77" t="s">
        <v>560</v>
      </c>
      <c r="D88" s="78"/>
      <c r="E88" s="78"/>
      <c r="F88" s="78"/>
      <c r="G88" s="80">
        <f t="shared" si="19"/>
        <v>0</v>
      </c>
      <c r="N88" s="61"/>
    </row>
    <row r="89" spans="2:14" hidden="1" x14ac:dyDescent="0.35">
      <c r="C89" s="81" t="s">
        <v>561</v>
      </c>
      <c r="D89" s="78"/>
      <c r="E89" s="78"/>
      <c r="F89" s="78"/>
      <c r="G89" s="80">
        <f t="shared" si="19"/>
        <v>0</v>
      </c>
      <c r="N89" s="61"/>
    </row>
    <row r="90" spans="2:14" hidden="1" x14ac:dyDescent="0.35">
      <c r="C90" s="77" t="s">
        <v>562</v>
      </c>
      <c r="D90" s="78"/>
      <c r="E90" s="78"/>
      <c r="F90" s="78"/>
      <c r="G90" s="80">
        <f t="shared" si="19"/>
        <v>0</v>
      </c>
      <c r="N90" s="61"/>
    </row>
    <row r="91" spans="2:14" ht="25.5" hidden="1" customHeight="1" x14ac:dyDescent="0.35">
      <c r="C91" s="77" t="s">
        <v>563</v>
      </c>
      <c r="D91" s="78"/>
      <c r="E91" s="78"/>
      <c r="F91" s="78"/>
      <c r="G91" s="80">
        <f t="shared" si="19"/>
        <v>0</v>
      </c>
      <c r="N91" s="61"/>
    </row>
    <row r="92" spans="2:14" ht="31" hidden="1" x14ac:dyDescent="0.35">
      <c r="B92" s="85"/>
      <c r="C92" s="77" t="s">
        <v>564</v>
      </c>
      <c r="D92" s="78"/>
      <c r="E92" s="78"/>
      <c r="F92" s="78"/>
      <c r="G92" s="80">
        <f t="shared" si="19"/>
        <v>0</v>
      </c>
      <c r="N92" s="61"/>
    </row>
    <row r="93" spans="2:14" ht="15.75" hidden="1" customHeight="1" x14ac:dyDescent="0.35">
      <c r="C93" s="82" t="s">
        <v>14</v>
      </c>
      <c r="D93" s="83">
        <f t="shared" ref="D93:E93" si="20">SUM(D86:D92)</f>
        <v>0</v>
      </c>
      <c r="E93" s="83">
        <f t="shared" si="20"/>
        <v>0</v>
      </c>
      <c r="F93" s="83">
        <f t="shared" ref="F93" si="21">SUM(F86:F92)</f>
        <v>0</v>
      </c>
      <c r="G93" s="80">
        <f t="shared" si="19"/>
        <v>0</v>
      </c>
      <c r="N93" s="61"/>
    </row>
    <row r="94" spans="2:14" ht="25.5" customHeight="1" x14ac:dyDescent="0.35">
      <c r="D94" s="94"/>
      <c r="E94" s="94"/>
      <c r="F94" s="94"/>
      <c r="G94" s="94"/>
      <c r="N94" s="61"/>
    </row>
    <row r="95" spans="2:14" x14ac:dyDescent="0.35">
      <c r="B95" s="273" t="s">
        <v>576</v>
      </c>
      <c r="C95" s="274"/>
      <c r="D95" s="274"/>
      <c r="E95" s="274"/>
      <c r="F95" s="274"/>
      <c r="G95" s="275"/>
      <c r="N95" s="61"/>
    </row>
    <row r="96" spans="2:14" x14ac:dyDescent="0.35">
      <c r="C96" s="273" t="s">
        <v>453</v>
      </c>
      <c r="D96" s="274"/>
      <c r="E96" s="274"/>
      <c r="F96" s="274"/>
      <c r="G96" s="275"/>
      <c r="N96" s="61"/>
    </row>
    <row r="97" spans="3:14" ht="22.5" customHeight="1" thickBot="1" x14ac:dyDescent="0.4">
      <c r="C97" s="89" t="s">
        <v>577</v>
      </c>
      <c r="D97" s="221">
        <f>'1) Tableau budgétaire 1'!C100</f>
        <v>158257.38</v>
      </c>
      <c r="E97" s="221">
        <f>'1) Tableau budgétaire 1'!D100</f>
        <v>98889.029999999984</v>
      </c>
      <c r="F97" s="221">
        <f>'1) Tableau budgétaire 1'!E100</f>
        <v>130897.04000000001</v>
      </c>
      <c r="G97" s="91">
        <f>SUM(D97:F97)</f>
        <v>388043.44999999995</v>
      </c>
      <c r="N97" s="61"/>
    </row>
    <row r="98" spans="3:14" x14ac:dyDescent="0.35">
      <c r="C98" s="73" t="s">
        <v>558</v>
      </c>
      <c r="D98" s="220">
        <v>34055.67</v>
      </c>
      <c r="E98" s="219">
        <v>8484.7199999999993</v>
      </c>
      <c r="F98" s="219">
        <v>34009.020000000004</v>
      </c>
      <c r="G98" s="76">
        <f t="shared" ref="G98:G105" si="22">SUM(D98:F98)</f>
        <v>76549.41</v>
      </c>
      <c r="N98" s="61"/>
    </row>
    <row r="99" spans="3:14" x14ac:dyDescent="0.35">
      <c r="C99" s="77" t="s">
        <v>559</v>
      </c>
      <c r="D99" s="222">
        <v>0</v>
      </c>
      <c r="E99" s="223">
        <v>0</v>
      </c>
      <c r="F99" s="223">
        <v>0</v>
      </c>
      <c r="G99" s="80">
        <f t="shared" si="22"/>
        <v>0</v>
      </c>
      <c r="N99" s="61"/>
    </row>
    <row r="100" spans="3:14" ht="15.75" customHeight="1" x14ac:dyDescent="0.35">
      <c r="C100" s="77" t="s">
        <v>560</v>
      </c>
      <c r="D100" s="222">
        <v>1691.5500000000002</v>
      </c>
      <c r="E100" s="222">
        <v>1324.68</v>
      </c>
      <c r="F100" s="222">
        <v>2940</v>
      </c>
      <c r="G100" s="80">
        <f t="shared" si="22"/>
        <v>5956.2300000000005</v>
      </c>
      <c r="N100" s="61"/>
    </row>
    <row r="101" spans="3:14" x14ac:dyDescent="0.35">
      <c r="C101" s="81" t="s">
        <v>561</v>
      </c>
      <c r="D101" s="222">
        <v>24000</v>
      </c>
      <c r="E101" s="222">
        <v>24000</v>
      </c>
      <c r="F101" s="222">
        <v>26000</v>
      </c>
      <c r="G101" s="80">
        <f t="shared" si="22"/>
        <v>74000</v>
      </c>
      <c r="N101" s="61"/>
    </row>
    <row r="102" spans="3:14" x14ac:dyDescent="0.35">
      <c r="C102" s="77" t="s">
        <v>562</v>
      </c>
      <c r="D102" s="78">
        <v>3590.16</v>
      </c>
      <c r="E102" s="78">
        <v>2919.63</v>
      </c>
      <c r="F102" s="78">
        <v>748.02</v>
      </c>
      <c r="G102" s="80">
        <f t="shared" si="22"/>
        <v>7257.8099999999995</v>
      </c>
      <c r="N102" s="61"/>
    </row>
    <row r="103" spans="3:14" x14ac:dyDescent="0.35">
      <c r="C103" s="77" t="s">
        <v>563</v>
      </c>
      <c r="D103" s="78">
        <v>94920</v>
      </c>
      <c r="E103" s="78">
        <v>62160</v>
      </c>
      <c r="F103" s="78">
        <v>67200</v>
      </c>
      <c r="G103" s="80">
        <f t="shared" si="22"/>
        <v>224280</v>
      </c>
      <c r="N103" s="61"/>
    </row>
    <row r="104" spans="3:14" ht="31" x14ac:dyDescent="0.35">
      <c r="C104" s="77" t="s">
        <v>564</v>
      </c>
      <c r="D104" s="78">
        <v>0</v>
      </c>
      <c r="E104" s="78">
        <v>0</v>
      </c>
      <c r="F104" s="78">
        <v>0</v>
      </c>
      <c r="G104" s="80">
        <f t="shared" si="22"/>
        <v>0</v>
      </c>
      <c r="N104" s="61"/>
    </row>
    <row r="105" spans="3:14" x14ac:dyDescent="0.35">
      <c r="C105" s="82" t="s">
        <v>14</v>
      </c>
      <c r="D105" s="83">
        <f>SUM(D98:D104)</f>
        <v>158257.38</v>
      </c>
      <c r="E105" s="83">
        <f>SUM(E98:E104)</f>
        <v>98889.03</v>
      </c>
      <c r="F105" s="83">
        <f t="shared" ref="F105" si="23">SUM(F98:F104)</f>
        <v>130897.04000000001</v>
      </c>
      <c r="G105" s="80">
        <f t="shared" si="22"/>
        <v>388043.45</v>
      </c>
      <c r="N105" s="61"/>
    </row>
    <row r="106" spans="3:14" s="85" customFormat="1" x14ac:dyDescent="0.35">
      <c r="C106" s="86"/>
      <c r="D106" s="87"/>
      <c r="E106" s="87"/>
      <c r="F106" s="87"/>
      <c r="G106" s="92"/>
    </row>
    <row r="107" spans="3:14" ht="15.75" customHeight="1" x14ac:dyDescent="0.35">
      <c r="C107" s="273" t="s">
        <v>578</v>
      </c>
      <c r="D107" s="274"/>
      <c r="E107" s="274"/>
      <c r="F107" s="274"/>
      <c r="G107" s="275"/>
      <c r="N107" s="61"/>
    </row>
    <row r="108" spans="3:14" ht="21.75" customHeight="1" thickBot="1" x14ac:dyDescent="0.4">
      <c r="C108" s="89" t="s">
        <v>579</v>
      </c>
      <c r="D108" s="221">
        <f>'1) Tableau budgétaire 1'!C110</f>
        <v>107504.92</v>
      </c>
      <c r="E108" s="221">
        <f>'1) Tableau budgétaire 1'!D110</f>
        <v>52626.020000000004</v>
      </c>
      <c r="F108" s="221">
        <f>'1) Tableau budgétaire 1'!E110</f>
        <v>78931.364347274997</v>
      </c>
      <c r="G108" s="91">
        <f t="shared" ref="G108:G116" si="24">SUM(D108:F108)</f>
        <v>239062.304347275</v>
      </c>
      <c r="N108" s="61"/>
    </row>
    <row r="109" spans="3:14" x14ac:dyDescent="0.35">
      <c r="C109" s="73" t="s">
        <v>558</v>
      </c>
      <c r="D109" s="220">
        <v>22703.78</v>
      </c>
      <c r="E109" s="219">
        <v>5656.48</v>
      </c>
      <c r="F109" s="219">
        <v>22672.704347275001</v>
      </c>
      <c r="G109" s="76">
        <f t="shared" si="24"/>
        <v>51032.964347275003</v>
      </c>
      <c r="N109" s="61"/>
    </row>
    <row r="110" spans="3:14" x14ac:dyDescent="0.35">
      <c r="C110" s="77" t="s">
        <v>559</v>
      </c>
      <c r="D110" s="222">
        <v>0</v>
      </c>
      <c r="E110" s="223">
        <v>0</v>
      </c>
      <c r="F110" s="223">
        <v>0</v>
      </c>
      <c r="G110" s="80">
        <f t="shared" si="24"/>
        <v>0</v>
      </c>
      <c r="N110" s="61"/>
    </row>
    <row r="111" spans="3:14" ht="31" x14ac:dyDescent="0.35">
      <c r="C111" s="77" t="s">
        <v>560</v>
      </c>
      <c r="D111" s="222">
        <v>1127.7</v>
      </c>
      <c r="E111" s="222">
        <v>883.12</v>
      </c>
      <c r="F111" s="222">
        <v>1960</v>
      </c>
      <c r="G111" s="80">
        <f t="shared" si="24"/>
        <v>3970.82</v>
      </c>
      <c r="N111" s="61"/>
    </row>
    <row r="112" spans="3:14" x14ac:dyDescent="0.35">
      <c r="C112" s="81" t="s">
        <v>561</v>
      </c>
      <c r="D112" s="222">
        <v>18000</v>
      </c>
      <c r="E112" s="222">
        <v>2700</v>
      </c>
      <c r="F112" s="222">
        <v>9000</v>
      </c>
      <c r="G112" s="80">
        <f t="shared" si="24"/>
        <v>29700</v>
      </c>
      <c r="N112" s="61"/>
    </row>
    <row r="113" spans="3:14" x14ac:dyDescent="0.35">
      <c r="C113" s="77" t="s">
        <v>562</v>
      </c>
      <c r="D113" s="222">
        <v>2393.44</v>
      </c>
      <c r="E113" s="222">
        <v>1946.42</v>
      </c>
      <c r="F113" s="222">
        <v>498.65999999999997</v>
      </c>
      <c r="G113" s="80">
        <f t="shared" si="24"/>
        <v>4838.5200000000004</v>
      </c>
      <c r="N113" s="61"/>
    </row>
    <row r="114" spans="3:14" x14ac:dyDescent="0.35">
      <c r="C114" s="77" t="s">
        <v>563</v>
      </c>
      <c r="D114" s="78">
        <v>63280</v>
      </c>
      <c r="E114" s="78">
        <v>41440</v>
      </c>
      <c r="F114" s="78">
        <v>44800</v>
      </c>
      <c r="G114" s="80">
        <f t="shared" si="24"/>
        <v>149520</v>
      </c>
      <c r="N114" s="61"/>
    </row>
    <row r="115" spans="3:14" ht="31" x14ac:dyDescent="0.35">
      <c r="C115" s="77" t="s">
        <v>564</v>
      </c>
      <c r="D115" s="78">
        <v>0</v>
      </c>
      <c r="E115" s="78">
        <v>0</v>
      </c>
      <c r="F115" s="78"/>
      <c r="G115" s="80">
        <f t="shared" si="24"/>
        <v>0</v>
      </c>
      <c r="N115" s="61"/>
    </row>
    <row r="116" spans="3:14" x14ac:dyDescent="0.35">
      <c r="C116" s="82" t="s">
        <v>14</v>
      </c>
      <c r="D116" s="83">
        <f t="shared" ref="D116:E116" si="25">SUM(D109:D115)</f>
        <v>107504.92</v>
      </c>
      <c r="E116" s="83">
        <f t="shared" si="25"/>
        <v>52626.02</v>
      </c>
      <c r="F116" s="83">
        <f t="shared" ref="F116" si="26">SUM(F109:F115)</f>
        <v>78931.364347274997</v>
      </c>
      <c r="G116" s="80">
        <f t="shared" si="24"/>
        <v>239062.304347275</v>
      </c>
      <c r="N116" s="61"/>
    </row>
    <row r="117" spans="3:14" s="85" customFormat="1" x14ac:dyDescent="0.35">
      <c r="C117" s="86"/>
      <c r="D117" s="87"/>
      <c r="E117" s="87"/>
      <c r="F117" s="87"/>
      <c r="G117" s="92"/>
    </row>
    <row r="118" spans="3:14" hidden="1" x14ac:dyDescent="0.35">
      <c r="C118" s="273" t="s">
        <v>473</v>
      </c>
      <c r="D118" s="274"/>
      <c r="E118" s="274"/>
      <c r="F118" s="274"/>
      <c r="G118" s="275"/>
      <c r="N118" s="61"/>
    </row>
    <row r="119" spans="3:14" ht="21" hidden="1" customHeight="1" thickBot="1" x14ac:dyDescent="0.4">
      <c r="C119" s="89" t="s">
        <v>580</v>
      </c>
      <c r="D119" s="90">
        <f>'1) Tableau budgétaire 1'!C120</f>
        <v>0</v>
      </c>
      <c r="E119" s="90">
        <f>'1) Tableau budgétaire 1'!D120</f>
        <v>0</v>
      </c>
      <c r="F119" s="90">
        <f>'1) Tableau budgétaire 1'!E120</f>
        <v>0</v>
      </c>
      <c r="G119" s="91">
        <f t="shared" ref="G119:G127" si="27">SUM(D119:F119)</f>
        <v>0</v>
      </c>
      <c r="N119" s="61"/>
    </row>
    <row r="120" spans="3:14" hidden="1" x14ac:dyDescent="0.35">
      <c r="C120" s="73" t="s">
        <v>558</v>
      </c>
      <c r="D120" s="74"/>
      <c r="E120" s="75"/>
      <c r="F120" s="75"/>
      <c r="G120" s="76">
        <f t="shared" si="27"/>
        <v>0</v>
      </c>
      <c r="N120" s="61"/>
    </row>
    <row r="121" spans="3:14" hidden="1" x14ac:dyDescent="0.35">
      <c r="C121" s="77" t="s">
        <v>559</v>
      </c>
      <c r="D121" s="78"/>
      <c r="E121" s="79"/>
      <c r="F121" s="79"/>
      <c r="G121" s="80">
        <f t="shared" si="27"/>
        <v>0</v>
      </c>
      <c r="N121" s="61"/>
    </row>
    <row r="122" spans="3:14" ht="31" hidden="1" x14ac:dyDescent="0.35">
      <c r="C122" s="77" t="s">
        <v>560</v>
      </c>
      <c r="D122" s="78"/>
      <c r="E122" s="78"/>
      <c r="F122" s="78"/>
      <c r="G122" s="80">
        <f t="shared" si="27"/>
        <v>0</v>
      </c>
      <c r="N122" s="61"/>
    </row>
    <row r="123" spans="3:14" hidden="1" x14ac:dyDescent="0.35">
      <c r="C123" s="81" t="s">
        <v>561</v>
      </c>
      <c r="D123" s="78"/>
      <c r="E123" s="78"/>
      <c r="F123" s="78"/>
      <c r="G123" s="80">
        <f t="shared" si="27"/>
        <v>0</v>
      </c>
      <c r="N123" s="61"/>
    </row>
    <row r="124" spans="3:14" hidden="1" x14ac:dyDescent="0.35">
      <c r="C124" s="77" t="s">
        <v>562</v>
      </c>
      <c r="D124" s="78"/>
      <c r="E124" s="78"/>
      <c r="F124" s="78"/>
      <c r="G124" s="80">
        <f t="shared" si="27"/>
        <v>0</v>
      </c>
      <c r="N124" s="61"/>
    </row>
    <row r="125" spans="3:14" hidden="1" x14ac:dyDescent="0.35">
      <c r="C125" s="77" t="s">
        <v>563</v>
      </c>
      <c r="D125" s="78"/>
      <c r="E125" s="78"/>
      <c r="F125" s="78"/>
      <c r="G125" s="80">
        <f t="shared" si="27"/>
        <v>0</v>
      </c>
      <c r="N125" s="61"/>
    </row>
    <row r="126" spans="3:14" ht="31" hidden="1" x14ac:dyDescent="0.35">
      <c r="C126" s="77" t="s">
        <v>564</v>
      </c>
      <c r="D126" s="78"/>
      <c r="E126" s="78"/>
      <c r="F126" s="78"/>
      <c r="G126" s="80">
        <f t="shared" si="27"/>
        <v>0</v>
      </c>
      <c r="N126" s="61"/>
    </row>
    <row r="127" spans="3:14" hidden="1" x14ac:dyDescent="0.35">
      <c r="C127" s="82" t="s">
        <v>14</v>
      </c>
      <c r="D127" s="83">
        <f t="shared" ref="D127:E127" si="28">SUM(D120:D126)</f>
        <v>0</v>
      </c>
      <c r="E127" s="83">
        <f t="shared" si="28"/>
        <v>0</v>
      </c>
      <c r="F127" s="83">
        <f t="shared" ref="F127" si="29">SUM(F120:F126)</f>
        <v>0</v>
      </c>
      <c r="G127" s="80">
        <f t="shared" si="27"/>
        <v>0</v>
      </c>
      <c r="N127" s="61"/>
    </row>
    <row r="128" spans="3:14" s="85" customFormat="1" hidden="1" x14ac:dyDescent="0.35">
      <c r="C128" s="86"/>
      <c r="D128" s="87"/>
      <c r="E128" s="87"/>
      <c r="F128" s="87"/>
      <c r="G128" s="92"/>
    </row>
    <row r="129" spans="2:14" hidden="1" x14ac:dyDescent="0.35">
      <c r="C129" s="273" t="s">
        <v>483</v>
      </c>
      <c r="D129" s="274"/>
      <c r="E129" s="274"/>
      <c r="F129" s="274"/>
      <c r="G129" s="275"/>
      <c r="N129" s="61"/>
    </row>
    <row r="130" spans="2:14" ht="24" hidden="1" customHeight="1" thickBot="1" x14ac:dyDescent="0.4">
      <c r="C130" s="89" t="s">
        <v>581</v>
      </c>
      <c r="D130" s="90">
        <f>'1) Tableau budgétaire 1'!C130</f>
        <v>0</v>
      </c>
      <c r="E130" s="90">
        <f>'1) Tableau budgétaire 1'!D130</f>
        <v>0</v>
      </c>
      <c r="F130" s="90">
        <f>'1) Tableau budgétaire 1'!E130</f>
        <v>0</v>
      </c>
      <c r="G130" s="91">
        <f t="shared" ref="G130:G138" si="30">SUM(D130:F130)</f>
        <v>0</v>
      </c>
      <c r="N130" s="61"/>
    </row>
    <row r="131" spans="2:14" ht="15.75" hidden="1" customHeight="1" x14ac:dyDescent="0.35">
      <c r="C131" s="73" t="s">
        <v>558</v>
      </c>
      <c r="D131" s="74"/>
      <c r="E131" s="75"/>
      <c r="F131" s="75"/>
      <c r="G131" s="76">
        <f t="shared" si="30"/>
        <v>0</v>
      </c>
      <c r="N131" s="61"/>
    </row>
    <row r="132" spans="2:14" s="94" customFormat="1" hidden="1" x14ac:dyDescent="0.35">
      <c r="C132" s="77" t="s">
        <v>559</v>
      </c>
      <c r="D132" s="78"/>
      <c r="E132" s="79"/>
      <c r="F132" s="79"/>
      <c r="G132" s="80">
        <f t="shared" si="30"/>
        <v>0</v>
      </c>
    </row>
    <row r="133" spans="2:14" s="94" customFormat="1" ht="15.75" hidden="1" customHeight="1" x14ac:dyDescent="0.35">
      <c r="C133" s="77" t="s">
        <v>560</v>
      </c>
      <c r="D133" s="78"/>
      <c r="E133" s="78"/>
      <c r="F133" s="78"/>
      <c r="G133" s="80">
        <f t="shared" si="30"/>
        <v>0</v>
      </c>
    </row>
    <row r="134" spans="2:14" s="94" customFormat="1" hidden="1" x14ac:dyDescent="0.35">
      <c r="C134" s="81" t="s">
        <v>561</v>
      </c>
      <c r="D134" s="78"/>
      <c r="E134" s="78"/>
      <c r="F134" s="78"/>
      <c r="G134" s="80">
        <f t="shared" si="30"/>
        <v>0</v>
      </c>
    </row>
    <row r="135" spans="2:14" s="94" customFormat="1" hidden="1" x14ac:dyDescent="0.35">
      <c r="C135" s="77" t="s">
        <v>562</v>
      </c>
      <c r="D135" s="78"/>
      <c r="E135" s="78"/>
      <c r="F135" s="78"/>
      <c r="G135" s="80">
        <f t="shared" si="30"/>
        <v>0</v>
      </c>
    </row>
    <row r="136" spans="2:14" s="94" customFormat="1" ht="15.75" hidden="1" customHeight="1" x14ac:dyDescent="0.35">
      <c r="C136" s="77" t="s">
        <v>563</v>
      </c>
      <c r="D136" s="78"/>
      <c r="E136" s="78"/>
      <c r="F136" s="78"/>
      <c r="G136" s="80">
        <f t="shared" si="30"/>
        <v>0</v>
      </c>
    </row>
    <row r="137" spans="2:14" s="94" customFormat="1" ht="31" hidden="1" x14ac:dyDescent="0.35">
      <c r="C137" s="77" t="s">
        <v>564</v>
      </c>
      <c r="D137" s="78"/>
      <c r="E137" s="78"/>
      <c r="F137" s="78"/>
      <c r="G137" s="80">
        <f t="shared" si="30"/>
        <v>0</v>
      </c>
    </row>
    <row r="138" spans="2:14" s="94" customFormat="1" hidden="1" x14ac:dyDescent="0.35">
      <c r="C138" s="82" t="s">
        <v>14</v>
      </c>
      <c r="D138" s="83">
        <f t="shared" ref="D138:E138" si="31">SUM(D131:D137)</f>
        <v>0</v>
      </c>
      <c r="E138" s="83">
        <f t="shared" si="31"/>
        <v>0</v>
      </c>
      <c r="F138" s="83">
        <f t="shared" ref="F138" si="32">SUM(F131:F137)</f>
        <v>0</v>
      </c>
      <c r="G138" s="80">
        <f t="shared" si="30"/>
        <v>0</v>
      </c>
    </row>
    <row r="139" spans="2:14" s="94" customFormat="1" x14ac:dyDescent="0.35">
      <c r="C139" s="61"/>
      <c r="D139" s="85"/>
      <c r="E139" s="85"/>
      <c r="F139" s="85"/>
      <c r="G139" s="61"/>
    </row>
    <row r="140" spans="2:14" s="94" customFormat="1" hidden="1" x14ac:dyDescent="0.35">
      <c r="B140" s="273" t="s">
        <v>582</v>
      </c>
      <c r="C140" s="274"/>
      <c r="D140" s="274"/>
      <c r="E140" s="274"/>
      <c r="F140" s="274"/>
      <c r="G140" s="275"/>
    </row>
    <row r="141" spans="2:14" s="94" customFormat="1" hidden="1" x14ac:dyDescent="0.35">
      <c r="B141" s="61"/>
      <c r="C141" s="273" t="s">
        <v>494</v>
      </c>
      <c r="D141" s="274"/>
      <c r="E141" s="274"/>
      <c r="F141" s="274"/>
      <c r="G141" s="275"/>
    </row>
    <row r="142" spans="2:14" s="94" customFormat="1" ht="24" hidden="1" customHeight="1" thickBot="1" x14ac:dyDescent="0.4">
      <c r="B142" s="61"/>
      <c r="C142" s="89" t="s">
        <v>583</v>
      </c>
      <c r="D142" s="90">
        <f>'1) Tableau budgétaire 1'!C142</f>
        <v>0</v>
      </c>
      <c r="E142" s="90">
        <f>'1) Tableau budgétaire 1'!D142</f>
        <v>0</v>
      </c>
      <c r="F142" s="90">
        <f>'1) Tableau budgétaire 1'!E142</f>
        <v>0</v>
      </c>
      <c r="G142" s="91">
        <f>SUM(D142:F142)</f>
        <v>0</v>
      </c>
    </row>
    <row r="143" spans="2:14" s="94" customFormat="1" ht="24.75" hidden="1" customHeight="1" x14ac:dyDescent="0.35">
      <c r="B143" s="61"/>
      <c r="C143" s="73" t="s">
        <v>558</v>
      </c>
      <c r="D143" s="74"/>
      <c r="E143" s="75"/>
      <c r="F143" s="75"/>
      <c r="G143" s="76">
        <f t="shared" ref="G143:G150" si="33">SUM(D143:F143)</f>
        <v>0</v>
      </c>
    </row>
    <row r="144" spans="2:14" s="94" customFormat="1" ht="15.75" hidden="1" customHeight="1" x14ac:dyDescent="0.35">
      <c r="B144" s="61"/>
      <c r="C144" s="77" t="s">
        <v>559</v>
      </c>
      <c r="D144" s="78"/>
      <c r="E144" s="79"/>
      <c r="F144" s="79"/>
      <c r="G144" s="80">
        <f t="shared" si="33"/>
        <v>0</v>
      </c>
    </row>
    <row r="145" spans="2:7" s="94" customFormat="1" ht="15.75" hidden="1" customHeight="1" x14ac:dyDescent="0.35">
      <c r="B145" s="61"/>
      <c r="C145" s="77" t="s">
        <v>560</v>
      </c>
      <c r="D145" s="78"/>
      <c r="E145" s="78"/>
      <c r="F145" s="78"/>
      <c r="G145" s="80">
        <f t="shared" si="33"/>
        <v>0</v>
      </c>
    </row>
    <row r="146" spans="2:7" s="94" customFormat="1" ht="15.75" hidden="1" customHeight="1" x14ac:dyDescent="0.35">
      <c r="B146" s="61"/>
      <c r="C146" s="81" t="s">
        <v>561</v>
      </c>
      <c r="D146" s="78"/>
      <c r="E146" s="78"/>
      <c r="F146" s="78"/>
      <c r="G146" s="80">
        <f t="shared" si="33"/>
        <v>0</v>
      </c>
    </row>
    <row r="147" spans="2:7" s="94" customFormat="1" ht="15.75" hidden="1" customHeight="1" x14ac:dyDescent="0.35">
      <c r="B147" s="61"/>
      <c r="C147" s="77" t="s">
        <v>562</v>
      </c>
      <c r="D147" s="78"/>
      <c r="E147" s="78"/>
      <c r="F147" s="78"/>
      <c r="G147" s="80">
        <f t="shared" si="33"/>
        <v>0</v>
      </c>
    </row>
    <row r="148" spans="2:7" s="94" customFormat="1" ht="15.75" hidden="1" customHeight="1" x14ac:dyDescent="0.35">
      <c r="B148" s="61"/>
      <c r="C148" s="77" t="s">
        <v>563</v>
      </c>
      <c r="D148" s="78"/>
      <c r="E148" s="78"/>
      <c r="F148" s="78"/>
      <c r="G148" s="80">
        <f t="shared" si="33"/>
        <v>0</v>
      </c>
    </row>
    <row r="149" spans="2:7" s="94" customFormat="1" ht="15.75" hidden="1" customHeight="1" x14ac:dyDescent="0.35">
      <c r="B149" s="61"/>
      <c r="C149" s="77" t="s">
        <v>564</v>
      </c>
      <c r="D149" s="78"/>
      <c r="E149" s="78"/>
      <c r="F149" s="78"/>
      <c r="G149" s="80">
        <f t="shared" si="33"/>
        <v>0</v>
      </c>
    </row>
    <row r="150" spans="2:7" s="94" customFormat="1" ht="15.75" hidden="1" customHeight="1" x14ac:dyDescent="0.35">
      <c r="B150" s="61"/>
      <c r="C150" s="82" t="s">
        <v>14</v>
      </c>
      <c r="D150" s="83">
        <f>SUM(D143:D149)</f>
        <v>0</v>
      </c>
      <c r="E150" s="83">
        <f>SUM(E143:E149)</f>
        <v>0</v>
      </c>
      <c r="F150" s="83">
        <f t="shared" ref="F150" si="34">SUM(F143:F149)</f>
        <v>0</v>
      </c>
      <c r="G150" s="80">
        <f t="shared" si="33"/>
        <v>0</v>
      </c>
    </row>
    <row r="151" spans="2:7" s="85" customFormat="1" ht="15.75" hidden="1" customHeight="1" x14ac:dyDescent="0.35">
      <c r="C151" s="86"/>
      <c r="D151" s="87"/>
      <c r="E151" s="87"/>
      <c r="F151" s="87"/>
      <c r="G151" s="92"/>
    </row>
    <row r="152" spans="2:7" s="94" customFormat="1" ht="15.75" hidden="1" customHeight="1" x14ac:dyDescent="0.35">
      <c r="C152" s="273" t="s">
        <v>584</v>
      </c>
      <c r="D152" s="274"/>
      <c r="E152" s="274"/>
      <c r="F152" s="274"/>
      <c r="G152" s="275"/>
    </row>
    <row r="153" spans="2:7" s="94" customFormat="1" ht="21" hidden="1" customHeight="1" thickBot="1" x14ac:dyDescent="0.4">
      <c r="C153" s="89" t="s">
        <v>585</v>
      </c>
      <c r="D153" s="90">
        <f>'1) Tableau budgétaire 1'!C152</f>
        <v>0</v>
      </c>
      <c r="E153" s="90">
        <f>'1) Tableau budgétaire 1'!D152</f>
        <v>0</v>
      </c>
      <c r="F153" s="90">
        <f>'1) Tableau budgétaire 1'!E152</f>
        <v>0</v>
      </c>
      <c r="G153" s="91">
        <f t="shared" ref="G153:G161" si="35">SUM(D153:F153)</f>
        <v>0</v>
      </c>
    </row>
    <row r="154" spans="2:7" s="94" customFormat="1" ht="15.75" hidden="1" customHeight="1" x14ac:dyDescent="0.35">
      <c r="C154" s="73" t="s">
        <v>558</v>
      </c>
      <c r="D154" s="74"/>
      <c r="E154" s="75"/>
      <c r="F154" s="75"/>
      <c r="G154" s="76">
        <f t="shared" si="35"/>
        <v>0</v>
      </c>
    </row>
    <row r="155" spans="2:7" s="94" customFormat="1" ht="15.75" hidden="1" customHeight="1" x14ac:dyDescent="0.35">
      <c r="C155" s="77" t="s">
        <v>559</v>
      </c>
      <c r="D155" s="78"/>
      <c r="E155" s="79"/>
      <c r="F155" s="79"/>
      <c r="G155" s="80">
        <f t="shared" si="35"/>
        <v>0</v>
      </c>
    </row>
    <row r="156" spans="2:7" s="94" customFormat="1" ht="15.75" hidden="1" customHeight="1" x14ac:dyDescent="0.35">
      <c r="C156" s="77" t="s">
        <v>560</v>
      </c>
      <c r="D156" s="78"/>
      <c r="E156" s="78"/>
      <c r="F156" s="78"/>
      <c r="G156" s="80">
        <f t="shared" si="35"/>
        <v>0</v>
      </c>
    </row>
    <row r="157" spans="2:7" s="94" customFormat="1" ht="15.75" hidden="1" customHeight="1" x14ac:dyDescent="0.35">
      <c r="C157" s="81" t="s">
        <v>561</v>
      </c>
      <c r="D157" s="78"/>
      <c r="E157" s="78"/>
      <c r="F157" s="78"/>
      <c r="G157" s="80">
        <f t="shared" si="35"/>
        <v>0</v>
      </c>
    </row>
    <row r="158" spans="2:7" s="94" customFormat="1" ht="15.75" hidden="1" customHeight="1" x14ac:dyDescent="0.35">
      <c r="C158" s="77" t="s">
        <v>562</v>
      </c>
      <c r="D158" s="78"/>
      <c r="E158" s="78"/>
      <c r="F158" s="78"/>
      <c r="G158" s="80">
        <f t="shared" si="35"/>
        <v>0</v>
      </c>
    </row>
    <row r="159" spans="2:7" s="94" customFormat="1" ht="15.75" hidden="1" customHeight="1" x14ac:dyDescent="0.35">
      <c r="C159" s="77" t="s">
        <v>563</v>
      </c>
      <c r="D159" s="78"/>
      <c r="E159" s="78"/>
      <c r="F159" s="78"/>
      <c r="G159" s="80">
        <f t="shared" si="35"/>
        <v>0</v>
      </c>
    </row>
    <row r="160" spans="2:7" s="94" customFormat="1" ht="15.75" hidden="1" customHeight="1" x14ac:dyDescent="0.35">
      <c r="C160" s="77" t="s">
        <v>564</v>
      </c>
      <c r="D160" s="78"/>
      <c r="E160" s="78"/>
      <c r="F160" s="78"/>
      <c r="G160" s="80">
        <f t="shared" si="35"/>
        <v>0</v>
      </c>
    </row>
    <row r="161" spans="3:7" s="94" customFormat="1" ht="15.75" hidden="1" customHeight="1" x14ac:dyDescent="0.35">
      <c r="C161" s="82" t="s">
        <v>14</v>
      </c>
      <c r="D161" s="83">
        <f t="shared" ref="D161:E161" si="36">SUM(D154:D160)</f>
        <v>0</v>
      </c>
      <c r="E161" s="83">
        <f t="shared" si="36"/>
        <v>0</v>
      </c>
      <c r="F161" s="83">
        <f t="shared" ref="F161" si="37">SUM(F154:F160)</f>
        <v>0</v>
      </c>
      <c r="G161" s="80">
        <f t="shared" si="35"/>
        <v>0</v>
      </c>
    </row>
    <row r="162" spans="3:7" s="85" customFormat="1" ht="15.75" hidden="1" customHeight="1" x14ac:dyDescent="0.35">
      <c r="C162" s="86"/>
      <c r="D162" s="87"/>
      <c r="E162" s="87"/>
      <c r="F162" s="87"/>
      <c r="G162" s="92"/>
    </row>
    <row r="163" spans="3:7" s="94" customFormat="1" ht="15.75" hidden="1" customHeight="1" x14ac:dyDescent="0.35">
      <c r="C163" s="273" t="s">
        <v>514</v>
      </c>
      <c r="D163" s="274"/>
      <c r="E163" s="274"/>
      <c r="F163" s="274"/>
      <c r="G163" s="275"/>
    </row>
    <row r="164" spans="3:7" s="94" customFormat="1" ht="19.5" hidden="1" customHeight="1" thickBot="1" x14ac:dyDescent="0.4">
      <c r="C164" s="89" t="s">
        <v>586</v>
      </c>
      <c r="D164" s="90">
        <f>'1) Tableau budgétaire 1'!C162</f>
        <v>0</v>
      </c>
      <c r="E164" s="90">
        <f>'1) Tableau budgétaire 1'!D162</f>
        <v>0</v>
      </c>
      <c r="F164" s="90">
        <f>'1) Tableau budgétaire 1'!E162</f>
        <v>0</v>
      </c>
      <c r="G164" s="91">
        <f t="shared" ref="G164:G172" si="38">SUM(D164:F164)</f>
        <v>0</v>
      </c>
    </row>
    <row r="165" spans="3:7" s="94" customFormat="1" ht="15.75" hidden="1" customHeight="1" x14ac:dyDescent="0.35">
      <c r="C165" s="73" t="s">
        <v>558</v>
      </c>
      <c r="D165" s="74"/>
      <c r="E165" s="75"/>
      <c r="F165" s="75"/>
      <c r="G165" s="76">
        <f t="shared" si="38"/>
        <v>0</v>
      </c>
    </row>
    <row r="166" spans="3:7" s="94" customFormat="1" ht="15.75" hidden="1" customHeight="1" x14ac:dyDescent="0.35">
      <c r="C166" s="77" t="s">
        <v>559</v>
      </c>
      <c r="D166" s="78"/>
      <c r="E166" s="79"/>
      <c r="F166" s="79"/>
      <c r="G166" s="80">
        <f t="shared" si="38"/>
        <v>0</v>
      </c>
    </row>
    <row r="167" spans="3:7" s="94" customFormat="1" ht="15.75" hidden="1" customHeight="1" x14ac:dyDescent="0.35">
      <c r="C167" s="77" t="s">
        <v>560</v>
      </c>
      <c r="D167" s="78"/>
      <c r="E167" s="78"/>
      <c r="F167" s="78"/>
      <c r="G167" s="80">
        <f t="shared" si="38"/>
        <v>0</v>
      </c>
    </row>
    <row r="168" spans="3:7" s="94" customFormat="1" ht="15.75" hidden="1" customHeight="1" x14ac:dyDescent="0.35">
      <c r="C168" s="81" t="s">
        <v>561</v>
      </c>
      <c r="D168" s="78"/>
      <c r="E168" s="78"/>
      <c r="F168" s="78"/>
      <c r="G168" s="80">
        <f t="shared" si="38"/>
        <v>0</v>
      </c>
    </row>
    <row r="169" spans="3:7" s="94" customFormat="1" ht="15.75" hidden="1" customHeight="1" x14ac:dyDescent="0.35">
      <c r="C169" s="77" t="s">
        <v>562</v>
      </c>
      <c r="D169" s="78"/>
      <c r="E169" s="78"/>
      <c r="F169" s="78"/>
      <c r="G169" s="80">
        <f t="shared" si="38"/>
        <v>0</v>
      </c>
    </row>
    <row r="170" spans="3:7" s="94" customFormat="1" ht="15.75" hidden="1" customHeight="1" x14ac:dyDescent="0.35">
      <c r="C170" s="77" t="s">
        <v>563</v>
      </c>
      <c r="D170" s="78"/>
      <c r="E170" s="78"/>
      <c r="F170" s="78"/>
      <c r="G170" s="80">
        <f t="shared" si="38"/>
        <v>0</v>
      </c>
    </row>
    <row r="171" spans="3:7" s="94" customFormat="1" ht="15.75" hidden="1" customHeight="1" x14ac:dyDescent="0.35">
      <c r="C171" s="77" t="s">
        <v>564</v>
      </c>
      <c r="D171" s="78"/>
      <c r="E171" s="78"/>
      <c r="F171" s="78"/>
      <c r="G171" s="80">
        <f t="shared" si="38"/>
        <v>0</v>
      </c>
    </row>
    <row r="172" spans="3:7" s="94" customFormat="1" ht="15.75" hidden="1" customHeight="1" x14ac:dyDescent="0.35">
      <c r="C172" s="82" t="s">
        <v>14</v>
      </c>
      <c r="D172" s="83">
        <f t="shared" ref="D172:E172" si="39">SUM(D165:D171)</f>
        <v>0</v>
      </c>
      <c r="E172" s="83">
        <f t="shared" si="39"/>
        <v>0</v>
      </c>
      <c r="F172" s="83">
        <f t="shared" ref="F172" si="40">SUM(F165:F171)</f>
        <v>0</v>
      </c>
      <c r="G172" s="80">
        <f t="shared" si="38"/>
        <v>0</v>
      </c>
    </row>
    <row r="173" spans="3:7" s="85" customFormat="1" ht="15.75" hidden="1" customHeight="1" x14ac:dyDescent="0.35">
      <c r="C173" s="86"/>
      <c r="D173" s="87"/>
      <c r="E173" s="87"/>
      <c r="F173" s="87"/>
      <c r="G173" s="92"/>
    </row>
    <row r="174" spans="3:7" s="94" customFormat="1" ht="15.75" hidden="1" customHeight="1" x14ac:dyDescent="0.35">
      <c r="C174" s="273" t="s">
        <v>524</v>
      </c>
      <c r="D174" s="274"/>
      <c r="E174" s="274"/>
      <c r="F174" s="274"/>
      <c r="G174" s="275"/>
    </row>
    <row r="175" spans="3:7" s="94" customFormat="1" ht="22.5" hidden="1" customHeight="1" thickBot="1" x14ac:dyDescent="0.4">
      <c r="C175" s="89" t="s">
        <v>587</v>
      </c>
      <c r="D175" s="90">
        <f>'1) Tableau budgétaire 1'!C172</f>
        <v>0</v>
      </c>
      <c r="E175" s="90">
        <f>'1) Tableau budgétaire 1'!D172</f>
        <v>0</v>
      </c>
      <c r="F175" s="90">
        <f>'1) Tableau budgétaire 1'!E172</f>
        <v>0</v>
      </c>
      <c r="G175" s="91">
        <f t="shared" ref="G175:G183" si="41">SUM(D175:F175)</f>
        <v>0</v>
      </c>
    </row>
    <row r="176" spans="3:7" s="94" customFormat="1" ht="15.75" hidden="1" customHeight="1" x14ac:dyDescent="0.35">
      <c r="C176" s="73" t="s">
        <v>558</v>
      </c>
      <c r="D176" s="74"/>
      <c r="E176" s="75"/>
      <c r="F176" s="75"/>
      <c r="G176" s="76">
        <f t="shared" si="41"/>
        <v>0</v>
      </c>
    </row>
    <row r="177" spans="3:7" s="94" customFormat="1" ht="15.75" hidden="1" customHeight="1" x14ac:dyDescent="0.35">
      <c r="C177" s="77" t="s">
        <v>559</v>
      </c>
      <c r="D177" s="78"/>
      <c r="E177" s="79"/>
      <c r="F177" s="79"/>
      <c r="G177" s="80">
        <f t="shared" si="41"/>
        <v>0</v>
      </c>
    </row>
    <row r="178" spans="3:7" s="94" customFormat="1" ht="15.75" hidden="1" customHeight="1" x14ac:dyDescent="0.35">
      <c r="C178" s="77" t="s">
        <v>560</v>
      </c>
      <c r="D178" s="78"/>
      <c r="E178" s="78"/>
      <c r="F178" s="78"/>
      <c r="G178" s="80">
        <f t="shared" si="41"/>
        <v>0</v>
      </c>
    </row>
    <row r="179" spans="3:7" s="94" customFormat="1" ht="15.75" hidden="1" customHeight="1" x14ac:dyDescent="0.35">
      <c r="C179" s="81" t="s">
        <v>561</v>
      </c>
      <c r="D179" s="78"/>
      <c r="E179" s="78"/>
      <c r="F179" s="78"/>
      <c r="G179" s="80">
        <f t="shared" si="41"/>
        <v>0</v>
      </c>
    </row>
    <row r="180" spans="3:7" s="94" customFormat="1" ht="15.75" hidden="1" customHeight="1" x14ac:dyDescent="0.35">
      <c r="C180" s="77" t="s">
        <v>562</v>
      </c>
      <c r="D180" s="78"/>
      <c r="E180" s="78"/>
      <c r="F180" s="78"/>
      <c r="G180" s="80">
        <f t="shared" si="41"/>
        <v>0</v>
      </c>
    </row>
    <row r="181" spans="3:7" s="94" customFormat="1" ht="15.75" hidden="1" customHeight="1" x14ac:dyDescent="0.35">
      <c r="C181" s="77" t="s">
        <v>563</v>
      </c>
      <c r="D181" s="78"/>
      <c r="E181" s="78"/>
      <c r="F181" s="78"/>
      <c r="G181" s="80">
        <f t="shared" si="41"/>
        <v>0</v>
      </c>
    </row>
    <row r="182" spans="3:7" s="94" customFormat="1" ht="15.75" hidden="1" customHeight="1" x14ac:dyDescent="0.35">
      <c r="C182" s="77" t="s">
        <v>564</v>
      </c>
      <c r="D182" s="78"/>
      <c r="E182" s="78"/>
      <c r="F182" s="78"/>
      <c r="G182" s="80">
        <f t="shared" si="41"/>
        <v>0</v>
      </c>
    </row>
    <row r="183" spans="3:7" s="94" customFormat="1" ht="15.75" hidden="1" customHeight="1" x14ac:dyDescent="0.35">
      <c r="C183" s="82" t="s">
        <v>14</v>
      </c>
      <c r="D183" s="83">
        <f t="shared" ref="D183:E183" si="42">SUM(D176:D182)</f>
        <v>0</v>
      </c>
      <c r="E183" s="83">
        <f t="shared" si="42"/>
        <v>0</v>
      </c>
      <c r="F183" s="83">
        <f t="shared" ref="F183" si="43">SUM(F176:F182)</f>
        <v>0</v>
      </c>
      <c r="G183" s="80">
        <f t="shared" si="41"/>
        <v>0</v>
      </c>
    </row>
    <row r="184" spans="3:7" s="94" customFormat="1" ht="15.75" customHeight="1" x14ac:dyDescent="0.35">
      <c r="C184" s="61"/>
      <c r="D184" s="85"/>
      <c r="E184" s="85"/>
      <c r="F184" s="85"/>
      <c r="G184" s="61"/>
    </row>
    <row r="185" spans="3:7" s="94" customFormat="1" ht="18" customHeight="1" x14ac:dyDescent="0.35">
      <c r="C185" s="273" t="s">
        <v>589</v>
      </c>
      <c r="D185" s="274"/>
      <c r="E185" s="274"/>
      <c r="F185" s="274"/>
      <c r="G185" s="275"/>
    </row>
    <row r="186" spans="3:7" s="94" customFormat="1" ht="40.5" customHeight="1" thickBot="1" x14ac:dyDescent="0.4">
      <c r="C186" s="89" t="s">
        <v>590</v>
      </c>
      <c r="D186" s="221">
        <f>'1) Tableau budgétaire 1'!C180</f>
        <v>229087.14</v>
      </c>
      <c r="E186" s="221">
        <f>'1) Tableau budgétaire 1'!D180</f>
        <v>143062.58000000002</v>
      </c>
      <c r="F186" s="221">
        <f>'1) Tableau budgétaire 1'!E180</f>
        <v>139654.22</v>
      </c>
      <c r="G186" s="91">
        <f t="shared" ref="G186:G194" si="44">SUM(D186:F186)</f>
        <v>511803.94000000006</v>
      </c>
    </row>
    <row r="187" spans="3:7" s="94" customFormat="1" ht="15.75" customHeight="1" x14ac:dyDescent="0.35">
      <c r="C187" s="73" t="s">
        <v>558</v>
      </c>
      <c r="D187" s="220">
        <v>164870.14000000001</v>
      </c>
      <c r="E187" s="219">
        <v>90024.580000000016</v>
      </c>
      <c r="F187" s="219">
        <v>82829.22</v>
      </c>
      <c r="G187" s="76">
        <f t="shared" si="44"/>
        <v>337723.94000000006</v>
      </c>
    </row>
    <row r="188" spans="3:7" s="94" customFormat="1" ht="15.75" customHeight="1" x14ac:dyDescent="0.35">
      <c r="C188" s="77" t="s">
        <v>559</v>
      </c>
      <c r="D188" s="222">
        <v>0</v>
      </c>
      <c r="E188" s="223">
        <v>0</v>
      </c>
      <c r="F188" s="223">
        <v>0</v>
      </c>
      <c r="G188" s="80">
        <f t="shared" si="44"/>
        <v>0</v>
      </c>
    </row>
    <row r="189" spans="3:7" s="94" customFormat="1" ht="15.75" customHeight="1" x14ac:dyDescent="0.35">
      <c r="C189" s="77" t="s">
        <v>560</v>
      </c>
      <c r="D189" s="222">
        <v>300</v>
      </c>
      <c r="E189" s="222">
        <v>301</v>
      </c>
      <c r="F189" s="222">
        <v>600</v>
      </c>
      <c r="G189" s="80">
        <f t="shared" si="44"/>
        <v>1201</v>
      </c>
    </row>
    <row r="190" spans="3:7" s="94" customFormat="1" ht="15.75" customHeight="1" x14ac:dyDescent="0.35">
      <c r="C190" s="81" t="s">
        <v>561</v>
      </c>
      <c r="D190" s="222">
        <v>12900</v>
      </c>
      <c r="E190" s="222">
        <v>12900</v>
      </c>
      <c r="F190" s="222">
        <v>24000</v>
      </c>
      <c r="G190" s="80">
        <f t="shared" si="44"/>
        <v>49800</v>
      </c>
    </row>
    <row r="191" spans="3:7" s="94" customFormat="1" ht="15.75" customHeight="1" x14ac:dyDescent="0.35">
      <c r="C191" s="77" t="s">
        <v>562</v>
      </c>
      <c r="D191" s="222">
        <v>7203.0000000000009</v>
      </c>
      <c r="E191" s="222">
        <v>4323.9999999999982</v>
      </c>
      <c r="F191" s="222">
        <v>7124.0000000000009</v>
      </c>
      <c r="G191" s="80">
        <f t="shared" si="44"/>
        <v>18651</v>
      </c>
    </row>
    <row r="192" spans="3:7" s="94" customFormat="1" ht="15.75" customHeight="1" x14ac:dyDescent="0.35">
      <c r="C192" s="77" t="s">
        <v>563</v>
      </c>
      <c r="D192" s="78">
        <v>0</v>
      </c>
      <c r="E192" s="78">
        <v>0</v>
      </c>
      <c r="F192" s="78">
        <v>0</v>
      </c>
      <c r="G192" s="80">
        <f t="shared" si="44"/>
        <v>0</v>
      </c>
    </row>
    <row r="193" spans="3:13" s="94" customFormat="1" ht="15.75" customHeight="1" x14ac:dyDescent="0.35">
      <c r="C193" s="77" t="s">
        <v>564</v>
      </c>
      <c r="D193" s="95">
        <v>43814</v>
      </c>
      <c r="E193" s="95">
        <v>35513</v>
      </c>
      <c r="F193" s="78">
        <v>25101.000000000004</v>
      </c>
      <c r="G193" s="80">
        <f t="shared" si="44"/>
        <v>104428</v>
      </c>
    </row>
    <row r="194" spans="3:13" s="94" customFormat="1" ht="15.75" customHeight="1" x14ac:dyDescent="0.35">
      <c r="C194" s="82" t="s">
        <v>14</v>
      </c>
      <c r="D194" s="83">
        <f t="shared" ref="D194:F194" si="45">SUM(D187:D193)</f>
        <v>229087.14</v>
      </c>
      <c r="E194" s="83">
        <f t="shared" si="45"/>
        <v>143062.58000000002</v>
      </c>
      <c r="F194" s="83">
        <f t="shared" si="45"/>
        <v>139654.22</v>
      </c>
      <c r="G194" s="80">
        <f t="shared" si="44"/>
        <v>511803.94000000006</v>
      </c>
    </row>
    <row r="195" spans="3:13" s="94" customFormat="1" ht="15.75" customHeight="1" thickBot="1" x14ac:dyDescent="0.4">
      <c r="C195" s="61"/>
      <c r="D195" s="85"/>
      <c r="E195" s="85"/>
      <c r="F195" s="85"/>
      <c r="G195" s="61"/>
    </row>
    <row r="196" spans="3:13" s="94" customFormat="1" ht="19.5" customHeight="1" thickBot="1" x14ac:dyDescent="0.4">
      <c r="C196" s="276" t="s">
        <v>545</v>
      </c>
      <c r="D196" s="277"/>
      <c r="E196" s="277"/>
      <c r="F196" s="277"/>
      <c r="G196" s="278"/>
    </row>
    <row r="197" spans="3:13" s="94" customFormat="1" ht="51" customHeight="1" thickBot="1" x14ac:dyDescent="0.4">
      <c r="C197" s="96"/>
      <c r="D197" s="96" t="str">
        <f>'1) Tableau budgétaire 1'!C5</f>
        <v>Mercy Corps (Niger) Budget</v>
      </c>
      <c r="E197" s="96" t="str">
        <f>E4</f>
        <v>Mercy Corps (Burkina) Budget</v>
      </c>
      <c r="F197" s="96" t="s">
        <v>364</v>
      </c>
      <c r="G197" s="97" t="s">
        <v>6</v>
      </c>
    </row>
    <row r="198" spans="3:13" s="94" customFormat="1" ht="19.5" customHeight="1" x14ac:dyDescent="0.35">
      <c r="C198" s="98" t="s">
        <v>558</v>
      </c>
      <c r="D198" s="39">
        <f t="shared" ref="D198:D204" si="46">SUM(D176,D165,D154,D143,D131,D120,D109,D98,D86,D75,D64,D53,D41,D30,D19,D8,D187)</f>
        <v>327040</v>
      </c>
      <c r="E198" s="40">
        <f t="shared" ref="E198" si="47">SUM(E176,E165,E154,E143,E131,E120,E109,E98,E86,E75,E64,E53,E41,E30,E19,E8,E187)</f>
        <v>130428.00000000001</v>
      </c>
      <c r="F198" s="40">
        <f t="shared" ref="F198" si="48">SUM(F176,F165,F154,F143,F131,F120,F109,F98,F86,F75,F64,F53,F41,F30,F19,F8,F187)</f>
        <v>244777.00434727504</v>
      </c>
      <c r="G198" s="80">
        <f>SUM(D198:F198)</f>
        <v>702245.00434727501</v>
      </c>
    </row>
    <row r="199" spans="3:13" s="94" customFormat="1" ht="34.5" customHeight="1" x14ac:dyDescent="0.35">
      <c r="C199" s="99" t="s">
        <v>559</v>
      </c>
      <c r="D199" s="39">
        <f t="shared" si="46"/>
        <v>0</v>
      </c>
      <c r="E199" s="40">
        <f t="shared" ref="E199" si="49">SUM(E177,E166,E155,E144,E132,E121,E110,E99,E87,E76,E65,E54,E42,E31,E20,E9,E188)</f>
        <v>0</v>
      </c>
      <c r="F199" s="40">
        <f t="shared" ref="F199" si="50">SUM(F177,F166,F155,F144,F132,F121,F110,F99,F87,F76,F65,F54,F42,F31,F20,F9,F188)</f>
        <v>0</v>
      </c>
      <c r="G199" s="100">
        <f>SUM(D199:F199)</f>
        <v>0</v>
      </c>
    </row>
    <row r="200" spans="3:13" s="94" customFormat="1" ht="48" customHeight="1" x14ac:dyDescent="0.35">
      <c r="C200" s="99" t="s">
        <v>560</v>
      </c>
      <c r="D200" s="39">
        <f t="shared" si="46"/>
        <v>8355</v>
      </c>
      <c r="E200" s="40">
        <f t="shared" ref="E200" si="51">SUM(E178,E167,E156,E145,E133,E122,E111,E100,E88,E77,E66,E55,E43,E32,E21,E10,E189)</f>
        <v>6609.0000000000009</v>
      </c>
      <c r="F200" s="40">
        <f t="shared" ref="F200" si="52">SUM(F178,F167,F156,F145,F133,F122,F111,F100,F88,F77,F66,F55,F43,F32,F21,F10,F189)</f>
        <v>14600</v>
      </c>
      <c r="G200" s="100">
        <f t="shared" ref="G200:G204" si="53">SUM(D200:F200)</f>
        <v>29564</v>
      </c>
    </row>
    <row r="201" spans="3:13" s="94" customFormat="1" ht="33" customHeight="1" x14ac:dyDescent="0.35">
      <c r="C201" s="101" t="s">
        <v>561</v>
      </c>
      <c r="D201" s="39">
        <f t="shared" si="46"/>
        <v>130900</v>
      </c>
      <c r="E201" s="40">
        <f t="shared" ref="E201" si="54">SUM(E179,E168,E157,E146,E134,E123,E112,E101,E89,E78,E67,E56,E44,E33,E22,E11,E190)</f>
        <v>115600</v>
      </c>
      <c r="F201" s="40">
        <f t="shared" ref="F201" si="55">SUM(F179,F168,F157,F146,F134,F123,F112,F101,F89,F78,F67,F56,F44,F33,F22,F11,F190)</f>
        <v>132500</v>
      </c>
      <c r="G201" s="100">
        <f t="shared" si="53"/>
        <v>379000</v>
      </c>
    </row>
    <row r="202" spans="3:13" s="94" customFormat="1" ht="21" customHeight="1" x14ac:dyDescent="0.35">
      <c r="C202" s="99" t="s">
        <v>562</v>
      </c>
      <c r="D202" s="102">
        <f t="shared" si="46"/>
        <v>24298.999999999996</v>
      </c>
      <c r="E202" s="40">
        <f t="shared" ref="E202" si="56">SUM(E180,E169,E158,E147,E135,E124,E113,E102,E90,E79,E68,E57,E45,E34,E23,E12,E191)</f>
        <v>18227</v>
      </c>
      <c r="F202" s="40">
        <f t="shared" ref="F202" si="57">SUM(F180,F169,F158,F147,F135,F124,F113,F102,F90,F79,F68,F57,F45,F34,F23,F12,F191)</f>
        <v>10686</v>
      </c>
      <c r="G202" s="100">
        <f t="shared" si="53"/>
        <v>53212</v>
      </c>
      <c r="I202" s="103"/>
      <c r="J202" s="103"/>
      <c r="K202" s="103"/>
      <c r="L202" s="103"/>
      <c r="M202" s="104"/>
    </row>
    <row r="203" spans="3:13" s="94" customFormat="1" ht="39.75" customHeight="1" x14ac:dyDescent="0.35">
      <c r="C203" s="99" t="s">
        <v>563</v>
      </c>
      <c r="D203" s="105">
        <f t="shared" si="46"/>
        <v>452000</v>
      </c>
      <c r="E203" s="39">
        <f t="shared" ref="E203" si="58">SUM(E181,E170,E159,E148,E136,E125,E114,E103,E91,E80,E69,E58,E46,E35,E24,E13,E192)</f>
        <v>296000</v>
      </c>
      <c r="F203" s="40">
        <f t="shared" ref="F203" si="59">SUM(F181,F170,F159,F148,F136,F125,F114,F103,F91,F80,F69,F58,F46,F35,F24,F13,F192)</f>
        <v>320000</v>
      </c>
      <c r="G203" s="100">
        <f t="shared" si="53"/>
        <v>1068000</v>
      </c>
      <c r="I203" s="103"/>
      <c r="J203" s="103"/>
      <c r="K203" s="103"/>
      <c r="L203" s="103"/>
      <c r="M203" s="104"/>
    </row>
    <row r="204" spans="3:13" s="94" customFormat="1" ht="34.5" customHeight="1" thickBot="1" x14ac:dyDescent="0.4">
      <c r="C204" s="99" t="s">
        <v>564</v>
      </c>
      <c r="D204" s="45">
        <f t="shared" si="46"/>
        <v>43814</v>
      </c>
      <c r="E204" s="45">
        <f t="shared" ref="E204" si="60">SUM(E182,E171,E160,E149,E137,E126,E115,E104,E92,E81,E70,E59,E47,E36,E25,E14,E193)</f>
        <v>35513</v>
      </c>
      <c r="F204" s="45">
        <f t="shared" ref="F204" si="61">SUM(F182,F171,F160,F149,F137,F126,F115,F104,F92,F81,F70,F59,F47,F36,F25,F14,F193)</f>
        <v>25101.000000000004</v>
      </c>
      <c r="G204" s="106">
        <f t="shared" si="53"/>
        <v>104428</v>
      </c>
      <c r="I204" s="103"/>
      <c r="J204" s="103"/>
      <c r="K204" s="103"/>
      <c r="L204" s="103"/>
      <c r="M204" s="104"/>
    </row>
    <row r="205" spans="3:13" s="94" customFormat="1" ht="22.5" customHeight="1" thickBot="1" x14ac:dyDescent="0.4">
      <c r="C205" s="107" t="s">
        <v>538</v>
      </c>
      <c r="D205" s="49">
        <f>SUM(D198:D204)</f>
        <v>986408</v>
      </c>
      <c r="E205" s="49">
        <f t="shared" ref="E205" si="62">SUM(E198:E204)</f>
        <v>602377</v>
      </c>
      <c r="F205" s="49">
        <f t="shared" ref="F205" si="63">SUM(F198:F204)</f>
        <v>747664.00434727501</v>
      </c>
      <c r="G205" s="108">
        <f>SUM(D205:F205)</f>
        <v>2336449.004347275</v>
      </c>
      <c r="I205" s="103"/>
      <c r="J205" s="103"/>
      <c r="K205" s="103"/>
      <c r="L205" s="103"/>
      <c r="M205" s="104"/>
    </row>
    <row r="206" spans="3:13" s="94" customFormat="1" ht="22.5" customHeight="1" x14ac:dyDescent="0.35">
      <c r="C206" s="107" t="s">
        <v>539</v>
      </c>
      <c r="D206" s="109">
        <f>ROUND(G205*0.07,0)</f>
        <v>163551</v>
      </c>
      <c r="E206" s="52"/>
      <c r="F206" s="52"/>
      <c r="G206" s="110"/>
      <c r="H206" s="103"/>
      <c r="I206" s="103"/>
      <c r="J206" s="103"/>
      <c r="K206" s="103"/>
      <c r="L206" s="103"/>
      <c r="M206" s="104"/>
    </row>
    <row r="207" spans="3:13" s="94" customFormat="1" ht="22.5" customHeight="1" thickBot="1" x14ac:dyDescent="0.4">
      <c r="C207" s="111" t="s">
        <v>366</v>
      </c>
      <c r="D207" s="112">
        <f>G205+D206</f>
        <v>2500000.004347275</v>
      </c>
      <c r="E207" s="113"/>
      <c r="F207" s="113"/>
      <c r="G207" s="114"/>
      <c r="H207" s="103"/>
      <c r="I207" s="103"/>
      <c r="J207" s="103"/>
      <c r="K207" s="103"/>
      <c r="L207" s="103"/>
      <c r="M207" s="104"/>
    </row>
    <row r="208" spans="3:13" s="94" customFormat="1" ht="15.75" customHeight="1" x14ac:dyDescent="0.35">
      <c r="C208" s="61"/>
      <c r="D208" s="85"/>
      <c r="E208" s="85"/>
      <c r="F208" s="85"/>
      <c r="G208" s="61"/>
      <c r="H208" s="115"/>
      <c r="I208" s="115"/>
      <c r="J208" s="115"/>
      <c r="K208" s="115"/>
      <c r="L208" s="116"/>
      <c r="M208" s="85"/>
    </row>
    <row r="209" spans="3:14" s="94" customFormat="1" ht="15.75" customHeight="1" x14ac:dyDescent="0.35">
      <c r="C209" s="61"/>
      <c r="D209" s="85"/>
      <c r="E209" s="85"/>
      <c r="F209" s="85"/>
      <c r="G209" s="61"/>
      <c r="H209" s="115"/>
      <c r="I209" s="115"/>
      <c r="J209" s="115"/>
      <c r="K209" s="115"/>
      <c r="L209" s="116"/>
      <c r="M209" s="85"/>
    </row>
    <row r="210" spans="3:14" ht="15.75" customHeight="1" x14ac:dyDescent="0.35">
      <c r="L210" s="117"/>
    </row>
    <row r="211" spans="3:14" ht="15.75" customHeight="1" x14ac:dyDescent="0.35">
      <c r="H211" s="118"/>
      <c r="I211" s="118"/>
      <c r="L211" s="117"/>
    </row>
    <row r="212" spans="3:14" ht="15.75" customHeight="1" x14ac:dyDescent="0.35">
      <c r="H212" s="118"/>
      <c r="I212" s="118"/>
      <c r="L212" s="94"/>
    </row>
    <row r="213" spans="3:14" ht="40.5" customHeight="1" x14ac:dyDescent="0.35">
      <c r="H213" s="118"/>
      <c r="I213" s="118"/>
      <c r="L213" s="119"/>
    </row>
    <row r="214" spans="3:14" ht="24.75" customHeight="1" x14ac:dyDescent="0.35">
      <c r="H214" s="118"/>
      <c r="I214" s="118"/>
      <c r="L214" s="119"/>
    </row>
    <row r="215" spans="3:14" ht="41.25" customHeight="1" x14ac:dyDescent="0.35">
      <c r="H215" s="120"/>
      <c r="I215" s="118"/>
      <c r="L215" s="119"/>
    </row>
    <row r="216" spans="3:14" ht="51.75" customHeight="1" x14ac:dyDescent="0.35">
      <c r="H216" s="120"/>
      <c r="I216" s="118"/>
      <c r="L216" s="119"/>
      <c r="N216" s="61"/>
    </row>
    <row r="217" spans="3:14" ht="42" customHeight="1" x14ac:dyDescent="0.35">
      <c r="H217" s="118"/>
      <c r="I217" s="118"/>
      <c r="L217" s="119"/>
      <c r="N217" s="61"/>
    </row>
    <row r="218" spans="3:14" s="85" customFormat="1" ht="42" customHeight="1" x14ac:dyDescent="0.35">
      <c r="C218" s="61"/>
      <c r="G218" s="61"/>
      <c r="H218" s="94"/>
      <c r="I218" s="118"/>
      <c r="J218" s="61"/>
      <c r="K218" s="61"/>
      <c r="L218" s="119"/>
      <c r="M218" s="61"/>
    </row>
    <row r="219" spans="3:14" s="85" customFormat="1" ht="42" customHeight="1" x14ac:dyDescent="0.35">
      <c r="C219" s="61"/>
      <c r="G219" s="61"/>
      <c r="H219" s="61"/>
      <c r="I219" s="118"/>
      <c r="J219" s="61"/>
      <c r="K219" s="61"/>
      <c r="L219" s="61"/>
      <c r="M219" s="61"/>
    </row>
    <row r="220" spans="3:14" s="85" customFormat="1" ht="63.75" customHeight="1" x14ac:dyDescent="0.35">
      <c r="C220" s="61"/>
      <c r="G220" s="61"/>
      <c r="H220" s="61"/>
      <c r="I220" s="117"/>
      <c r="J220" s="94"/>
      <c r="K220" s="94"/>
      <c r="L220" s="61"/>
      <c r="M220" s="61"/>
    </row>
    <row r="221" spans="3:14" s="85" customFormat="1" ht="42" customHeight="1" x14ac:dyDescent="0.35">
      <c r="C221" s="61"/>
      <c r="G221" s="61"/>
      <c r="H221" s="61"/>
      <c r="I221" s="61"/>
      <c r="J221" s="61"/>
      <c r="K221" s="61"/>
      <c r="L221" s="61"/>
      <c r="M221" s="117"/>
    </row>
    <row r="222" spans="3:14" ht="23.25" customHeight="1" x14ac:dyDescent="0.35">
      <c r="N222" s="61"/>
    </row>
    <row r="223" spans="3:14" ht="27.75" customHeight="1" x14ac:dyDescent="0.35">
      <c r="L223" s="94"/>
      <c r="N223" s="61"/>
    </row>
    <row r="224" spans="3:14" ht="55.5" customHeight="1" x14ac:dyDescent="0.35">
      <c r="N224" s="61"/>
    </row>
    <row r="225" spans="3:14" ht="57.75" customHeight="1" x14ac:dyDescent="0.35">
      <c r="M225" s="94"/>
      <c r="N225" s="61"/>
    </row>
    <row r="226" spans="3:14" ht="21.75" customHeight="1" x14ac:dyDescent="0.35">
      <c r="N226" s="61"/>
    </row>
    <row r="227" spans="3:14" ht="49.5" customHeight="1" x14ac:dyDescent="0.35">
      <c r="N227" s="61"/>
    </row>
    <row r="228" spans="3:14" ht="28.5" customHeight="1" x14ac:dyDescent="0.35">
      <c r="N228" s="61"/>
    </row>
    <row r="229" spans="3:14" ht="28.5" customHeight="1" x14ac:dyDescent="0.35">
      <c r="N229" s="61"/>
    </row>
    <row r="230" spans="3:14" ht="28.5" customHeight="1" x14ac:dyDescent="0.35">
      <c r="N230" s="61"/>
    </row>
    <row r="231" spans="3:14" ht="23.25" customHeight="1" x14ac:dyDescent="0.35">
      <c r="N231" s="117"/>
    </row>
    <row r="232" spans="3:14" ht="43.5" customHeight="1" x14ac:dyDescent="0.35">
      <c r="N232" s="117"/>
    </row>
    <row r="233" spans="3:14" ht="55.5" customHeight="1" x14ac:dyDescent="0.35">
      <c r="N233" s="61"/>
    </row>
    <row r="234" spans="3:14" ht="42.75" customHeight="1" x14ac:dyDescent="0.35">
      <c r="N234" s="117"/>
    </row>
    <row r="235" spans="3:14" ht="21.75" customHeight="1" x14ac:dyDescent="0.35">
      <c r="N235" s="117"/>
    </row>
    <row r="236" spans="3:14" ht="21.75" customHeight="1" x14ac:dyDescent="0.35">
      <c r="N236" s="117"/>
    </row>
    <row r="237" spans="3:14" s="94" customFormat="1" ht="23.25" customHeight="1" x14ac:dyDescent="0.35">
      <c r="C237" s="61"/>
      <c r="D237" s="85"/>
      <c r="E237" s="85"/>
      <c r="F237" s="85"/>
      <c r="G237" s="61"/>
      <c r="H237" s="61"/>
      <c r="I237" s="61"/>
      <c r="J237" s="61"/>
      <c r="K237" s="61"/>
      <c r="L237" s="61"/>
      <c r="M237" s="61"/>
    </row>
    <row r="238" spans="3:14" ht="23.25" customHeight="1" x14ac:dyDescent="0.35"/>
    <row r="239" spans="3:14" ht="21.75" customHeight="1" x14ac:dyDescent="0.35"/>
    <row r="240" spans="3:14" ht="16.5" customHeight="1" x14ac:dyDescent="0.35"/>
    <row r="241" ht="29.25" customHeight="1" x14ac:dyDescent="0.35"/>
    <row r="242" ht="24.75" customHeight="1" x14ac:dyDescent="0.35"/>
    <row r="243" ht="33" customHeight="1" x14ac:dyDescent="0.35"/>
    <row r="245" ht="15" customHeight="1" x14ac:dyDescent="0.35"/>
    <row r="246" ht="25.5" customHeight="1" x14ac:dyDescent="0.35"/>
  </sheetData>
  <sheetProtection formatCells="0" formatColumns="0" formatRows="0"/>
  <mergeCells count="24">
    <mergeCell ref="C1:F1"/>
    <mergeCell ref="C2:F2"/>
    <mergeCell ref="B5:G5"/>
    <mergeCell ref="C6:G6"/>
    <mergeCell ref="B50:G50"/>
    <mergeCell ref="C17:G17"/>
    <mergeCell ref="C28:G28"/>
    <mergeCell ref="C39:G39"/>
    <mergeCell ref="C51:G51"/>
    <mergeCell ref="C96:G96"/>
    <mergeCell ref="C107:G107"/>
    <mergeCell ref="C118:G118"/>
    <mergeCell ref="C196:G196"/>
    <mergeCell ref="C129:G129"/>
    <mergeCell ref="B140:G140"/>
    <mergeCell ref="C141:G141"/>
    <mergeCell ref="C62:G62"/>
    <mergeCell ref="C73:G73"/>
    <mergeCell ref="C84:G84"/>
    <mergeCell ref="B95:G95"/>
    <mergeCell ref="C185:G185"/>
    <mergeCell ref="C163:G163"/>
    <mergeCell ref="C174:G174"/>
    <mergeCell ref="C152:G152"/>
  </mergeCells>
  <conditionalFormatting sqref="G15">
    <cfRule type="cellIs" dxfId="35" priority="34" operator="notEqual">
      <formula>$G$7</formula>
    </cfRule>
  </conditionalFormatting>
  <conditionalFormatting sqref="G48">
    <cfRule type="cellIs" dxfId="34" priority="31" operator="notEqual">
      <formula>$G$40</formula>
    </cfRule>
  </conditionalFormatting>
  <conditionalFormatting sqref="G71">
    <cfRule type="cellIs" dxfId="33" priority="29" operator="notEqual">
      <formula>$G$63</formula>
    </cfRule>
  </conditionalFormatting>
  <conditionalFormatting sqref="G82">
    <cfRule type="cellIs" dxfId="32" priority="28" operator="notEqual">
      <formula>$G$74</formula>
    </cfRule>
  </conditionalFormatting>
  <conditionalFormatting sqref="G93">
    <cfRule type="cellIs" dxfId="31" priority="27" operator="notEqual">
      <formula>$G$85</formula>
    </cfRule>
  </conditionalFormatting>
  <conditionalFormatting sqref="G105">
    <cfRule type="cellIs" dxfId="30" priority="26" operator="notEqual">
      <formula>$G$97</formula>
    </cfRule>
  </conditionalFormatting>
  <conditionalFormatting sqref="G116">
    <cfRule type="cellIs" dxfId="29" priority="25" operator="notEqual">
      <formula>$G$108</formula>
    </cfRule>
  </conditionalFormatting>
  <conditionalFormatting sqref="G127">
    <cfRule type="cellIs" dxfId="28" priority="24" operator="notEqual">
      <formula>$G$119</formula>
    </cfRule>
  </conditionalFormatting>
  <conditionalFormatting sqref="G138">
    <cfRule type="cellIs" dxfId="27" priority="23" operator="notEqual">
      <formula>$G$130</formula>
    </cfRule>
  </conditionalFormatting>
  <conditionalFormatting sqref="G150">
    <cfRule type="cellIs" dxfId="26" priority="22" operator="notEqual">
      <formula>$G$142</formula>
    </cfRule>
  </conditionalFormatting>
  <conditionalFormatting sqref="G161">
    <cfRule type="cellIs" dxfId="25" priority="21" operator="notEqual">
      <formula>$G$153</formula>
    </cfRule>
  </conditionalFormatting>
  <conditionalFormatting sqref="G172">
    <cfRule type="cellIs" dxfId="24" priority="20" operator="notEqual">
      <formula>$G$153</formula>
    </cfRule>
  </conditionalFormatting>
  <conditionalFormatting sqref="G183">
    <cfRule type="cellIs" dxfId="23" priority="19" operator="notEqual">
      <formula>$G$175</formula>
    </cfRule>
  </conditionalFormatting>
  <conditionalFormatting sqref="G194">
    <cfRule type="cellIs" dxfId="22" priority="18" operator="notEqual">
      <formula>$G$186</formula>
    </cfRule>
  </conditionalFormatting>
  <conditionalFormatting sqref="D15">
    <cfRule type="cellIs" dxfId="21" priority="17" operator="notEqual">
      <formula>$D$7</formula>
    </cfRule>
  </conditionalFormatting>
  <conditionalFormatting sqref="D26">
    <cfRule type="cellIs" dxfId="20" priority="16" operator="notEqual">
      <formula>$D$18</formula>
    </cfRule>
  </conditionalFormatting>
  <conditionalFormatting sqref="D37">
    <cfRule type="cellIs" dxfId="19" priority="15" operator="notEqual">
      <formula>$D$29</formula>
    </cfRule>
  </conditionalFormatting>
  <conditionalFormatting sqref="D48">
    <cfRule type="cellIs" dxfId="18" priority="14" operator="notEqual">
      <formula>$D$40</formula>
    </cfRule>
  </conditionalFormatting>
  <conditionalFormatting sqref="D60">
    <cfRule type="cellIs" dxfId="17" priority="13" operator="notEqual">
      <formula>$D$52</formula>
    </cfRule>
  </conditionalFormatting>
  <conditionalFormatting sqref="D71">
    <cfRule type="cellIs" dxfId="16" priority="12" operator="notEqual">
      <formula>$D$63</formula>
    </cfRule>
  </conditionalFormatting>
  <conditionalFormatting sqref="D82">
    <cfRule type="cellIs" dxfId="15" priority="11" operator="notEqual">
      <formula>$D$74</formula>
    </cfRule>
  </conditionalFormatting>
  <conditionalFormatting sqref="D93">
    <cfRule type="cellIs" dxfId="14" priority="10" operator="notEqual">
      <formula>$D$85</formula>
    </cfRule>
  </conditionalFormatting>
  <conditionalFormatting sqref="D105">
    <cfRule type="cellIs" dxfId="13" priority="9" operator="notEqual">
      <formula>$D$97</formula>
    </cfRule>
  </conditionalFormatting>
  <conditionalFormatting sqref="D116">
    <cfRule type="cellIs" dxfId="12" priority="8" operator="notEqual">
      <formula>$D$108</formula>
    </cfRule>
  </conditionalFormatting>
  <conditionalFormatting sqref="D127">
    <cfRule type="cellIs" dxfId="11" priority="7" operator="notEqual">
      <formula>$D$119</formula>
    </cfRule>
  </conditionalFormatting>
  <conditionalFormatting sqref="D138">
    <cfRule type="cellIs" dxfId="10" priority="6" operator="notEqual">
      <formula>$D$130</formula>
    </cfRule>
  </conditionalFormatting>
  <conditionalFormatting sqref="D150">
    <cfRule type="cellIs" dxfId="9" priority="5" operator="notEqual">
      <formula>$D$142</formula>
    </cfRule>
  </conditionalFormatting>
  <conditionalFormatting sqref="D161">
    <cfRule type="cellIs" dxfId="8" priority="4" operator="notEqual">
      <formula>$D$153</formula>
    </cfRule>
  </conditionalFormatting>
  <conditionalFormatting sqref="D172">
    <cfRule type="cellIs" dxfId="7" priority="3" operator="notEqual">
      <formula>$D$164</formula>
    </cfRule>
  </conditionalFormatting>
  <conditionalFormatting sqref="D183">
    <cfRule type="cellIs" dxfId="6" priority="2" operator="notEqual">
      <formula>$D$175</formula>
    </cfRule>
  </conditionalFormatting>
  <conditionalFormatting sqref="D194">
    <cfRule type="cellIs" dxfId="5" priority="1" operator="notEqual">
      <formula>$D$186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182 C25 C36 C47 C59 C70 C81 C92 C104 C115 C126 C137 C149 C160 C171 C193 C204"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181 C24 C35 C46 C58 C69 C80 C91 C103 C114 C125 C136 C148 C159 C170 C192 C203" xr:uid="{9DD30DAD-252C-43C8-B2D2-D70E24558917}"/>
    <dataValidation allowBlank="1" showInputMessage="1" showErrorMessage="1" prompt="Services contracted by an organization which follow the normal procurement processes." sqref="C11 C179 C22 C33 C44 C56 C67 C78 C89 C101 C112 C123 C134 C146 C157 C168 C190 C201" xr:uid="{D2D4883A-DF6E-4599-89E1-C25704DD6B71}"/>
    <dataValidation allowBlank="1" showInputMessage="1" showErrorMessage="1" prompt="Includes staff and non-staff travel paid for by the organization directly related to a project." sqref="C12 C180 C23 C34 C45 C57 C68 C79 C90 C102 C113 C124 C135 C147 C158 C169 C191 C202"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178 C21 C32 C43 C55 C66 C77 C88 C100 C111 C122 C133 C145 C156 C167 C189 C200"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177 C20 C31 C42 C54 C65 C76 C87 C99 C110 C121 C132 C144 C155 C166 C188 C199" xr:uid="{F098AF50-6738-49DD-B927-47F3EEE74261}"/>
    <dataValidation allowBlank="1" showInputMessage="1" showErrorMessage="1" prompt="Includes all related staff and temporary staff costs including base salary, post adjustment and all staff entitlements." sqref="C8 C176 C19 C30 C41 C53 C64 C75 C86 C98 C109 C120 C131 C143 C154 C165 C187 C198"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0" tint="-0.34998626667073579"/>
  </sheetPr>
  <dimension ref="A1:F18"/>
  <sheetViews>
    <sheetView showGridLines="0" topLeftCell="A25" workbookViewId="0">
      <selection activeCell="H11" sqref="H11"/>
    </sheetView>
  </sheetViews>
  <sheetFormatPr baseColWidth="10" defaultColWidth="8.81640625" defaultRowHeight="14.5" x14ac:dyDescent="0.35"/>
  <cols>
    <col min="1" max="1" width="9" customWidth="1"/>
    <col min="2" max="2" width="73.26953125" customWidth="1"/>
  </cols>
  <sheetData>
    <row r="1" spans="1:6" x14ac:dyDescent="0.35">
      <c r="A1" s="1"/>
      <c r="B1" s="1"/>
      <c r="C1" s="1"/>
      <c r="D1" s="1"/>
    </row>
    <row r="2" spans="1:6" ht="15" thickBot="1" x14ac:dyDescent="0.4">
      <c r="A2" s="1"/>
      <c r="B2" s="1"/>
      <c r="C2" s="1"/>
      <c r="D2" s="1"/>
      <c r="E2" s="1"/>
      <c r="F2" s="1"/>
    </row>
    <row r="3" spans="1:6" ht="15" thickBot="1" x14ac:dyDescent="0.4">
      <c r="A3" s="1"/>
      <c r="B3" s="27" t="s">
        <v>550</v>
      </c>
      <c r="C3" s="1"/>
      <c r="D3" s="1"/>
    </row>
    <row r="4" spans="1:6" ht="54" customHeight="1" x14ac:dyDescent="0.35">
      <c r="A4" s="1"/>
      <c r="B4" s="28" t="s">
        <v>591</v>
      </c>
      <c r="C4" s="1"/>
      <c r="D4" s="1"/>
    </row>
    <row r="5" spans="1:6" ht="63.75" customHeight="1" x14ac:dyDescent="0.35">
      <c r="A5" s="1"/>
      <c r="B5" s="25" t="s">
        <v>554</v>
      </c>
      <c r="C5" s="1"/>
      <c r="D5" s="1"/>
    </row>
    <row r="6" spans="1:6" x14ac:dyDescent="0.35">
      <c r="A6" s="1"/>
      <c r="B6" s="25"/>
      <c r="C6" s="1"/>
      <c r="D6" s="1"/>
    </row>
    <row r="7" spans="1:6" ht="58" x14ac:dyDescent="0.35">
      <c r="A7" s="1"/>
      <c r="B7" s="24" t="s">
        <v>551</v>
      </c>
      <c r="C7" s="1"/>
      <c r="D7" s="1"/>
    </row>
    <row r="8" spans="1:6" x14ac:dyDescent="0.35">
      <c r="A8" s="1"/>
      <c r="B8" s="25"/>
      <c r="C8" s="1"/>
      <c r="D8" s="1"/>
    </row>
    <row r="9" spans="1:6" ht="72.5" x14ac:dyDescent="0.35">
      <c r="A9" s="1"/>
      <c r="B9" s="24" t="s">
        <v>592</v>
      </c>
      <c r="C9" s="1"/>
      <c r="D9" s="1"/>
    </row>
    <row r="10" spans="1:6" x14ac:dyDescent="0.35">
      <c r="A10" s="1"/>
      <c r="B10" s="25"/>
      <c r="C10" s="1"/>
      <c r="D10" s="1"/>
    </row>
    <row r="11" spans="1:6" ht="29" x14ac:dyDescent="0.35">
      <c r="A11" s="1"/>
      <c r="B11" s="25" t="s">
        <v>552</v>
      </c>
      <c r="C11" s="1"/>
      <c r="D11" s="1"/>
    </row>
    <row r="12" spans="1:6" x14ac:dyDescent="0.35">
      <c r="A12" s="1"/>
      <c r="B12" s="25"/>
      <c r="C12" s="1"/>
      <c r="D12" s="1"/>
    </row>
    <row r="13" spans="1:6" ht="72.5" x14ac:dyDescent="0.35">
      <c r="A13" s="1"/>
      <c r="B13" s="24" t="s">
        <v>593</v>
      </c>
      <c r="C13" s="1"/>
      <c r="D13" s="1"/>
    </row>
    <row r="14" spans="1:6" x14ac:dyDescent="0.35">
      <c r="A14" s="1"/>
      <c r="B14" s="25"/>
      <c r="C14" s="1"/>
      <c r="D14" s="1"/>
    </row>
    <row r="15" spans="1:6" ht="58.5" thickBot="1" x14ac:dyDescent="0.4">
      <c r="A15" s="1"/>
      <c r="B15" s="26" t="s">
        <v>553</v>
      </c>
      <c r="C15" s="1"/>
      <c r="D15" s="1"/>
    </row>
    <row r="16" spans="1:6" x14ac:dyDescent="0.35">
      <c r="A16" s="1"/>
      <c r="B16" s="1"/>
      <c r="C16" s="1"/>
      <c r="D16" s="1"/>
    </row>
    <row r="17" spans="1:4" x14ac:dyDescent="0.35">
      <c r="A17" s="1"/>
      <c r="B17" s="1"/>
      <c r="C17" s="1"/>
      <c r="D17" s="1"/>
    </row>
    <row r="18" spans="1:4" x14ac:dyDescent="0.35">
      <c r="A18" s="1"/>
      <c r="B18" s="1"/>
      <c r="C18" s="1"/>
      <c r="D18" s="1"/>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0" tint="-0.34998626667073579"/>
  </sheetPr>
  <dimension ref="B1:D47"/>
  <sheetViews>
    <sheetView showGridLines="0" showZeros="0" topLeftCell="A25" zoomScale="80" zoomScaleNormal="80" zoomScaleSheetLayoutView="70" workbookViewId="0">
      <selection activeCell="H11" sqref="H11"/>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279" t="s">
        <v>367</v>
      </c>
      <c r="C2" s="280"/>
      <c r="D2" s="281"/>
    </row>
    <row r="3" spans="2:4" ht="15" thickBot="1" x14ac:dyDescent="0.4">
      <c r="B3" s="282"/>
      <c r="C3" s="283"/>
      <c r="D3" s="284"/>
    </row>
    <row r="4" spans="2:4" ht="15" thickBot="1" x14ac:dyDescent="0.4"/>
    <row r="5" spans="2:4" x14ac:dyDescent="0.35">
      <c r="B5" s="290" t="s">
        <v>15</v>
      </c>
      <c r="C5" s="291"/>
      <c r="D5" s="292"/>
    </row>
    <row r="6" spans="2:4" ht="15" thickBot="1" x14ac:dyDescent="0.4">
      <c r="B6" s="287"/>
      <c r="C6" s="288"/>
      <c r="D6" s="289"/>
    </row>
    <row r="7" spans="2:4" x14ac:dyDescent="0.35">
      <c r="B7" s="8" t="s">
        <v>16</v>
      </c>
      <c r="C7" s="285">
        <f>SUM('1) Tableau budgétaire 1'!C16:E16,'1) Tableau budgétaire 1'!C26:E26,'1) Tableau budgétaire 1'!C36:E36,'1) Tableau budgétaire 1'!C46:E46)</f>
        <v>827344.44</v>
      </c>
      <c r="D7" s="286"/>
    </row>
    <row r="8" spans="2:4" x14ac:dyDescent="0.35">
      <c r="B8" s="8" t="s">
        <v>363</v>
      </c>
      <c r="C8" s="293">
        <f>SUM(D10:D14)</f>
        <v>0</v>
      </c>
      <c r="D8" s="294"/>
    </row>
    <row r="9" spans="2:4" x14ac:dyDescent="0.35">
      <c r="B9" s="9" t="s">
        <v>357</v>
      </c>
      <c r="C9" s="10" t="s">
        <v>358</v>
      </c>
      <c r="D9" s="11" t="s">
        <v>359</v>
      </c>
    </row>
    <row r="10" spans="2:4" ht="35.15" customHeight="1" x14ac:dyDescent="0.35">
      <c r="B10" s="20"/>
      <c r="C10" s="13"/>
      <c r="D10" s="14">
        <f>$C$7*C10</f>
        <v>0</v>
      </c>
    </row>
    <row r="11" spans="2:4" ht="35.15" customHeight="1" x14ac:dyDescent="0.35">
      <c r="B11" s="20"/>
      <c r="C11" s="13"/>
      <c r="D11" s="14">
        <f>C7*C11</f>
        <v>0</v>
      </c>
    </row>
    <row r="12" spans="2:4" ht="35.15" customHeight="1" x14ac:dyDescent="0.35">
      <c r="B12" s="21"/>
      <c r="C12" s="13"/>
      <c r="D12" s="14">
        <f>C7*C12</f>
        <v>0</v>
      </c>
    </row>
    <row r="13" spans="2:4" ht="35.15" customHeight="1" x14ac:dyDescent="0.35">
      <c r="B13" s="21"/>
      <c r="C13" s="13"/>
      <c r="D13" s="14">
        <f>C7*C13</f>
        <v>0</v>
      </c>
    </row>
    <row r="14" spans="2:4" ht="35.15" customHeight="1" thickBot="1" x14ac:dyDescent="0.4">
      <c r="B14" s="22"/>
      <c r="C14" s="18"/>
      <c r="D14" s="19">
        <f>C7*C14</f>
        <v>0</v>
      </c>
    </row>
    <row r="15" spans="2:4" ht="15" thickBot="1" x14ac:dyDescent="0.4"/>
    <row r="16" spans="2:4" x14ac:dyDescent="0.35">
      <c r="B16" s="290" t="s">
        <v>360</v>
      </c>
      <c r="C16" s="291"/>
      <c r="D16" s="292"/>
    </row>
    <row r="17" spans="2:4" ht="15" thickBot="1" x14ac:dyDescent="0.4">
      <c r="B17" s="295"/>
      <c r="C17" s="296"/>
      <c r="D17" s="297"/>
    </row>
    <row r="18" spans="2:4" x14ac:dyDescent="0.35">
      <c r="B18" s="8" t="s">
        <v>16</v>
      </c>
      <c r="C18" s="285">
        <f>SUM('1) Tableau budgétaire 1'!C58:E58,'1) Tableau budgétaire 1'!C68:E68,'1) Tableau budgétaire 1'!C78:E78,'1) Tableau budgétaire 1'!C88:E88)</f>
        <v>370194.87</v>
      </c>
      <c r="D18" s="286"/>
    </row>
    <row r="19" spans="2:4" x14ac:dyDescent="0.35">
      <c r="B19" s="8" t="s">
        <v>363</v>
      </c>
      <c r="C19" s="293">
        <f>SUM(D21:D25)</f>
        <v>0</v>
      </c>
      <c r="D19" s="294"/>
    </row>
    <row r="20" spans="2:4" x14ac:dyDescent="0.35">
      <c r="B20" s="9" t="s">
        <v>357</v>
      </c>
      <c r="C20" s="10" t="s">
        <v>358</v>
      </c>
      <c r="D20" s="11" t="s">
        <v>359</v>
      </c>
    </row>
    <row r="21" spans="2:4" ht="35.15" customHeight="1" x14ac:dyDescent="0.35">
      <c r="B21" s="12"/>
      <c r="C21" s="13"/>
      <c r="D21" s="14">
        <f>$C$18*C21</f>
        <v>0</v>
      </c>
    </row>
    <row r="22" spans="2:4" ht="35.15" customHeight="1" x14ac:dyDescent="0.35">
      <c r="B22" s="15"/>
      <c r="C22" s="13"/>
      <c r="D22" s="14">
        <f t="shared" ref="D22:D25" si="0">$C$18*C22</f>
        <v>0</v>
      </c>
    </row>
    <row r="23" spans="2:4" ht="35.15" customHeight="1" x14ac:dyDescent="0.35">
      <c r="B23" s="16"/>
      <c r="C23" s="13"/>
      <c r="D23" s="14">
        <f t="shared" si="0"/>
        <v>0</v>
      </c>
    </row>
    <row r="24" spans="2:4" ht="35.15" customHeight="1" x14ac:dyDescent="0.35">
      <c r="B24" s="16"/>
      <c r="C24" s="13"/>
      <c r="D24" s="14">
        <f t="shared" si="0"/>
        <v>0</v>
      </c>
    </row>
    <row r="25" spans="2:4" ht="35.15" customHeight="1" thickBot="1" x14ac:dyDescent="0.4">
      <c r="B25" s="17"/>
      <c r="C25" s="18"/>
      <c r="D25" s="14">
        <f t="shared" si="0"/>
        <v>0</v>
      </c>
    </row>
    <row r="26" spans="2:4" ht="15" thickBot="1" x14ac:dyDescent="0.4"/>
    <row r="27" spans="2:4" x14ac:dyDescent="0.35">
      <c r="B27" s="290" t="s">
        <v>361</v>
      </c>
      <c r="C27" s="291"/>
      <c r="D27" s="292"/>
    </row>
    <row r="28" spans="2:4" ht="15" thickBot="1" x14ac:dyDescent="0.4">
      <c r="B28" s="287"/>
      <c r="C28" s="288"/>
      <c r="D28" s="289"/>
    </row>
    <row r="29" spans="2:4" x14ac:dyDescent="0.35">
      <c r="B29" s="8" t="s">
        <v>16</v>
      </c>
      <c r="C29" s="285">
        <f>SUM('1) Tableau budgétaire 1'!C100:E100,'1) Tableau budgétaire 1'!C110:E110,'1) Tableau budgétaire 1'!C120:E120,'1) Tableau budgétaire 1'!C130:E130)</f>
        <v>627105.75434727489</v>
      </c>
      <c r="D29" s="286"/>
    </row>
    <row r="30" spans="2:4" x14ac:dyDescent="0.35">
      <c r="B30" s="8" t="s">
        <v>363</v>
      </c>
      <c r="C30" s="293">
        <f>SUM(D32:D36)</f>
        <v>0</v>
      </c>
      <c r="D30" s="294"/>
    </row>
    <row r="31" spans="2:4" x14ac:dyDescent="0.35">
      <c r="B31" s="9" t="s">
        <v>357</v>
      </c>
      <c r="C31" s="10" t="s">
        <v>358</v>
      </c>
      <c r="D31" s="11" t="s">
        <v>359</v>
      </c>
    </row>
    <row r="32" spans="2:4" ht="35.15" customHeight="1" x14ac:dyDescent="0.35">
      <c r="B32" s="12"/>
      <c r="C32" s="13"/>
      <c r="D32" s="14">
        <f>$C$29*C32</f>
        <v>0</v>
      </c>
    </row>
    <row r="33" spans="2:4" ht="35.15" customHeight="1" x14ac:dyDescent="0.35">
      <c r="B33" s="15"/>
      <c r="C33" s="13"/>
      <c r="D33" s="14">
        <f t="shared" ref="D33:D36" si="1">$C$29*C33</f>
        <v>0</v>
      </c>
    </row>
    <row r="34" spans="2:4" ht="35.15" customHeight="1" x14ac:dyDescent="0.35">
      <c r="B34" s="16"/>
      <c r="C34" s="13"/>
      <c r="D34" s="14">
        <f t="shared" si="1"/>
        <v>0</v>
      </c>
    </row>
    <row r="35" spans="2:4" ht="35.15" customHeight="1" x14ac:dyDescent="0.35">
      <c r="B35" s="16"/>
      <c r="C35" s="13"/>
      <c r="D35" s="14">
        <f t="shared" si="1"/>
        <v>0</v>
      </c>
    </row>
    <row r="36" spans="2:4" ht="35.15" customHeight="1" thickBot="1" x14ac:dyDescent="0.4">
      <c r="B36" s="17"/>
      <c r="C36" s="18"/>
      <c r="D36" s="14">
        <f t="shared" si="1"/>
        <v>0</v>
      </c>
    </row>
    <row r="37" spans="2:4" ht="15" thickBot="1" x14ac:dyDescent="0.4"/>
    <row r="38" spans="2:4" x14ac:dyDescent="0.35">
      <c r="B38" s="290" t="s">
        <v>362</v>
      </c>
      <c r="C38" s="291"/>
      <c r="D38" s="292"/>
    </row>
    <row r="39" spans="2:4" ht="15" thickBot="1" x14ac:dyDescent="0.4">
      <c r="B39" s="287"/>
      <c r="C39" s="288"/>
      <c r="D39" s="289"/>
    </row>
    <row r="40" spans="2:4" x14ac:dyDescent="0.35">
      <c r="B40" s="8" t="s">
        <v>16</v>
      </c>
      <c r="C40" s="285">
        <f>SUM('1) Tableau budgétaire 1'!C142:E142,'1) Tableau budgétaire 1'!C152:E152,'1) Tableau budgétaire 1'!C162:E162,'1) Tableau budgétaire 1'!C172:E172)</f>
        <v>0</v>
      </c>
      <c r="D40" s="286"/>
    </row>
    <row r="41" spans="2:4" x14ac:dyDescent="0.35">
      <c r="B41" s="8" t="s">
        <v>363</v>
      </c>
      <c r="C41" s="293">
        <f>SUM(D43:D47)</f>
        <v>0</v>
      </c>
      <c r="D41" s="294"/>
    </row>
    <row r="42" spans="2:4" x14ac:dyDescent="0.35">
      <c r="B42" s="9" t="s">
        <v>357</v>
      </c>
      <c r="C42" s="10" t="s">
        <v>358</v>
      </c>
      <c r="D42" s="11" t="s">
        <v>359</v>
      </c>
    </row>
    <row r="43" spans="2:4" ht="35.15" customHeight="1" x14ac:dyDescent="0.35">
      <c r="B43" s="12"/>
      <c r="C43" s="13"/>
      <c r="D43" s="14">
        <f>$C$40*C43</f>
        <v>0</v>
      </c>
    </row>
    <row r="44" spans="2:4" ht="35.15" customHeight="1" x14ac:dyDescent="0.35">
      <c r="B44" s="15"/>
      <c r="C44" s="13"/>
      <c r="D44" s="14">
        <f t="shared" ref="D44:D47" si="2">$C$40*C44</f>
        <v>0</v>
      </c>
    </row>
    <row r="45" spans="2:4" ht="35.15" customHeight="1" x14ac:dyDescent="0.35">
      <c r="B45" s="16"/>
      <c r="C45" s="13"/>
      <c r="D45" s="14">
        <f t="shared" si="2"/>
        <v>0</v>
      </c>
    </row>
    <row r="46" spans="2:4" ht="35.15" customHeight="1" x14ac:dyDescent="0.35">
      <c r="B46" s="16"/>
      <c r="C46" s="13"/>
      <c r="D46" s="14">
        <f t="shared" si="2"/>
        <v>0</v>
      </c>
    </row>
    <row r="47" spans="2:4" ht="35.15" customHeight="1" thickBot="1" x14ac:dyDescent="0.4">
      <c r="B47" s="17"/>
      <c r="C47" s="18"/>
      <c r="D47" s="19">
        <f t="shared" si="2"/>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2FAA82D-1219-4AF1-90B6-46166E5347E9}">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0" tint="-0.34998626667073579"/>
  </sheetPr>
  <dimension ref="B1:F23"/>
  <sheetViews>
    <sheetView showGridLines="0" showZeros="0" topLeftCell="A28" zoomScale="80" zoomScaleNormal="80" workbookViewId="0">
      <selection activeCell="H11" sqref="H11"/>
    </sheetView>
  </sheetViews>
  <sheetFormatPr baseColWidth="10" defaultColWidth="8.81640625" defaultRowHeight="14.5" x14ac:dyDescent="0.35"/>
  <cols>
    <col min="1" max="1" width="12.453125" style="31" customWidth="1"/>
    <col min="2" max="2" width="20.453125" style="31" customWidth="1"/>
    <col min="3" max="5" width="25.453125" style="31" customWidth="1"/>
    <col min="6" max="6" width="24.453125" style="31" customWidth="1"/>
    <col min="7" max="7" width="18.453125" style="31" customWidth="1"/>
    <col min="8" max="8" width="21.7265625" style="31" customWidth="1"/>
    <col min="9" max="10" width="15.81640625" style="31" bestFit="1" customWidth="1"/>
    <col min="11" max="11" width="11.1796875" style="31" bestFit="1" customWidth="1"/>
    <col min="12" max="16384" width="8.81640625" style="31"/>
  </cols>
  <sheetData>
    <row r="1" spans="2:6" ht="15" thickBot="1" x14ac:dyDescent="0.4"/>
    <row r="2" spans="2:6" s="32" customFormat="1" ht="15.5" x14ac:dyDescent="0.35">
      <c r="B2" s="301" t="s">
        <v>12</v>
      </c>
      <c r="C2" s="302"/>
      <c r="D2" s="302"/>
      <c r="E2" s="302"/>
      <c r="F2" s="303"/>
    </row>
    <row r="3" spans="2:6" s="32" customFormat="1" ht="16" thickBot="1" x14ac:dyDescent="0.4">
      <c r="B3" s="304"/>
      <c r="C3" s="305"/>
      <c r="D3" s="305"/>
      <c r="E3" s="305"/>
      <c r="F3" s="306"/>
    </row>
    <row r="4" spans="2:6" s="32" customFormat="1" ht="16" thickBot="1" x14ac:dyDescent="0.4"/>
    <row r="5" spans="2:6" s="32" customFormat="1" ht="16" thickBot="1" x14ac:dyDescent="0.4">
      <c r="B5" s="276" t="s">
        <v>6</v>
      </c>
      <c r="C5" s="278"/>
      <c r="D5" s="33"/>
      <c r="E5" s="33"/>
    </row>
    <row r="6" spans="2:6" s="32" customFormat="1" ht="46.5" customHeight="1" x14ac:dyDescent="0.35">
      <c r="B6" s="34"/>
      <c r="C6" s="35" t="str">
        <f>'1) Tableau budgétaire 1'!C5</f>
        <v>Mercy Corps (Niger) Budget</v>
      </c>
      <c r="D6" s="36" t="s">
        <v>643</v>
      </c>
      <c r="E6" s="36" t="s">
        <v>644</v>
      </c>
    </row>
    <row r="7" spans="2:6" s="32" customFormat="1" ht="31" x14ac:dyDescent="0.35">
      <c r="B7" s="37" t="s">
        <v>0</v>
      </c>
      <c r="C7" s="38">
        <f>'2) Tableau budgétaire 2'!D198</f>
        <v>327040</v>
      </c>
      <c r="D7" s="39">
        <f>'2) Tableau budgétaire 2'!E198</f>
        <v>130428.00000000001</v>
      </c>
      <c r="E7" s="40">
        <f>'2) Tableau budgétaire 2'!F198</f>
        <v>244777.00434727504</v>
      </c>
    </row>
    <row r="8" spans="2:6" s="32" customFormat="1" ht="46.5" x14ac:dyDescent="0.35">
      <c r="B8" s="37" t="s">
        <v>1</v>
      </c>
      <c r="C8" s="38">
        <f>'2) Tableau budgétaire 2'!D199</f>
        <v>0</v>
      </c>
      <c r="D8" s="39">
        <f>'2) Tableau budgétaire 2'!E199</f>
        <v>0</v>
      </c>
      <c r="E8" s="40">
        <f>'2) Tableau budgétaire 2'!F199</f>
        <v>0</v>
      </c>
    </row>
    <row r="9" spans="2:6" s="32" customFormat="1" ht="62" x14ac:dyDescent="0.35">
      <c r="B9" s="37" t="s">
        <v>2</v>
      </c>
      <c r="C9" s="38">
        <f>'2) Tableau budgétaire 2'!D200</f>
        <v>8355</v>
      </c>
      <c r="D9" s="39">
        <f>'2) Tableau budgétaire 2'!E200</f>
        <v>6609.0000000000009</v>
      </c>
      <c r="E9" s="40">
        <f>'2) Tableau budgétaire 2'!F200</f>
        <v>14600</v>
      </c>
    </row>
    <row r="10" spans="2:6" s="32" customFormat="1" ht="31" x14ac:dyDescent="0.35">
      <c r="B10" s="41" t="s">
        <v>3</v>
      </c>
      <c r="C10" s="38">
        <f>'2) Tableau budgétaire 2'!D201</f>
        <v>130900</v>
      </c>
      <c r="D10" s="39">
        <f>'2) Tableau budgétaire 2'!E201</f>
        <v>115600</v>
      </c>
      <c r="E10" s="40">
        <f>'2) Tableau budgétaire 2'!F201</f>
        <v>132500</v>
      </c>
    </row>
    <row r="11" spans="2:6" s="32" customFormat="1" ht="15.5" x14ac:dyDescent="0.35">
      <c r="B11" s="37" t="s">
        <v>5</v>
      </c>
      <c r="C11" s="38">
        <f>'2) Tableau budgétaire 2'!D202</f>
        <v>24298.999999999996</v>
      </c>
      <c r="D11" s="39">
        <f>'2) Tableau budgétaire 2'!E202</f>
        <v>18227</v>
      </c>
      <c r="E11" s="40">
        <f>'2) Tableau budgétaire 2'!F202</f>
        <v>10686</v>
      </c>
    </row>
    <row r="12" spans="2:6" s="32" customFormat="1" ht="46.5" x14ac:dyDescent="0.35">
      <c r="B12" s="37" t="s">
        <v>4</v>
      </c>
      <c r="C12" s="38">
        <f>'2) Tableau budgétaire 2'!D203</f>
        <v>452000</v>
      </c>
      <c r="D12" s="39">
        <f>'2) Tableau budgétaire 2'!E203</f>
        <v>296000</v>
      </c>
      <c r="E12" s="40">
        <f>'2) Tableau budgétaire 2'!F203</f>
        <v>320000</v>
      </c>
    </row>
    <row r="13" spans="2:6" s="32" customFormat="1" ht="31.5" thickBot="1" x14ac:dyDescent="0.4">
      <c r="B13" s="42" t="s">
        <v>13</v>
      </c>
      <c r="C13" s="43">
        <f>'2) Tableau budgétaire 2'!D204</f>
        <v>43814</v>
      </c>
      <c r="D13" s="44">
        <f>'2) Tableau budgétaire 2'!E204</f>
        <v>35513</v>
      </c>
      <c r="E13" s="45">
        <f>'2) Tableau budgétaire 2'!F204</f>
        <v>25101.000000000004</v>
      </c>
    </row>
    <row r="14" spans="2:6" s="32" customFormat="1" ht="30" customHeight="1" thickBot="1" x14ac:dyDescent="0.4">
      <c r="B14" s="46" t="s">
        <v>597</v>
      </c>
      <c r="C14" s="47">
        <f>SUM(C7:E13)</f>
        <v>2336449.004347275</v>
      </c>
      <c r="D14" s="48">
        <f t="shared" ref="D14:E14" si="0">SUM(D7:D13)</f>
        <v>602377</v>
      </c>
      <c r="E14" s="49">
        <f t="shared" si="0"/>
        <v>747664.00434727501</v>
      </c>
    </row>
    <row r="15" spans="2:6" s="32" customFormat="1" ht="21" customHeight="1" thickBot="1" x14ac:dyDescent="0.4">
      <c r="B15" s="50" t="s">
        <v>596</v>
      </c>
      <c r="C15" s="51">
        <f>ROUND(C14*0.07,0)</f>
        <v>163551</v>
      </c>
      <c r="D15" s="52"/>
      <c r="E15" s="52"/>
    </row>
    <row r="16" spans="2:6" s="32" customFormat="1" ht="20.25" customHeight="1" thickBot="1" x14ac:dyDescent="0.4">
      <c r="B16" s="53" t="s">
        <v>11</v>
      </c>
      <c r="C16" s="58">
        <f>SUM(C14:C15)</f>
        <v>2500000.004347275</v>
      </c>
      <c r="D16" s="52"/>
      <c r="E16" s="52"/>
    </row>
    <row r="17" spans="2:6" s="32" customFormat="1" ht="16" thickBot="1" x14ac:dyDescent="0.4"/>
    <row r="18" spans="2:6" s="32" customFormat="1" ht="15.5" x14ac:dyDescent="0.35">
      <c r="B18" s="298" t="s">
        <v>7</v>
      </c>
      <c r="C18" s="299"/>
      <c r="D18" s="299"/>
      <c r="E18" s="299"/>
      <c r="F18" s="300"/>
    </row>
    <row r="19" spans="2:6" ht="44.25" customHeight="1" x14ac:dyDescent="0.35">
      <c r="B19" s="54"/>
      <c r="C19" s="55" t="str">
        <f>'1) Tableau budgétaire 1'!C5</f>
        <v>Mercy Corps (Niger) Budget</v>
      </c>
      <c r="D19" s="55" t="s">
        <v>643</v>
      </c>
      <c r="E19" s="55" t="s">
        <v>644</v>
      </c>
      <c r="F19" s="56" t="s">
        <v>9</v>
      </c>
    </row>
    <row r="20" spans="2:6" ht="23.25" customHeight="1" x14ac:dyDescent="0.35">
      <c r="B20" s="57" t="s">
        <v>8</v>
      </c>
      <c r="C20" s="58">
        <f>'1) Tableau budgétaire 1'!C197</f>
        <v>369409.94999999995</v>
      </c>
      <c r="D20" s="58">
        <f>'1) Tableau budgétaire 1'!D197</f>
        <v>225590.05</v>
      </c>
      <c r="E20" s="58">
        <f>'1) Tableau budgétaire 1'!E197</f>
        <v>280000.00152154622</v>
      </c>
      <c r="F20" s="228">
        <f>'1) Tableau budgétaire 1'!G197</f>
        <v>0.35</v>
      </c>
    </row>
    <row r="21" spans="2:6" ht="24.75" customHeight="1" x14ac:dyDescent="0.35">
      <c r="B21" s="57" t="s">
        <v>10</v>
      </c>
      <c r="C21" s="58">
        <f>'1) Tableau budgétaire 1'!C198</f>
        <v>369409.94999999995</v>
      </c>
      <c r="D21" s="58">
        <f>'1) Tableau budgétaire 1'!D198</f>
        <v>225590.05</v>
      </c>
      <c r="E21" s="58">
        <f>'1) Tableau budgétaire 1'!E198</f>
        <v>280000.00152154622</v>
      </c>
      <c r="F21" s="228">
        <f>'1) Tableau budgétaire 1'!G198</f>
        <v>0.35</v>
      </c>
    </row>
    <row r="22" spans="2:6" ht="24.75" customHeight="1" x14ac:dyDescent="0.35">
      <c r="B22" s="57" t="s">
        <v>365</v>
      </c>
      <c r="C22" s="58">
        <f>'1) Tableau budgétaire 1'!C199</f>
        <v>316637.09999999998</v>
      </c>
      <c r="D22" s="58">
        <f>'1) Tableau budgétaire 1'!D199</f>
        <v>193362.9</v>
      </c>
      <c r="E22" s="58">
        <f>'1) Tableau budgétaire 1'!E199</f>
        <v>240000.00130418249</v>
      </c>
      <c r="F22" s="228">
        <f>'1) Tableau budgétaire 1'!G199</f>
        <v>0.3</v>
      </c>
    </row>
    <row r="23" spans="2:6" ht="16" thickBot="1" x14ac:dyDescent="0.4">
      <c r="B23" s="59" t="s">
        <v>366</v>
      </c>
      <c r="C23" s="58">
        <f>'1) Tableau budgétaire 1'!C200</f>
        <v>1055457</v>
      </c>
      <c r="D23" s="58">
        <f>'1) Tableau budgétaire 1'!D200</f>
        <v>644543</v>
      </c>
      <c r="E23" s="58">
        <f>'1) Tableau budgétaire 1'!E200</f>
        <v>800000.00434727489</v>
      </c>
      <c r="F23" s="60"/>
    </row>
  </sheetData>
  <sheetProtection formatCells="0" formatColumns="0" formatRows="0"/>
  <mergeCells count="3">
    <mergeCell ref="B18:F18"/>
    <mergeCell ref="B2:F3"/>
    <mergeCell ref="B5:C5"/>
  </mergeCells>
  <dataValidations count="7">
    <dataValidation allowBlank="1" showInputMessage="1" showErrorMessage="1" prompt="Includes all related staff and temporary staff costs including base salary, post adjustment and all staff entitlements." sqref="B7"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8"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9" xr:uid="{77711502-57BE-4DB4-AF61-EF9806395508}"/>
    <dataValidation allowBlank="1" showInputMessage="1" showErrorMessage="1" prompt="Includes staff and non-staff travel paid for by the organization directly related to a project." sqref="B11" xr:uid="{7599ADEE-72AD-45B4-93A0-EDFAEB4D5077}"/>
    <dataValidation allowBlank="1" showInputMessage="1" showErrorMessage="1" prompt="Services contracted by an organization which follow the normal procurement processes." sqref="B10"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2"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3" xr:uid="{D281C19F-1EF8-4A9D-BA14-51718AA1EA2B}"/>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workbookViewId="0"/>
  </sheetViews>
  <sheetFormatPr baseColWidth="10" defaultColWidth="8.81640625" defaultRowHeight="14.5" x14ac:dyDescent="0.35"/>
  <sheetData>
    <row r="1" spans="1:2" x14ac:dyDescent="0.35">
      <c r="A1" s="2" t="s">
        <v>17</v>
      </c>
      <c r="B1" s="3" t="s">
        <v>18</v>
      </c>
    </row>
    <row r="2" spans="1:2" x14ac:dyDescent="0.35">
      <c r="A2" s="4" t="s">
        <v>19</v>
      </c>
      <c r="B2" s="5" t="s">
        <v>20</v>
      </c>
    </row>
    <row r="3" spans="1:2" x14ac:dyDescent="0.35">
      <c r="A3" s="4" t="s">
        <v>21</v>
      </c>
      <c r="B3" s="5" t="s">
        <v>22</v>
      </c>
    </row>
    <row r="4" spans="1:2" x14ac:dyDescent="0.35">
      <c r="A4" s="4" t="s">
        <v>23</v>
      </c>
      <c r="B4" s="5" t="s">
        <v>24</v>
      </c>
    </row>
    <row r="5" spans="1:2" x14ac:dyDescent="0.35">
      <c r="A5" s="4" t="s">
        <v>25</v>
      </c>
      <c r="B5" s="5" t="s">
        <v>26</v>
      </c>
    </row>
    <row r="6" spans="1:2" x14ac:dyDescent="0.35">
      <c r="A6" s="4" t="s">
        <v>27</v>
      </c>
      <c r="B6" s="5" t="s">
        <v>28</v>
      </c>
    </row>
    <row r="7" spans="1:2" x14ac:dyDescent="0.35">
      <c r="A7" s="4" t="s">
        <v>29</v>
      </c>
      <c r="B7" s="5" t="s">
        <v>30</v>
      </c>
    </row>
    <row r="8" spans="1:2" x14ac:dyDescent="0.35">
      <c r="A8" s="4" t="s">
        <v>31</v>
      </c>
      <c r="B8" s="5" t="s">
        <v>32</v>
      </c>
    </row>
    <row r="9" spans="1:2" x14ac:dyDescent="0.35">
      <c r="A9" s="4" t="s">
        <v>33</v>
      </c>
      <c r="B9" s="5" t="s">
        <v>34</v>
      </c>
    </row>
    <row r="10" spans="1:2" x14ac:dyDescent="0.35">
      <c r="A10" s="4" t="s">
        <v>35</v>
      </c>
      <c r="B10" s="5" t="s">
        <v>36</v>
      </c>
    </row>
    <row r="11" spans="1:2" x14ac:dyDescent="0.35">
      <c r="A11" s="4" t="s">
        <v>37</v>
      </c>
      <c r="B11" s="5" t="s">
        <v>38</v>
      </c>
    </row>
    <row r="12" spans="1:2" x14ac:dyDescent="0.35">
      <c r="A12" s="4" t="s">
        <v>39</v>
      </c>
      <c r="B12" s="5" t="s">
        <v>40</v>
      </c>
    </row>
    <row r="13" spans="1:2" x14ac:dyDescent="0.35">
      <c r="A13" s="4" t="s">
        <v>41</v>
      </c>
      <c r="B13" s="5" t="s">
        <v>42</v>
      </c>
    </row>
    <row r="14" spans="1:2" x14ac:dyDescent="0.35">
      <c r="A14" s="4" t="s">
        <v>43</v>
      </c>
      <c r="B14" s="5" t="s">
        <v>44</v>
      </c>
    </row>
    <row r="15" spans="1:2" x14ac:dyDescent="0.35">
      <c r="A15" s="4" t="s">
        <v>45</v>
      </c>
      <c r="B15" s="5" t="s">
        <v>46</v>
      </c>
    </row>
    <row r="16" spans="1:2" x14ac:dyDescent="0.35">
      <c r="A16" s="4" t="s">
        <v>47</v>
      </c>
      <c r="B16" s="5" t="s">
        <v>48</v>
      </c>
    </row>
    <row r="17" spans="1:2" x14ac:dyDescent="0.35">
      <c r="A17" s="4" t="s">
        <v>49</v>
      </c>
      <c r="B17" s="5" t="s">
        <v>50</v>
      </c>
    </row>
    <row r="18" spans="1:2" x14ac:dyDescent="0.35">
      <c r="A18" s="4" t="s">
        <v>51</v>
      </c>
      <c r="B18" s="5" t="s">
        <v>52</v>
      </c>
    </row>
    <row r="19" spans="1:2" x14ac:dyDescent="0.35">
      <c r="A19" s="4" t="s">
        <v>53</v>
      </c>
      <c r="B19" s="5" t="s">
        <v>54</v>
      </c>
    </row>
    <row r="20" spans="1:2" x14ac:dyDescent="0.35">
      <c r="A20" s="4" t="s">
        <v>55</v>
      </c>
      <c r="B20" s="5" t="s">
        <v>56</v>
      </c>
    </row>
    <row r="21" spans="1:2" x14ac:dyDescent="0.35">
      <c r="A21" s="4" t="s">
        <v>57</v>
      </c>
      <c r="B21" s="5" t="s">
        <v>58</v>
      </c>
    </row>
    <row r="22" spans="1:2" x14ac:dyDescent="0.35">
      <c r="A22" s="4" t="s">
        <v>59</v>
      </c>
      <c r="B22" s="5" t="s">
        <v>60</v>
      </c>
    </row>
    <row r="23" spans="1:2" x14ac:dyDescent="0.35">
      <c r="A23" s="4" t="s">
        <v>61</v>
      </c>
      <c r="B23" s="5" t="s">
        <v>62</v>
      </c>
    </row>
    <row r="24" spans="1:2" x14ac:dyDescent="0.35">
      <c r="A24" s="4" t="s">
        <v>63</v>
      </c>
      <c r="B24" s="5" t="s">
        <v>64</v>
      </c>
    </row>
    <row r="25" spans="1:2" x14ac:dyDescent="0.35">
      <c r="A25" s="4" t="s">
        <v>65</v>
      </c>
      <c r="B25" s="5" t="s">
        <v>66</v>
      </c>
    </row>
    <row r="26" spans="1:2" x14ac:dyDescent="0.35">
      <c r="A26" s="4" t="s">
        <v>67</v>
      </c>
      <c r="B26" s="5" t="s">
        <v>68</v>
      </c>
    </row>
    <row r="27" spans="1:2" x14ac:dyDescent="0.35">
      <c r="A27" s="4" t="s">
        <v>69</v>
      </c>
      <c r="B27" s="5" t="s">
        <v>70</v>
      </c>
    </row>
    <row r="28" spans="1:2" x14ac:dyDescent="0.35">
      <c r="A28" s="4" t="s">
        <v>71</v>
      </c>
      <c r="B28" s="5" t="s">
        <v>72</v>
      </c>
    </row>
    <row r="29" spans="1:2" x14ac:dyDescent="0.35">
      <c r="A29" s="4" t="s">
        <v>73</v>
      </c>
      <c r="B29" s="5" t="s">
        <v>74</v>
      </c>
    </row>
    <row r="30" spans="1:2" x14ac:dyDescent="0.35">
      <c r="A30" s="4" t="s">
        <v>75</v>
      </c>
      <c r="B30" s="5" t="s">
        <v>76</v>
      </c>
    </row>
    <row r="31" spans="1:2" x14ac:dyDescent="0.35">
      <c r="A31" s="4" t="s">
        <v>77</v>
      </c>
      <c r="B31" s="5" t="s">
        <v>78</v>
      </c>
    </row>
    <row r="32" spans="1:2" x14ac:dyDescent="0.35">
      <c r="A32" s="4" t="s">
        <v>79</v>
      </c>
      <c r="B32" s="5" t="s">
        <v>80</v>
      </c>
    </row>
    <row r="33" spans="1:2" x14ac:dyDescent="0.35">
      <c r="A33" s="4" t="s">
        <v>81</v>
      </c>
      <c r="B33" s="5" t="s">
        <v>82</v>
      </c>
    </row>
    <row r="34" spans="1:2" x14ac:dyDescent="0.35">
      <c r="A34" s="4" t="s">
        <v>83</v>
      </c>
      <c r="B34" s="5" t="s">
        <v>84</v>
      </c>
    </row>
    <row r="35" spans="1:2" x14ac:dyDescent="0.35">
      <c r="A35" s="4" t="s">
        <v>85</v>
      </c>
      <c r="B35" s="5" t="s">
        <v>86</v>
      </c>
    </row>
    <row r="36" spans="1:2" x14ac:dyDescent="0.35">
      <c r="A36" s="4" t="s">
        <v>87</v>
      </c>
      <c r="B36" s="5" t="s">
        <v>88</v>
      </c>
    </row>
    <row r="37" spans="1:2" x14ac:dyDescent="0.35">
      <c r="A37" s="4" t="s">
        <v>89</v>
      </c>
      <c r="B37" s="5" t="s">
        <v>90</v>
      </c>
    </row>
    <row r="38" spans="1:2" x14ac:dyDescent="0.35">
      <c r="A38" s="4" t="s">
        <v>91</v>
      </c>
      <c r="B38" s="5" t="s">
        <v>92</v>
      </c>
    </row>
    <row r="39" spans="1:2" x14ac:dyDescent="0.35">
      <c r="A39" s="4" t="s">
        <v>93</v>
      </c>
      <c r="B39" s="5" t="s">
        <v>94</v>
      </c>
    </row>
    <row r="40" spans="1:2" x14ac:dyDescent="0.35">
      <c r="A40" s="4" t="s">
        <v>95</v>
      </c>
      <c r="B40" s="5" t="s">
        <v>96</v>
      </c>
    </row>
    <row r="41" spans="1:2" x14ac:dyDescent="0.35">
      <c r="A41" s="4" t="s">
        <v>97</v>
      </c>
      <c r="B41" s="5" t="s">
        <v>98</v>
      </c>
    </row>
    <row r="42" spans="1:2" x14ac:dyDescent="0.35">
      <c r="A42" s="4" t="s">
        <v>99</v>
      </c>
      <c r="B42" s="5" t="s">
        <v>100</v>
      </c>
    </row>
    <row r="43" spans="1:2" x14ac:dyDescent="0.35">
      <c r="A43" s="4" t="s">
        <v>101</v>
      </c>
      <c r="B43" s="5" t="s">
        <v>102</v>
      </c>
    </row>
    <row r="44" spans="1:2" x14ac:dyDescent="0.35">
      <c r="A44" s="4" t="s">
        <v>103</v>
      </c>
      <c r="B44" s="5" t="s">
        <v>104</v>
      </c>
    </row>
    <row r="45" spans="1:2" x14ac:dyDescent="0.35">
      <c r="A45" s="4" t="s">
        <v>105</v>
      </c>
      <c r="B45" s="5" t="s">
        <v>106</v>
      </c>
    </row>
    <row r="46" spans="1:2" x14ac:dyDescent="0.35">
      <c r="A46" s="4" t="s">
        <v>107</v>
      </c>
      <c r="B46" s="5" t="s">
        <v>108</v>
      </c>
    </row>
    <row r="47" spans="1:2" x14ac:dyDescent="0.35">
      <c r="A47" s="4" t="s">
        <v>109</v>
      </c>
      <c r="B47" s="5" t="s">
        <v>110</v>
      </c>
    </row>
    <row r="48" spans="1:2" x14ac:dyDescent="0.35">
      <c r="A48" s="4" t="s">
        <v>111</v>
      </c>
      <c r="B48" s="5" t="s">
        <v>112</v>
      </c>
    </row>
    <row r="49" spans="1:2" x14ac:dyDescent="0.35">
      <c r="A49" s="4" t="s">
        <v>113</v>
      </c>
      <c r="B49" s="5" t="s">
        <v>114</v>
      </c>
    </row>
    <row r="50" spans="1:2" x14ac:dyDescent="0.35">
      <c r="A50" s="4" t="s">
        <v>115</v>
      </c>
      <c r="B50" s="5" t="s">
        <v>116</v>
      </c>
    </row>
    <row r="51" spans="1:2" x14ac:dyDescent="0.35">
      <c r="A51" s="4" t="s">
        <v>117</v>
      </c>
      <c r="B51" s="5" t="s">
        <v>118</v>
      </c>
    </row>
    <row r="52" spans="1:2" x14ac:dyDescent="0.35">
      <c r="A52" s="4" t="s">
        <v>119</v>
      </c>
      <c r="B52" s="5" t="s">
        <v>120</v>
      </c>
    </row>
    <row r="53" spans="1:2" x14ac:dyDescent="0.35">
      <c r="A53" s="4" t="s">
        <v>121</v>
      </c>
      <c r="B53" s="5" t="s">
        <v>122</v>
      </c>
    </row>
    <row r="54" spans="1:2" x14ac:dyDescent="0.35">
      <c r="A54" s="4" t="s">
        <v>123</v>
      </c>
      <c r="B54" s="5" t="s">
        <v>124</v>
      </c>
    </row>
    <row r="55" spans="1:2" x14ac:dyDescent="0.35">
      <c r="A55" s="4" t="s">
        <v>125</v>
      </c>
      <c r="B55" s="5" t="s">
        <v>126</v>
      </c>
    </row>
    <row r="56" spans="1:2" x14ac:dyDescent="0.35">
      <c r="A56" s="4" t="s">
        <v>127</v>
      </c>
      <c r="B56" s="5" t="s">
        <v>128</v>
      </c>
    </row>
    <row r="57" spans="1:2" x14ac:dyDescent="0.35">
      <c r="A57" s="4" t="s">
        <v>129</v>
      </c>
      <c r="B57" s="5" t="s">
        <v>130</v>
      </c>
    </row>
    <row r="58" spans="1:2" x14ac:dyDescent="0.35">
      <c r="A58" s="4" t="s">
        <v>131</v>
      </c>
      <c r="B58" s="5" t="s">
        <v>132</v>
      </c>
    </row>
    <row r="59" spans="1:2" x14ac:dyDescent="0.35">
      <c r="A59" s="4" t="s">
        <v>133</v>
      </c>
      <c r="B59" s="5" t="s">
        <v>134</v>
      </c>
    </row>
    <row r="60" spans="1:2" x14ac:dyDescent="0.35">
      <c r="A60" s="4" t="s">
        <v>135</v>
      </c>
      <c r="B60" s="5" t="s">
        <v>136</v>
      </c>
    </row>
    <row r="61" spans="1:2" x14ac:dyDescent="0.35">
      <c r="A61" s="4" t="s">
        <v>137</v>
      </c>
      <c r="B61" s="5" t="s">
        <v>138</v>
      </c>
    </row>
    <row r="62" spans="1:2" x14ac:dyDescent="0.35">
      <c r="A62" s="4" t="s">
        <v>139</v>
      </c>
      <c r="B62" s="5" t="s">
        <v>140</v>
      </c>
    </row>
    <row r="63" spans="1:2" x14ac:dyDescent="0.35">
      <c r="A63" s="4" t="s">
        <v>141</v>
      </c>
      <c r="B63" s="5" t="s">
        <v>142</v>
      </c>
    </row>
    <row r="64" spans="1:2" x14ac:dyDescent="0.35">
      <c r="A64" s="4" t="s">
        <v>143</v>
      </c>
      <c r="B64" s="5" t="s">
        <v>144</v>
      </c>
    </row>
    <row r="65" spans="1:2" x14ac:dyDescent="0.35">
      <c r="A65" s="4" t="s">
        <v>145</v>
      </c>
      <c r="B65" s="5" t="s">
        <v>146</v>
      </c>
    </row>
    <row r="66" spans="1:2" x14ac:dyDescent="0.35">
      <c r="A66" s="4" t="s">
        <v>147</v>
      </c>
      <c r="B66" s="5" t="s">
        <v>148</v>
      </c>
    </row>
    <row r="67" spans="1:2" x14ac:dyDescent="0.35">
      <c r="A67" s="4" t="s">
        <v>149</v>
      </c>
      <c r="B67" s="5" t="s">
        <v>150</v>
      </c>
    </row>
    <row r="68" spans="1:2" x14ac:dyDescent="0.35">
      <c r="A68" s="4" t="s">
        <v>151</v>
      </c>
      <c r="B68" s="5" t="s">
        <v>152</v>
      </c>
    </row>
    <row r="69" spans="1:2" x14ac:dyDescent="0.35">
      <c r="A69" s="4" t="s">
        <v>153</v>
      </c>
      <c r="B69" s="5" t="s">
        <v>154</v>
      </c>
    </row>
    <row r="70" spans="1:2" x14ac:dyDescent="0.35">
      <c r="A70" s="4" t="s">
        <v>155</v>
      </c>
      <c r="B70" s="5" t="s">
        <v>156</v>
      </c>
    </row>
    <row r="71" spans="1:2" x14ac:dyDescent="0.35">
      <c r="A71" s="4" t="s">
        <v>157</v>
      </c>
      <c r="B71" s="5" t="s">
        <v>158</v>
      </c>
    </row>
    <row r="72" spans="1:2" x14ac:dyDescent="0.35">
      <c r="A72" s="4" t="s">
        <v>159</v>
      </c>
      <c r="B72" s="5" t="s">
        <v>160</v>
      </c>
    </row>
    <row r="73" spans="1:2" x14ac:dyDescent="0.35">
      <c r="A73" s="4" t="s">
        <v>161</v>
      </c>
      <c r="B73" s="5" t="s">
        <v>162</v>
      </c>
    </row>
    <row r="74" spans="1:2" x14ac:dyDescent="0.35">
      <c r="A74" s="4" t="s">
        <v>163</v>
      </c>
      <c r="B74" s="5" t="s">
        <v>164</v>
      </c>
    </row>
    <row r="75" spans="1:2" x14ac:dyDescent="0.35">
      <c r="A75" s="4" t="s">
        <v>165</v>
      </c>
      <c r="B75" s="6" t="s">
        <v>166</v>
      </c>
    </row>
    <row r="76" spans="1:2" x14ac:dyDescent="0.35">
      <c r="A76" s="4" t="s">
        <v>167</v>
      </c>
      <c r="B76" s="6" t="s">
        <v>168</v>
      </c>
    </row>
    <row r="77" spans="1:2" x14ac:dyDescent="0.35">
      <c r="A77" s="4" t="s">
        <v>169</v>
      </c>
      <c r="B77" s="6" t="s">
        <v>170</v>
      </c>
    </row>
    <row r="78" spans="1:2" x14ac:dyDescent="0.35">
      <c r="A78" s="4" t="s">
        <v>171</v>
      </c>
      <c r="B78" s="6" t="s">
        <v>172</v>
      </c>
    </row>
    <row r="79" spans="1:2" x14ac:dyDescent="0.35">
      <c r="A79" s="4" t="s">
        <v>173</v>
      </c>
      <c r="B79" s="6" t="s">
        <v>174</v>
      </c>
    </row>
    <row r="80" spans="1:2" x14ac:dyDescent="0.35">
      <c r="A80" s="4" t="s">
        <v>175</v>
      </c>
      <c r="B80" s="6" t="s">
        <v>176</v>
      </c>
    </row>
    <row r="81" spans="1:2" x14ac:dyDescent="0.35">
      <c r="A81" s="4" t="s">
        <v>177</v>
      </c>
      <c r="B81" s="6" t="s">
        <v>178</v>
      </c>
    </row>
    <row r="82" spans="1:2" x14ac:dyDescent="0.35">
      <c r="A82" s="4" t="s">
        <v>179</v>
      </c>
      <c r="B82" s="6" t="s">
        <v>180</v>
      </c>
    </row>
    <row r="83" spans="1:2" x14ac:dyDescent="0.35">
      <c r="A83" s="4" t="s">
        <v>181</v>
      </c>
      <c r="B83" s="6" t="s">
        <v>182</v>
      </c>
    </row>
    <row r="84" spans="1:2" x14ac:dyDescent="0.35">
      <c r="A84" s="4" t="s">
        <v>183</v>
      </c>
      <c r="B84" s="6" t="s">
        <v>184</v>
      </c>
    </row>
    <row r="85" spans="1:2" x14ac:dyDescent="0.35">
      <c r="A85" s="4" t="s">
        <v>185</v>
      </c>
      <c r="B85" s="6" t="s">
        <v>186</v>
      </c>
    </row>
    <row r="86" spans="1:2" x14ac:dyDescent="0.35">
      <c r="A86" s="4" t="s">
        <v>187</v>
      </c>
      <c r="B86" s="6" t="s">
        <v>188</v>
      </c>
    </row>
    <row r="87" spans="1:2" x14ac:dyDescent="0.35">
      <c r="A87" s="4" t="s">
        <v>189</v>
      </c>
      <c r="B87" s="6" t="s">
        <v>190</v>
      </c>
    </row>
    <row r="88" spans="1:2" x14ac:dyDescent="0.35">
      <c r="A88" s="4" t="s">
        <v>191</v>
      </c>
      <c r="B88" s="6" t="s">
        <v>192</v>
      </c>
    </row>
    <row r="89" spans="1:2" x14ac:dyDescent="0.35">
      <c r="A89" s="4" t="s">
        <v>193</v>
      </c>
      <c r="B89" s="6" t="s">
        <v>194</v>
      </c>
    </row>
    <row r="90" spans="1:2" x14ac:dyDescent="0.35">
      <c r="A90" s="4" t="s">
        <v>195</v>
      </c>
      <c r="B90" s="6" t="s">
        <v>196</v>
      </c>
    </row>
    <row r="91" spans="1:2" x14ac:dyDescent="0.35">
      <c r="A91" s="4" t="s">
        <v>197</v>
      </c>
      <c r="B91" s="6" t="s">
        <v>198</v>
      </c>
    </row>
    <row r="92" spans="1:2" x14ac:dyDescent="0.35">
      <c r="A92" s="4" t="s">
        <v>199</v>
      </c>
      <c r="B92" s="6" t="s">
        <v>200</v>
      </c>
    </row>
    <row r="93" spans="1:2" x14ac:dyDescent="0.35">
      <c r="A93" s="4" t="s">
        <v>201</v>
      </c>
      <c r="B93" s="6" t="s">
        <v>202</v>
      </c>
    </row>
    <row r="94" spans="1:2" x14ac:dyDescent="0.35">
      <c r="A94" s="4" t="s">
        <v>203</v>
      </c>
      <c r="B94" s="6" t="s">
        <v>204</v>
      </c>
    </row>
    <row r="95" spans="1:2" x14ac:dyDescent="0.35">
      <c r="A95" s="4" t="s">
        <v>205</v>
      </c>
      <c r="B95" s="6" t="s">
        <v>206</v>
      </c>
    </row>
    <row r="96" spans="1:2" x14ac:dyDescent="0.35">
      <c r="A96" s="4" t="s">
        <v>207</v>
      </c>
      <c r="B96" s="6" t="s">
        <v>208</v>
      </c>
    </row>
    <row r="97" spans="1:2" x14ac:dyDescent="0.35">
      <c r="A97" s="4" t="s">
        <v>209</v>
      </c>
      <c r="B97" s="6" t="s">
        <v>210</v>
      </c>
    </row>
    <row r="98" spans="1:2" x14ac:dyDescent="0.35">
      <c r="A98" s="4" t="s">
        <v>211</v>
      </c>
      <c r="B98" s="6" t="s">
        <v>212</v>
      </c>
    </row>
    <row r="99" spans="1:2" x14ac:dyDescent="0.35">
      <c r="A99" s="4" t="s">
        <v>213</v>
      </c>
      <c r="B99" s="6" t="s">
        <v>214</v>
      </c>
    </row>
    <row r="100" spans="1:2" x14ac:dyDescent="0.35">
      <c r="A100" s="4" t="s">
        <v>215</v>
      </c>
      <c r="B100" s="6" t="s">
        <v>216</v>
      </c>
    </row>
    <row r="101" spans="1:2" x14ac:dyDescent="0.35">
      <c r="A101" s="4" t="s">
        <v>217</v>
      </c>
      <c r="B101" s="6" t="s">
        <v>218</v>
      </c>
    </row>
    <row r="102" spans="1:2" x14ac:dyDescent="0.35">
      <c r="A102" s="4" t="s">
        <v>219</v>
      </c>
      <c r="B102" s="6" t="s">
        <v>220</v>
      </c>
    </row>
    <row r="103" spans="1:2" x14ac:dyDescent="0.35">
      <c r="A103" s="4" t="s">
        <v>221</v>
      </c>
      <c r="B103" s="6" t="s">
        <v>222</v>
      </c>
    </row>
    <row r="104" spans="1:2" x14ac:dyDescent="0.35">
      <c r="A104" s="4" t="s">
        <v>223</v>
      </c>
      <c r="B104" s="6" t="s">
        <v>224</v>
      </c>
    </row>
    <row r="105" spans="1:2" x14ac:dyDescent="0.35">
      <c r="A105" s="4" t="s">
        <v>225</v>
      </c>
      <c r="B105" s="6" t="s">
        <v>226</v>
      </c>
    </row>
    <row r="106" spans="1:2" x14ac:dyDescent="0.35">
      <c r="A106" s="4" t="s">
        <v>227</v>
      </c>
      <c r="B106" s="6" t="s">
        <v>228</v>
      </c>
    </row>
    <row r="107" spans="1:2" x14ac:dyDescent="0.35">
      <c r="A107" s="4" t="s">
        <v>229</v>
      </c>
      <c r="B107" s="6" t="s">
        <v>230</v>
      </c>
    </row>
    <row r="108" spans="1:2" x14ac:dyDescent="0.35">
      <c r="A108" s="4" t="s">
        <v>231</v>
      </c>
      <c r="B108" s="6" t="s">
        <v>232</v>
      </c>
    </row>
    <row r="109" spans="1:2" x14ac:dyDescent="0.35">
      <c r="A109" s="4" t="s">
        <v>233</v>
      </c>
      <c r="B109" s="6" t="s">
        <v>234</v>
      </c>
    </row>
    <row r="110" spans="1:2" x14ac:dyDescent="0.35">
      <c r="A110" s="4" t="s">
        <v>235</v>
      </c>
      <c r="B110" s="6" t="s">
        <v>236</v>
      </c>
    </row>
    <row r="111" spans="1:2" x14ac:dyDescent="0.35">
      <c r="A111" s="4" t="s">
        <v>237</v>
      </c>
      <c r="B111" s="6" t="s">
        <v>238</v>
      </c>
    </row>
    <row r="112" spans="1:2" x14ac:dyDescent="0.35">
      <c r="A112" s="4" t="s">
        <v>239</v>
      </c>
      <c r="B112" s="6" t="s">
        <v>240</v>
      </c>
    </row>
    <row r="113" spans="1:2" x14ac:dyDescent="0.35">
      <c r="A113" s="4" t="s">
        <v>241</v>
      </c>
      <c r="B113" s="6" t="s">
        <v>242</v>
      </c>
    </row>
    <row r="114" spans="1:2" x14ac:dyDescent="0.35">
      <c r="A114" s="4" t="s">
        <v>243</v>
      </c>
      <c r="B114" s="6" t="s">
        <v>244</v>
      </c>
    </row>
    <row r="115" spans="1:2" x14ac:dyDescent="0.35">
      <c r="A115" s="4" t="s">
        <v>245</v>
      </c>
      <c r="B115" s="6" t="s">
        <v>246</v>
      </c>
    </row>
    <row r="116" spans="1:2" x14ac:dyDescent="0.35">
      <c r="A116" s="4" t="s">
        <v>247</v>
      </c>
      <c r="B116" s="6" t="s">
        <v>248</v>
      </c>
    </row>
    <row r="117" spans="1:2" x14ac:dyDescent="0.35">
      <c r="A117" s="4" t="s">
        <v>249</v>
      </c>
      <c r="B117" s="6" t="s">
        <v>250</v>
      </c>
    </row>
    <row r="118" spans="1:2" x14ac:dyDescent="0.35">
      <c r="A118" s="4" t="s">
        <v>251</v>
      </c>
      <c r="B118" s="6" t="s">
        <v>252</v>
      </c>
    </row>
    <row r="119" spans="1:2" x14ac:dyDescent="0.35">
      <c r="A119" s="4" t="s">
        <v>253</v>
      </c>
      <c r="B119" s="6" t="s">
        <v>254</v>
      </c>
    </row>
    <row r="120" spans="1:2" x14ac:dyDescent="0.35">
      <c r="A120" s="4" t="s">
        <v>255</v>
      </c>
      <c r="B120" s="6" t="s">
        <v>256</v>
      </c>
    </row>
    <row r="121" spans="1:2" x14ac:dyDescent="0.35">
      <c r="A121" s="4" t="s">
        <v>257</v>
      </c>
      <c r="B121" s="6" t="s">
        <v>258</v>
      </c>
    </row>
    <row r="122" spans="1:2" x14ac:dyDescent="0.35">
      <c r="A122" s="4" t="s">
        <v>259</v>
      </c>
      <c r="B122" s="6" t="s">
        <v>260</v>
      </c>
    </row>
    <row r="123" spans="1:2" x14ac:dyDescent="0.35">
      <c r="A123" s="4" t="s">
        <v>261</v>
      </c>
      <c r="B123" s="6" t="s">
        <v>262</v>
      </c>
    </row>
    <row r="124" spans="1:2" x14ac:dyDescent="0.35">
      <c r="A124" s="4" t="s">
        <v>263</v>
      </c>
      <c r="B124" s="6" t="s">
        <v>264</v>
      </c>
    </row>
    <row r="125" spans="1:2" x14ac:dyDescent="0.35">
      <c r="A125" s="4" t="s">
        <v>265</v>
      </c>
      <c r="B125" s="6" t="s">
        <v>266</v>
      </c>
    </row>
    <row r="126" spans="1:2" x14ac:dyDescent="0.35">
      <c r="A126" s="4" t="s">
        <v>267</v>
      </c>
      <c r="B126" s="6" t="s">
        <v>268</v>
      </c>
    </row>
    <row r="127" spans="1:2" x14ac:dyDescent="0.35">
      <c r="A127" s="4" t="s">
        <v>269</v>
      </c>
      <c r="B127" s="6" t="s">
        <v>270</v>
      </c>
    </row>
    <row r="128" spans="1:2" x14ac:dyDescent="0.35">
      <c r="A128" s="4" t="s">
        <v>271</v>
      </c>
      <c r="B128" s="6" t="s">
        <v>272</v>
      </c>
    </row>
    <row r="129" spans="1:2" x14ac:dyDescent="0.35">
      <c r="A129" s="4" t="s">
        <v>273</v>
      </c>
      <c r="B129" s="6" t="s">
        <v>274</v>
      </c>
    </row>
    <row r="130" spans="1:2" x14ac:dyDescent="0.35">
      <c r="A130" s="4" t="s">
        <v>275</v>
      </c>
      <c r="B130" s="6" t="s">
        <v>276</v>
      </c>
    </row>
    <row r="131" spans="1:2" x14ac:dyDescent="0.35">
      <c r="A131" s="4" t="s">
        <v>277</v>
      </c>
      <c r="B131" s="6" t="s">
        <v>278</v>
      </c>
    </row>
    <row r="132" spans="1:2" x14ac:dyDescent="0.35">
      <c r="A132" s="4" t="s">
        <v>279</v>
      </c>
      <c r="B132" s="6" t="s">
        <v>280</v>
      </c>
    </row>
    <row r="133" spans="1:2" x14ac:dyDescent="0.35">
      <c r="A133" s="4" t="s">
        <v>281</v>
      </c>
      <c r="B133" s="6" t="s">
        <v>282</v>
      </c>
    </row>
    <row r="134" spans="1:2" x14ac:dyDescent="0.35">
      <c r="A134" s="4" t="s">
        <v>283</v>
      </c>
      <c r="B134" s="6" t="s">
        <v>284</v>
      </c>
    </row>
    <row r="135" spans="1:2" x14ac:dyDescent="0.35">
      <c r="A135" s="4" t="s">
        <v>285</v>
      </c>
      <c r="B135" s="6" t="s">
        <v>286</v>
      </c>
    </row>
    <row r="136" spans="1:2" x14ac:dyDescent="0.35">
      <c r="A136" s="4" t="s">
        <v>287</v>
      </c>
      <c r="B136" s="6" t="s">
        <v>288</v>
      </c>
    </row>
    <row r="137" spans="1:2" x14ac:dyDescent="0.35">
      <c r="A137" s="4" t="s">
        <v>289</v>
      </c>
      <c r="B137" s="6" t="s">
        <v>290</v>
      </c>
    </row>
    <row r="138" spans="1:2" x14ac:dyDescent="0.35">
      <c r="A138" s="4" t="s">
        <v>291</v>
      </c>
      <c r="B138" s="6" t="s">
        <v>292</v>
      </c>
    </row>
    <row r="139" spans="1:2" x14ac:dyDescent="0.35">
      <c r="A139" s="4" t="s">
        <v>293</v>
      </c>
      <c r="B139" s="6" t="s">
        <v>294</v>
      </c>
    </row>
    <row r="140" spans="1:2" x14ac:dyDescent="0.35">
      <c r="A140" s="4" t="s">
        <v>295</v>
      </c>
      <c r="B140" s="6" t="s">
        <v>296</v>
      </c>
    </row>
    <row r="141" spans="1:2" x14ac:dyDescent="0.35">
      <c r="A141" s="4" t="s">
        <v>297</v>
      </c>
      <c r="B141" s="6" t="s">
        <v>298</v>
      </c>
    </row>
    <row r="142" spans="1:2" x14ac:dyDescent="0.35">
      <c r="A142" s="4" t="s">
        <v>299</v>
      </c>
      <c r="B142" s="6" t="s">
        <v>300</v>
      </c>
    </row>
    <row r="143" spans="1:2" x14ac:dyDescent="0.35">
      <c r="A143" s="4" t="s">
        <v>301</v>
      </c>
      <c r="B143" s="6" t="s">
        <v>302</v>
      </c>
    </row>
    <row r="144" spans="1:2" x14ac:dyDescent="0.35">
      <c r="A144" s="4" t="s">
        <v>303</v>
      </c>
      <c r="B144" s="7" t="s">
        <v>304</v>
      </c>
    </row>
    <row r="145" spans="1:2" x14ac:dyDescent="0.35">
      <c r="A145" s="4" t="s">
        <v>305</v>
      </c>
      <c r="B145" s="6" t="s">
        <v>306</v>
      </c>
    </row>
    <row r="146" spans="1:2" x14ac:dyDescent="0.35">
      <c r="A146" s="4" t="s">
        <v>307</v>
      </c>
      <c r="B146" s="6" t="s">
        <v>308</v>
      </c>
    </row>
    <row r="147" spans="1:2" x14ac:dyDescent="0.35">
      <c r="A147" s="4" t="s">
        <v>309</v>
      </c>
      <c r="B147" s="6" t="s">
        <v>310</v>
      </c>
    </row>
    <row r="148" spans="1:2" x14ac:dyDescent="0.35">
      <c r="A148" s="4" t="s">
        <v>311</v>
      </c>
      <c r="B148" s="6" t="s">
        <v>312</v>
      </c>
    </row>
    <row r="149" spans="1:2" x14ac:dyDescent="0.35">
      <c r="A149" s="4" t="s">
        <v>313</v>
      </c>
      <c r="B149" s="6" t="s">
        <v>314</v>
      </c>
    </row>
    <row r="150" spans="1:2" x14ac:dyDescent="0.35">
      <c r="A150" s="4" t="s">
        <v>315</v>
      </c>
      <c r="B150" s="6" t="s">
        <v>316</v>
      </c>
    </row>
    <row r="151" spans="1:2" x14ac:dyDescent="0.35">
      <c r="A151" s="4" t="s">
        <v>317</v>
      </c>
      <c r="B151" s="6" t="s">
        <v>318</v>
      </c>
    </row>
    <row r="152" spans="1:2" x14ac:dyDescent="0.35">
      <c r="A152" s="4" t="s">
        <v>319</v>
      </c>
      <c r="B152" s="6" t="s">
        <v>320</v>
      </c>
    </row>
    <row r="153" spans="1:2" x14ac:dyDescent="0.35">
      <c r="A153" s="4" t="s">
        <v>321</v>
      </c>
      <c r="B153" s="6" t="s">
        <v>322</v>
      </c>
    </row>
    <row r="154" spans="1:2" x14ac:dyDescent="0.35">
      <c r="A154" s="4" t="s">
        <v>323</v>
      </c>
      <c r="B154" s="6" t="s">
        <v>324</v>
      </c>
    </row>
    <row r="155" spans="1:2" x14ac:dyDescent="0.35">
      <c r="A155" s="4" t="s">
        <v>325</v>
      </c>
      <c r="B155" s="6" t="s">
        <v>326</v>
      </c>
    </row>
    <row r="156" spans="1:2" x14ac:dyDescent="0.35">
      <c r="A156" s="4" t="s">
        <v>327</v>
      </c>
      <c r="B156" s="6" t="s">
        <v>328</v>
      </c>
    </row>
    <row r="157" spans="1:2" x14ac:dyDescent="0.35">
      <c r="A157" s="4" t="s">
        <v>329</v>
      </c>
      <c r="B157" s="6" t="s">
        <v>330</v>
      </c>
    </row>
    <row r="158" spans="1:2" x14ac:dyDescent="0.35">
      <c r="A158" s="4" t="s">
        <v>331</v>
      </c>
      <c r="B158" s="6" t="s">
        <v>332</v>
      </c>
    </row>
    <row r="159" spans="1:2" x14ac:dyDescent="0.35">
      <c r="A159" s="4" t="s">
        <v>333</v>
      </c>
      <c r="B159" s="6" t="s">
        <v>334</v>
      </c>
    </row>
    <row r="160" spans="1:2" x14ac:dyDescent="0.35">
      <c r="A160" s="4" t="s">
        <v>335</v>
      </c>
      <c r="B160" s="6" t="s">
        <v>336</v>
      </c>
    </row>
    <row r="161" spans="1:2" x14ac:dyDescent="0.35">
      <c r="A161" s="4" t="s">
        <v>337</v>
      </c>
      <c r="B161" s="6" t="s">
        <v>338</v>
      </c>
    </row>
    <row r="162" spans="1:2" x14ac:dyDescent="0.35">
      <c r="A162" s="4" t="s">
        <v>339</v>
      </c>
      <c r="B162" s="6" t="s">
        <v>340</v>
      </c>
    </row>
    <row r="163" spans="1:2" x14ac:dyDescent="0.35">
      <c r="A163" s="4" t="s">
        <v>341</v>
      </c>
      <c r="B163" s="6" t="s">
        <v>342</v>
      </c>
    </row>
    <row r="164" spans="1:2" x14ac:dyDescent="0.35">
      <c r="A164" s="4" t="s">
        <v>343</v>
      </c>
      <c r="B164" s="6" t="s">
        <v>344</v>
      </c>
    </row>
    <row r="165" spans="1:2" x14ac:dyDescent="0.35">
      <c r="A165" s="4" t="s">
        <v>345</v>
      </c>
      <c r="B165" s="6" t="s">
        <v>346</v>
      </c>
    </row>
    <row r="166" spans="1:2" x14ac:dyDescent="0.35">
      <c r="A166" s="4" t="s">
        <v>347</v>
      </c>
      <c r="B166" s="6" t="s">
        <v>348</v>
      </c>
    </row>
    <row r="167" spans="1:2" x14ac:dyDescent="0.35">
      <c r="A167" s="4" t="s">
        <v>349</v>
      </c>
      <c r="B167" s="6" t="s">
        <v>350</v>
      </c>
    </row>
    <row r="168" spans="1:2" x14ac:dyDescent="0.35">
      <c r="A168" s="4" t="s">
        <v>351</v>
      </c>
      <c r="B168" s="6" t="s">
        <v>352</v>
      </c>
    </row>
    <row r="169" spans="1:2" x14ac:dyDescent="0.35">
      <c r="A169" s="4" t="s">
        <v>353</v>
      </c>
      <c r="B169" s="6" t="s">
        <v>354</v>
      </c>
    </row>
    <row r="170" spans="1:2" x14ac:dyDescent="0.35">
      <c r="A170" s="4" t="s">
        <v>355</v>
      </c>
      <c r="B170" s="6" t="s">
        <v>356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Progress report</DocumentType>
    <UploadedBy xmlns="b1528a4b-5ccb-40f7-a09e-43427183cd95">sean.chen@undp.org</UploadedBy>
    <Classification xmlns="b1528a4b-5ccb-40f7-a09e-43427183cd95">External</Classification>
    <FundId xmlns="f9695bc1-6109-4dcd-a27a-f8a0370b00e2">6</FundId>
    <ProjectType xmlns="f9695bc1-6109-4dcd-a27a-f8a0370b00e2">PROJECT</ProjectType>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MPTF_00006_00903</ProjectId>
    <FundCode xmlns="f9695bc1-6109-4dcd-a27a-f8a0370b00e2">MPTF_00006</FundCode>
    <Comments xmlns="f9695bc1-6109-4dcd-a27a-f8a0370b00e2" xsi:nil="true"/>
    <Active xmlns="f9695bc1-6109-4dcd-a27a-f8a0370b00e2">Yes</Active>
    <DocumentDate xmlns="b1528a4b-5ccb-40f7-a09e-43427183cd95">2022-08-30T07:00:00+00:00</DocumentDate>
    <Featured xmlns="b1528a4b-5ccb-40f7-a09e-43427183cd95">1</Featured>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27" ma:contentTypeDescription="Create a new document." ma:contentTypeScope="" ma:versionID="ce93d9f29987598a5df948a7bbc2f37d">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085415fd50978c30aafa49ef030d02e1"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ternalName="FundId">
      <xsd:simpleType>
        <xsd:restriction base="dms:Number"/>
      </xsd:simpleType>
    </xsd:element>
    <xsd:element name="FundCode" ma:index="9" nillable="true" ma:displayName="FundCode" ma:description="Fund code" ma:internalName="FundCode">
      <xsd:simpleType>
        <xsd:restriction base="dms:Text">
          <xsd:maxLength value="255"/>
        </xsd:restriction>
      </xsd:simpleType>
    </xsd:element>
    <xsd:element name="ProjectId" ma:index="10" nillable="true" ma:displayName="ProjectId" ma:description="Project number"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5B16946-3A9F-4676-B097-56BA490BA74F}">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F5F5F44-F2DA-4680-96AE-4CBC165AD377}"/>
</file>

<file path=customXml/itemProps3.xml><?xml version="1.0" encoding="utf-8"?>
<ds:datastoreItem xmlns:ds="http://schemas.openxmlformats.org/officeDocument/2006/customXml" ds:itemID="{06ABA85A-1F6F-44AF-BE4D-A983C582EAE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Instructions</vt:lpstr>
      <vt:lpstr>1) Tableau budgétaire 1</vt:lpstr>
      <vt:lpstr>2) Tableau budgétaire 2</vt:lpstr>
      <vt:lpstr>3) Notes d'explication</vt:lpstr>
      <vt:lpstr>4) Pour utilisation par PBSO</vt:lpstr>
      <vt:lpstr>5) Pour utilisation par MPTFO</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Etat des depenses Mercy Corps AILP_Report_May 2022 (1).xlsx</dc:title>
  <dc:creator>Jelena Zelenovic</dc:creator>
  <cp:lastModifiedBy>User</cp:lastModifiedBy>
  <cp:lastPrinted>2017-12-11T22:51:21Z</cp:lastPrinted>
  <dcterms:created xsi:type="dcterms:W3CDTF">2017-11-15T21:17:43Z</dcterms:created>
  <dcterms:modified xsi:type="dcterms:W3CDTF">2022-07-05T15:32:31Z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Order">
    <vt:r8>2244400</vt:r8>
  </property>
  <property fmtid="{D5CDD505-2E9C-101B-9397-08002B2CF9AE}" pid="4" name="Jet Reports Function Literals">
    <vt:lpwstr>,	;	,	{	}	[@[{0}]]	1033</vt:lpwstr>
  </property>
  <property fmtid="{D5CDD505-2E9C-101B-9397-08002B2CF9AE}" pid="5" name="MediaServiceImageTags">
    <vt:lpwstr/>
  </property>
</Properties>
</file>