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emma_sale_undp_org/Documents/Documents/Thematic_Environment/EEU Portfolio_Substantive/Climate Security Regional Project/Annual Report/Semi-Annual Progress Reports/"/>
    </mc:Choice>
  </mc:AlternateContent>
  <xr:revisionPtr revIDLastSave="0" documentId="8_{0F2BC73D-0930-4A5F-BF75-4DB59051A103}" xr6:coauthVersionLast="47" xr6:coauthVersionMax="47" xr10:uidLastSave="{00000000-0000-0000-0000-000000000000}"/>
  <bookViews>
    <workbookView xWindow="-120" yWindow="-120" windowWidth="29040" windowHeight="158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2" i="1" l="1"/>
  <c r="L222" i="1"/>
  <c r="L18" i="1"/>
  <c r="L61" i="1"/>
  <c r="L201" i="1"/>
  <c r="L193" i="1"/>
  <c r="L69" i="1"/>
  <c r="L68" i="1"/>
  <c r="L16" i="1"/>
  <c r="F17" i="4" l="1"/>
  <c r="F16" i="4"/>
  <c r="F15" i="4"/>
  <c r="F14" i="4"/>
  <c r="F13" i="4"/>
  <c r="F12" i="4"/>
  <c r="F11" i="4"/>
  <c r="F10" i="4"/>
  <c r="F9" i="4"/>
  <c r="F8" i="4"/>
  <c r="F219" i="5"/>
  <c r="F221" i="5"/>
  <c r="E219" i="5"/>
  <c r="E221" i="5"/>
  <c r="G221" i="5"/>
  <c r="G219" i="5"/>
  <c r="D221" i="5"/>
  <c r="D219" i="5"/>
  <c r="J218" i="5"/>
  <c r="G224" i="5"/>
  <c r="G223" i="5"/>
  <c r="G222" i="5"/>
  <c r="G220" i="5"/>
  <c r="G218" i="5"/>
  <c r="G213" i="5"/>
  <c r="G205" i="5"/>
  <c r="J112" i="5"/>
  <c r="G102" i="5"/>
  <c r="G72" i="5"/>
  <c r="G83" i="5"/>
  <c r="G94" i="5"/>
  <c r="G91" i="5"/>
  <c r="G80" i="5"/>
  <c r="G24" i="5"/>
  <c r="G225" i="5" l="1"/>
  <c r="G226" i="5" s="1"/>
  <c r="G227" i="5" s="1"/>
  <c r="D225" i="5"/>
  <c r="L194" i="1" l="1"/>
  <c r="L112" i="1"/>
  <c r="L123" i="1"/>
  <c r="L124" i="1"/>
  <c r="L113" i="1"/>
  <c r="L110" i="1"/>
  <c r="L36" i="1"/>
  <c r="L17" i="1"/>
  <c r="L26" i="1" l="1"/>
  <c r="J217" i="1" l="1"/>
  <c r="F208" i="1"/>
  <c r="D208" i="1"/>
  <c r="J193" i="1"/>
  <c r="G208" i="1"/>
  <c r="J92" i="1"/>
  <c r="J93" i="1"/>
  <c r="J94" i="1"/>
  <c r="J91" i="1"/>
  <c r="G96" i="1"/>
  <c r="G76" i="1"/>
  <c r="G86" i="1"/>
  <c r="J79" i="1"/>
  <c r="J70" i="1"/>
  <c r="J69" i="1"/>
  <c r="J68" i="1"/>
  <c r="J18" i="1"/>
  <c r="J16" i="1"/>
  <c r="G24" i="1"/>
  <c r="G210" i="1" l="1"/>
  <c r="G209" i="1"/>
  <c r="F112" i="5" l="1"/>
  <c r="E112" i="5"/>
  <c r="D112" i="5"/>
  <c r="J111" i="5"/>
  <c r="J110" i="5"/>
  <c r="J109" i="5"/>
  <c r="J108" i="5"/>
  <c r="J107" i="5"/>
  <c r="J106" i="5"/>
  <c r="J105" i="5"/>
  <c r="L106" i="1"/>
  <c r="F106" i="1"/>
  <c r="F104" i="5" s="1"/>
  <c r="E106" i="1"/>
  <c r="E104" i="5" s="1"/>
  <c r="D106" i="1"/>
  <c r="D104" i="5" s="1"/>
  <c r="J105" i="1"/>
  <c r="J104" i="1"/>
  <c r="J103" i="1"/>
  <c r="J102" i="1"/>
  <c r="J101" i="1"/>
  <c r="J100" i="1"/>
  <c r="J99" i="1"/>
  <c r="J98" i="1"/>
  <c r="H7" i="4"/>
  <c r="G7" i="4"/>
  <c r="F7" i="4"/>
  <c r="I217" i="5"/>
  <c r="H217" i="5"/>
  <c r="G217" i="5"/>
  <c r="J212" i="5"/>
  <c r="J211" i="5"/>
  <c r="J210" i="5"/>
  <c r="J209" i="5"/>
  <c r="J208" i="5"/>
  <c r="J207" i="5"/>
  <c r="J206" i="5"/>
  <c r="J201" i="5"/>
  <c r="J200" i="5"/>
  <c r="J199" i="5"/>
  <c r="J198" i="5"/>
  <c r="J197" i="5"/>
  <c r="J196" i="5"/>
  <c r="J195" i="5"/>
  <c r="J190" i="5"/>
  <c r="J189" i="5"/>
  <c r="J188" i="5"/>
  <c r="J187" i="5"/>
  <c r="J186" i="5"/>
  <c r="J185" i="5"/>
  <c r="J184" i="5"/>
  <c r="J179" i="5"/>
  <c r="J178" i="5"/>
  <c r="J177" i="5"/>
  <c r="J176" i="5"/>
  <c r="J175" i="5"/>
  <c r="J174" i="5"/>
  <c r="J173" i="5"/>
  <c r="J168" i="5"/>
  <c r="J167" i="5"/>
  <c r="J166" i="5"/>
  <c r="J165" i="5"/>
  <c r="J164" i="5"/>
  <c r="J163" i="5"/>
  <c r="J162" i="5"/>
  <c r="J156" i="5"/>
  <c r="J155" i="5"/>
  <c r="J154" i="5"/>
  <c r="J153" i="5"/>
  <c r="J152" i="5"/>
  <c r="J151" i="5"/>
  <c r="J150" i="5"/>
  <c r="J145" i="5"/>
  <c r="J144" i="5"/>
  <c r="J143" i="5"/>
  <c r="J142" i="5"/>
  <c r="J141" i="5"/>
  <c r="J140" i="5"/>
  <c r="J139" i="5"/>
  <c r="J134" i="5"/>
  <c r="J133" i="5"/>
  <c r="J132" i="5"/>
  <c r="J131" i="5"/>
  <c r="J130" i="5"/>
  <c r="J129" i="5"/>
  <c r="J128" i="5"/>
  <c r="J123" i="5"/>
  <c r="J122" i="5"/>
  <c r="J121" i="5"/>
  <c r="J120" i="5"/>
  <c r="J119" i="5"/>
  <c r="J118" i="5"/>
  <c r="J117" i="5"/>
  <c r="J101" i="5"/>
  <c r="J100" i="5"/>
  <c r="J99" i="5"/>
  <c r="J98" i="5"/>
  <c r="J97" i="5"/>
  <c r="J96" i="5"/>
  <c r="J95" i="5"/>
  <c r="J90" i="5"/>
  <c r="J89" i="5"/>
  <c r="J88" i="5"/>
  <c r="J87" i="5"/>
  <c r="J86" i="5"/>
  <c r="J85" i="5"/>
  <c r="J84" i="5"/>
  <c r="J79" i="5"/>
  <c r="J78" i="5"/>
  <c r="J77" i="5"/>
  <c r="J76" i="5"/>
  <c r="J75" i="5"/>
  <c r="J74" i="5"/>
  <c r="J73" i="5"/>
  <c r="J68" i="5"/>
  <c r="J67" i="5"/>
  <c r="J66" i="5"/>
  <c r="J65" i="5"/>
  <c r="J64" i="5"/>
  <c r="J63" i="5"/>
  <c r="J62" i="5"/>
  <c r="J56" i="5"/>
  <c r="J55" i="5"/>
  <c r="J54" i="5"/>
  <c r="J53" i="5"/>
  <c r="J52" i="5"/>
  <c r="J51" i="5"/>
  <c r="J50" i="5"/>
  <c r="J45" i="5"/>
  <c r="J44" i="5"/>
  <c r="J43" i="5"/>
  <c r="J42" i="5"/>
  <c r="J41" i="5"/>
  <c r="J40" i="5"/>
  <c r="J39" i="5"/>
  <c r="J34" i="5"/>
  <c r="J33" i="5"/>
  <c r="J32" i="5"/>
  <c r="J31" i="5"/>
  <c r="J30" i="5"/>
  <c r="J29" i="5"/>
  <c r="J28" i="5"/>
  <c r="J23" i="5"/>
  <c r="J22" i="5"/>
  <c r="J21" i="5"/>
  <c r="J20" i="5"/>
  <c r="J19" i="5"/>
  <c r="J18" i="5"/>
  <c r="J17" i="5"/>
  <c r="I16" i="5"/>
  <c r="H16" i="5"/>
  <c r="G16" i="5"/>
  <c r="I218" i="1"/>
  <c r="H24" i="4" s="1"/>
  <c r="H218" i="1"/>
  <c r="G24" i="4" s="1"/>
  <c r="G218" i="1"/>
  <c r="F24" i="4" s="1"/>
  <c r="I217" i="1"/>
  <c r="H23" i="4" s="1"/>
  <c r="H217" i="1"/>
  <c r="G23" i="4" s="1"/>
  <c r="G217" i="1"/>
  <c r="I216" i="1"/>
  <c r="H22" i="4" s="1"/>
  <c r="H216" i="1"/>
  <c r="H219" i="1" s="1"/>
  <c r="G25" i="4" s="1"/>
  <c r="G216" i="1"/>
  <c r="F22" i="4" s="1"/>
  <c r="I197" i="1"/>
  <c r="H197" i="1"/>
  <c r="G197" i="1"/>
  <c r="J104" i="5" l="1"/>
  <c r="J106" i="1"/>
  <c r="K106" i="1"/>
  <c r="G219" i="1"/>
  <c r="F25" i="4" s="1"/>
  <c r="G22" i="4"/>
  <c r="F23" i="4"/>
  <c r="I219" i="1"/>
  <c r="H25" i="4" s="1"/>
  <c r="J24" i="4"/>
  <c r="J23" i="4"/>
  <c r="J22" i="4"/>
  <c r="L24" i="1" l="1"/>
  <c r="L34" i="1"/>
  <c r="L44" i="1"/>
  <c r="L54" i="1"/>
  <c r="L66" i="1"/>
  <c r="L200" i="1" s="1"/>
  <c r="L76" i="1"/>
  <c r="L86" i="1"/>
  <c r="L96" i="1"/>
  <c r="L118" i="1"/>
  <c r="L128" i="1"/>
  <c r="L138" i="1"/>
  <c r="L148" i="1"/>
  <c r="L160" i="1"/>
  <c r="L170" i="1"/>
  <c r="L180" i="1"/>
  <c r="L190" i="1"/>
  <c r="L197" i="1"/>
  <c r="L202" i="1" l="1"/>
  <c r="L221" i="1"/>
  <c r="D224" i="1"/>
  <c r="K219" i="1" l="1"/>
  <c r="D218" i="5" l="1"/>
  <c r="D21" i="4"/>
  <c r="E21" i="4"/>
  <c r="C21" i="4"/>
  <c r="D7" i="4"/>
  <c r="E7" i="4"/>
  <c r="C7" i="4"/>
  <c r="F217" i="5"/>
  <c r="E217" i="5"/>
  <c r="D217" i="5"/>
  <c r="E224" i="5"/>
  <c r="F224" i="5"/>
  <c r="E223" i="5"/>
  <c r="F223" i="5"/>
  <c r="E222" i="5"/>
  <c r="F222" i="5"/>
  <c r="E220" i="5"/>
  <c r="F220" i="5"/>
  <c r="D220" i="5"/>
  <c r="J220" i="5" s="1"/>
  <c r="D222" i="5"/>
  <c r="D223" i="5"/>
  <c r="D224" i="5"/>
  <c r="E218" i="5"/>
  <c r="F218" i="5"/>
  <c r="J221" i="5" l="1"/>
  <c r="J219" i="5"/>
  <c r="J224" i="5"/>
  <c r="J223" i="5"/>
  <c r="J222" i="5"/>
  <c r="D226" i="5" l="1"/>
  <c r="D227" i="5" s="1"/>
  <c r="D170" i="1" l="1"/>
  <c r="E170" i="1"/>
  <c r="D13" i="5"/>
  <c r="E215" i="1"/>
  <c r="F215" i="1"/>
  <c r="D215" i="1"/>
  <c r="E207" i="1"/>
  <c r="F207" i="1"/>
  <c r="D207" i="1"/>
  <c r="J194" i="1"/>
  <c r="J195" i="1"/>
  <c r="J196" i="1"/>
  <c r="J186" i="1"/>
  <c r="J189" i="1"/>
  <c r="J188" i="1"/>
  <c r="J187" i="1"/>
  <c r="J185" i="1"/>
  <c r="J184" i="1"/>
  <c r="J183" i="1"/>
  <c r="J182" i="1"/>
  <c r="J179" i="1"/>
  <c r="J178" i="1"/>
  <c r="J177" i="1"/>
  <c r="J176" i="1"/>
  <c r="J175" i="1"/>
  <c r="J174" i="1"/>
  <c r="J173" i="1"/>
  <c r="J172" i="1"/>
  <c r="J169" i="1"/>
  <c r="J168" i="1"/>
  <c r="J167" i="1"/>
  <c r="J166" i="1"/>
  <c r="J165" i="1"/>
  <c r="J164" i="1"/>
  <c r="J163" i="1"/>
  <c r="J162" i="1"/>
  <c r="J159" i="1"/>
  <c r="J158" i="1"/>
  <c r="J157" i="1"/>
  <c r="J156" i="1"/>
  <c r="J155" i="1"/>
  <c r="J154" i="1"/>
  <c r="J153" i="1"/>
  <c r="J152" i="1"/>
  <c r="J147" i="1"/>
  <c r="J146" i="1"/>
  <c r="J145" i="1"/>
  <c r="J144" i="1"/>
  <c r="J143" i="1"/>
  <c r="J142" i="1"/>
  <c r="J141" i="1"/>
  <c r="J140" i="1"/>
  <c r="J137" i="1"/>
  <c r="J136" i="1"/>
  <c r="J135" i="1"/>
  <c r="J134" i="1"/>
  <c r="J133" i="1"/>
  <c r="J132" i="1"/>
  <c r="J131" i="1"/>
  <c r="J130" i="1"/>
  <c r="J127" i="1"/>
  <c r="J126" i="1"/>
  <c r="J125" i="1"/>
  <c r="J124" i="1"/>
  <c r="J123" i="1"/>
  <c r="J122" i="1"/>
  <c r="J121" i="1"/>
  <c r="J120" i="1"/>
  <c r="J117" i="1"/>
  <c r="J116" i="1"/>
  <c r="J115" i="1"/>
  <c r="J114" i="1"/>
  <c r="J113" i="1"/>
  <c r="J112" i="1"/>
  <c r="J111" i="1"/>
  <c r="J110" i="1"/>
  <c r="J95" i="1"/>
  <c r="J90" i="1"/>
  <c r="J89" i="1"/>
  <c r="J88" i="1"/>
  <c r="J85" i="1"/>
  <c r="J84" i="1"/>
  <c r="J83" i="1"/>
  <c r="J82" i="1"/>
  <c r="J81" i="1"/>
  <c r="J80" i="1"/>
  <c r="J78" i="1"/>
  <c r="J75" i="1"/>
  <c r="J74" i="1"/>
  <c r="J73" i="1"/>
  <c r="J72" i="1"/>
  <c r="J71" i="1"/>
  <c r="J65" i="1"/>
  <c r="J64" i="1"/>
  <c r="J63" i="1"/>
  <c r="J62" i="1"/>
  <c r="J61" i="1"/>
  <c r="J60" i="1"/>
  <c r="J59" i="1"/>
  <c r="J58" i="1"/>
  <c r="J53" i="1"/>
  <c r="J52" i="1"/>
  <c r="J51" i="1"/>
  <c r="J50" i="1"/>
  <c r="J49" i="1"/>
  <c r="J48" i="1"/>
  <c r="J47" i="1"/>
  <c r="J46" i="1"/>
  <c r="J43" i="1"/>
  <c r="J42" i="1"/>
  <c r="J41" i="1"/>
  <c r="J40" i="1"/>
  <c r="J39" i="1"/>
  <c r="J38" i="1"/>
  <c r="J37" i="1"/>
  <c r="J36" i="1"/>
  <c r="J27" i="1"/>
  <c r="J28" i="1"/>
  <c r="J29" i="1"/>
  <c r="J30" i="1"/>
  <c r="J31" i="1"/>
  <c r="J32" i="1"/>
  <c r="J33" i="1"/>
  <c r="J26" i="1"/>
  <c r="J17" i="1"/>
  <c r="J19" i="1"/>
  <c r="J20" i="1"/>
  <c r="J21" i="1"/>
  <c r="J22" i="1"/>
  <c r="J23" i="1"/>
  <c r="F213" i="5"/>
  <c r="E213" i="5"/>
  <c r="D213" i="5"/>
  <c r="E197" i="1"/>
  <c r="E205" i="5" s="1"/>
  <c r="F197" i="1"/>
  <c r="F205" i="5" s="1"/>
  <c r="D197" i="1"/>
  <c r="D205" i="5" s="1"/>
  <c r="J213" i="5" l="1"/>
  <c r="J205" i="5"/>
  <c r="J197" i="1"/>
  <c r="K44" i="1"/>
  <c r="J148" i="1"/>
  <c r="K24" i="1"/>
  <c r="J34" i="1"/>
  <c r="J66" i="1"/>
  <c r="J96" i="1"/>
  <c r="J138" i="1"/>
  <c r="J170" i="1"/>
  <c r="K190" i="1"/>
  <c r="J54" i="1"/>
  <c r="J86" i="1"/>
  <c r="K180" i="1"/>
  <c r="J76" i="1"/>
  <c r="J118" i="1"/>
  <c r="J128" i="1"/>
  <c r="J160" i="1"/>
  <c r="K34" i="1"/>
  <c r="J180" i="1"/>
  <c r="K96" i="1"/>
  <c r="K118" i="1"/>
  <c r="K138" i="1"/>
  <c r="K54" i="1"/>
  <c r="K148" i="1"/>
  <c r="K197" i="1"/>
  <c r="K66" i="1"/>
  <c r="K160" i="1"/>
  <c r="K76" i="1"/>
  <c r="K170" i="1"/>
  <c r="K128" i="1"/>
  <c r="K86" i="1"/>
  <c r="J190" i="1"/>
  <c r="J44" i="1"/>
  <c r="J24" i="1"/>
  <c r="D14" i="4"/>
  <c r="E14" i="4"/>
  <c r="E13" i="4"/>
  <c r="D12" i="4"/>
  <c r="E12" i="4"/>
  <c r="D11" i="4"/>
  <c r="E11" i="4"/>
  <c r="D10" i="4"/>
  <c r="E10" i="4"/>
  <c r="D9" i="4"/>
  <c r="E9" i="4"/>
  <c r="C14" i="4"/>
  <c r="C10" i="4"/>
  <c r="C11" i="4"/>
  <c r="C12" i="4"/>
  <c r="C13" i="4"/>
  <c r="C9" i="4"/>
  <c r="D8" i="4"/>
  <c r="E8" i="4"/>
  <c r="C8" i="4"/>
  <c r="F13" i="5"/>
  <c r="E13" i="5"/>
  <c r="D180" i="5"/>
  <c r="E180" i="5"/>
  <c r="F180" i="5"/>
  <c r="D191" i="5"/>
  <c r="E191" i="5"/>
  <c r="F191" i="5"/>
  <c r="D202" i="5"/>
  <c r="E202" i="5"/>
  <c r="F202" i="5"/>
  <c r="F169" i="5"/>
  <c r="E169" i="5"/>
  <c r="D169" i="5"/>
  <c r="D135" i="5"/>
  <c r="E135" i="5"/>
  <c r="F135" i="5"/>
  <c r="D146" i="5"/>
  <c r="E146" i="5"/>
  <c r="F146" i="5"/>
  <c r="D157" i="5"/>
  <c r="E157" i="5"/>
  <c r="F157" i="5"/>
  <c r="F124" i="5"/>
  <c r="E124" i="5"/>
  <c r="D124" i="5"/>
  <c r="D80" i="5"/>
  <c r="E80" i="5"/>
  <c r="F80" i="5"/>
  <c r="D91" i="5"/>
  <c r="E91" i="5"/>
  <c r="F91" i="5"/>
  <c r="D102" i="5"/>
  <c r="E102" i="5"/>
  <c r="F102" i="5"/>
  <c r="D69" i="5"/>
  <c r="E69" i="5"/>
  <c r="F69" i="5"/>
  <c r="D35" i="5"/>
  <c r="E35" i="5"/>
  <c r="F35" i="5"/>
  <c r="D46" i="5"/>
  <c r="E46" i="5"/>
  <c r="F46" i="5"/>
  <c r="D57" i="5"/>
  <c r="E57" i="5"/>
  <c r="F57" i="5"/>
  <c r="E24" i="5"/>
  <c r="F24" i="5"/>
  <c r="D24" i="5"/>
  <c r="I11" i="4" l="1"/>
  <c r="J102" i="5"/>
  <c r="J202" i="5"/>
  <c r="I10" i="4"/>
  <c r="I8" i="4"/>
  <c r="I14" i="4"/>
  <c r="J135" i="5"/>
  <c r="J35" i="5"/>
  <c r="J91" i="5"/>
  <c r="J169" i="5"/>
  <c r="J191" i="5"/>
  <c r="J57" i="5"/>
  <c r="J157" i="5"/>
  <c r="I9" i="4"/>
  <c r="J69" i="5"/>
  <c r="J80" i="5"/>
  <c r="J180" i="5"/>
  <c r="I12" i="4"/>
  <c r="J24" i="5"/>
  <c r="J46" i="5"/>
  <c r="J124" i="5"/>
  <c r="J146" i="5"/>
  <c r="D221" i="1"/>
  <c r="D13" i="4"/>
  <c r="I13" i="4" s="1"/>
  <c r="C15" i="4"/>
  <c r="E15" i="4"/>
  <c r="F225" i="5"/>
  <c r="E225" i="5"/>
  <c r="E190" i="1"/>
  <c r="E194" i="5" s="1"/>
  <c r="F190" i="1"/>
  <c r="F194" i="5" s="1"/>
  <c r="E180" i="1"/>
  <c r="E183" i="5" s="1"/>
  <c r="F180" i="1"/>
  <c r="F183" i="5" s="1"/>
  <c r="E172" i="5"/>
  <c r="F170" i="1"/>
  <c r="F172" i="5" s="1"/>
  <c r="E160" i="1"/>
  <c r="E161" i="5" s="1"/>
  <c r="F160" i="1"/>
  <c r="F161" i="5" s="1"/>
  <c r="E148" i="1"/>
  <c r="E149" i="5" s="1"/>
  <c r="F148" i="1"/>
  <c r="F149" i="5" s="1"/>
  <c r="E138" i="1"/>
  <c r="E138" i="5" s="1"/>
  <c r="F138" i="1"/>
  <c r="F138" i="5" s="1"/>
  <c r="E128" i="1"/>
  <c r="E127" i="5" s="1"/>
  <c r="F128" i="1"/>
  <c r="F127" i="5" s="1"/>
  <c r="E118" i="1"/>
  <c r="F118" i="1"/>
  <c r="F116" i="5" s="1"/>
  <c r="E96" i="1"/>
  <c r="E94" i="5" s="1"/>
  <c r="F96" i="1"/>
  <c r="E86" i="1"/>
  <c r="F86" i="1"/>
  <c r="F83" i="5" s="1"/>
  <c r="E76" i="1"/>
  <c r="E72" i="5" s="1"/>
  <c r="F76" i="1"/>
  <c r="F72" i="5" s="1"/>
  <c r="E66" i="1"/>
  <c r="E61" i="5" s="1"/>
  <c r="F66" i="1"/>
  <c r="F61" i="5" s="1"/>
  <c r="E54" i="1"/>
  <c r="E49" i="5" s="1"/>
  <c r="F54" i="1"/>
  <c r="F49" i="5" s="1"/>
  <c r="E44" i="1"/>
  <c r="F44" i="1"/>
  <c r="F38" i="5" s="1"/>
  <c r="E34" i="1"/>
  <c r="E27" i="5" s="1"/>
  <c r="F34" i="1"/>
  <c r="F27" i="5" s="1"/>
  <c r="D34" i="1"/>
  <c r="D27" i="5" s="1"/>
  <c r="F24" i="1"/>
  <c r="F16" i="5" s="1"/>
  <c r="E24" i="1"/>
  <c r="E83" i="5" l="1"/>
  <c r="E208" i="1"/>
  <c r="J27" i="5"/>
  <c r="J225" i="5"/>
  <c r="E16" i="4"/>
  <c r="E17" i="4" s="1"/>
  <c r="C16" i="4"/>
  <c r="C17" i="4" s="1"/>
  <c r="E226" i="5"/>
  <c r="E227" i="5" s="1"/>
  <c r="F226" i="5"/>
  <c r="F227" i="5" s="1"/>
  <c r="E16" i="5"/>
  <c r="D15" i="4"/>
  <c r="I15" i="4" s="1"/>
  <c r="E116" i="5"/>
  <c r="F94" i="5"/>
  <c r="E38" i="5"/>
  <c r="I16" i="4" l="1"/>
  <c r="I17" i="4" s="1"/>
  <c r="D16" i="4"/>
  <c r="D17" i="4" s="1"/>
  <c r="J226" i="5"/>
  <c r="J227" i="5" s="1"/>
  <c r="F209" i="1"/>
  <c r="E209" i="1"/>
  <c r="D190" i="1"/>
  <c r="D194" i="5" s="1"/>
  <c r="J194" i="5" s="1"/>
  <c r="D180" i="1"/>
  <c r="D183" i="5" s="1"/>
  <c r="J183" i="5" s="1"/>
  <c r="D172" i="5"/>
  <c r="J172" i="5" s="1"/>
  <c r="D160" i="1"/>
  <c r="D148" i="1"/>
  <c r="D149" i="5" s="1"/>
  <c r="J149" i="5" s="1"/>
  <c r="D138" i="1"/>
  <c r="D138" i="5" s="1"/>
  <c r="J138" i="5" s="1"/>
  <c r="D128" i="1"/>
  <c r="D127" i="5" s="1"/>
  <c r="J127" i="5" s="1"/>
  <c r="D118" i="1"/>
  <c r="D96" i="1"/>
  <c r="D94" i="5" s="1"/>
  <c r="J94" i="5" s="1"/>
  <c r="D86" i="1"/>
  <c r="D83" i="5" s="1"/>
  <c r="J83" i="5" s="1"/>
  <c r="D76" i="1"/>
  <c r="D72" i="5" s="1"/>
  <c r="J72" i="5" s="1"/>
  <c r="D66" i="1"/>
  <c r="D54" i="1"/>
  <c r="D49" i="5" s="1"/>
  <c r="J49" i="5" s="1"/>
  <c r="D44" i="1"/>
  <c r="D24" i="1"/>
  <c r="D16" i="5" l="1"/>
  <c r="J16" i="5" s="1"/>
  <c r="J208" i="1"/>
  <c r="F210" i="1"/>
  <c r="E210" i="1"/>
  <c r="D116" i="5"/>
  <c r="J116" i="5" s="1"/>
  <c r="C29" i="6"/>
  <c r="D161" i="5"/>
  <c r="J161" i="5" s="1"/>
  <c r="C40" i="6"/>
  <c r="D61" i="5"/>
  <c r="J61" i="5" s="1"/>
  <c r="C18" i="6"/>
  <c r="D38" i="5"/>
  <c r="J38" i="5" s="1"/>
  <c r="C7" i="6"/>
  <c r="D10" i="6" s="1"/>
  <c r="F218" i="1" l="1"/>
  <c r="E24" i="4" s="1"/>
  <c r="F217" i="1"/>
  <c r="F216" i="1"/>
  <c r="E23" i="4"/>
  <c r="E218" i="1"/>
  <c r="D24" i="4" s="1"/>
  <c r="E217" i="1"/>
  <c r="D23" i="4" s="1"/>
  <c r="E216" i="1"/>
  <c r="D45" i="6"/>
  <c r="D47" i="6"/>
  <c r="D46" i="6"/>
  <c r="D43" i="6"/>
  <c r="D44" i="6"/>
  <c r="D34" i="6"/>
  <c r="D36" i="6"/>
  <c r="D32" i="6"/>
  <c r="D33" i="6"/>
  <c r="D35" i="6"/>
  <c r="D24" i="6"/>
  <c r="D25" i="6"/>
  <c r="D21" i="6"/>
  <c r="D22" i="6"/>
  <c r="D23" i="6"/>
  <c r="D12" i="6"/>
  <c r="D11" i="6"/>
  <c r="D14" i="6"/>
  <c r="D13" i="6"/>
  <c r="D209" i="1"/>
  <c r="E219" i="1" l="1"/>
  <c r="D25" i="4" s="1"/>
  <c r="F219" i="1"/>
  <c r="E25" i="4" s="1"/>
  <c r="J209" i="1"/>
  <c r="J210" i="1" s="1"/>
  <c r="D225" i="1" s="1"/>
  <c r="E22" i="4"/>
  <c r="D22" i="4"/>
  <c r="D210" i="1"/>
  <c r="C30" i="6"/>
  <c r="C41" i="6"/>
  <c r="C19" i="6"/>
  <c r="C8" i="6"/>
  <c r="D222" i="1" l="1"/>
  <c r="D218" i="1"/>
  <c r="D217" i="1"/>
  <c r="I23" i="4" s="1"/>
  <c r="D216" i="1"/>
  <c r="C22" i="4" l="1"/>
  <c r="J216" i="1"/>
  <c r="J218" i="1"/>
  <c r="I24" i="4" s="1"/>
  <c r="C24" i="4"/>
  <c r="D219" i="1"/>
  <c r="C25" i="4" s="1"/>
  <c r="C23" i="4"/>
  <c r="J219" i="1" l="1"/>
  <c r="I25" i="4" s="1"/>
  <c r="I22" i="4"/>
</calcChain>
</file>

<file path=xl/sharedStrings.xml><?xml version="1.0" encoding="utf-8"?>
<sst xmlns="http://schemas.openxmlformats.org/spreadsheetml/2006/main" count="910" uniqueCount="668">
  <si>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</si>
  <si>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</si>
  <si>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</si>
  <si>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</si>
  <si>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</si>
  <si>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</si>
  <si>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</si>
  <si>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</si>
  <si>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</si>
  <si>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</si>
  <si>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</si>
  <si>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</si>
  <si>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</si>
  <si>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</si>
  <si>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</si>
  <si>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</si>
  <si>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</si>
  <si>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</si>
  <si>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</si>
  <si>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</si>
  <si>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</si>
  <si>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</si>
  <si>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</si>
  <si>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</si>
  <si>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</si>
  <si>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</si>
  <si>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</si>
  <si>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</si>
  <si>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</si>
  <si>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</si>
  <si>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</si>
  <si>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</si>
  <si>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</si>
  <si>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</si>
  <si>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</si>
  <si>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</si>
  <si>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</si>
  <si>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</si>
  <si>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</si>
  <si>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</si>
  <si>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</si>
  <si>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</si>
  <si>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</si>
  <si>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</si>
  <si>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</si>
  <si>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</si>
  <si>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</si>
  <si>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</si>
  <si>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</si>
  <si>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</si>
  <si>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</si>
  <si>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</si>
  <si>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</si>
  <si>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</si>
  <si>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</si>
  <si>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</si>
  <si>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</si>
  <si>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</si>
  <si>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</si>
  <si>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</si>
  <si>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</si>
  <si>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</si>
  <si>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</si>
  <si>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</si>
  <si>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</si>
  <si>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</si>
  <si>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</si>
  <si>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</si>
  <si>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</si>
  <si>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</si>
  <si>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</si>
  <si>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</si>
  <si>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</si>
  <si>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</si>
  <si>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</si>
  <si>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</si>
  <si>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</si>
  <si>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</si>
  <si>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</si>
  <si>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</si>
  <si>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</si>
  <si>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</si>
  <si>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</si>
  <si>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</si>
  <si>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</si>
  <si>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</si>
  <si>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</si>
  <si>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</si>
  <si>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</si>
  <si>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</si>
  <si>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</si>
  <si>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</si>
  <si>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</si>
  <si>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</si>
  <si>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</si>
  <si>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</si>
  <si>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</si>
  <si>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</si>
  <si>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</si>
  <si>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</si>
  <si>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</si>
  <si>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</si>
  <si>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</si>
  <si>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</si>
  <si>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</si>
  <si>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</si>
  <si>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</si>
  <si>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</si>
  <si>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</si>
  <si>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</si>
  <si>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</si>
  <si>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</si>
  <si>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</si>
  <si>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</si>
  <si>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</si>
  <si>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</si>
  <si>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</si>
  <si>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</si>
  <si>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</si>
  <si>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</si>
  <si>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</si>
  <si>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</si>
  <si>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</si>
  <si>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</si>
  <si>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</si>
  <si>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</si>
  <si>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</si>
  <si>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</si>
  <si>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</si>
  <si>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</si>
  <si>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</si>
  <si>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</si>
  <si>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</si>
  <si>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</si>
  <si>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</si>
  <si>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</si>
  <si>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</si>
  <si>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</si>
  <si>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</si>
  <si>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</si>
  <si>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</si>
  <si>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</si>
  <si>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</si>
  <si>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</si>
  <si>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</si>
  <si>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</si>
  <si>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</si>
  <si>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</si>
  <si>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</si>
  <si>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</si>
  <si>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</si>
  <si>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</si>
  <si>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</si>
  <si>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</si>
  <si>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</si>
  <si>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</si>
  <si>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</si>
  <si>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</si>
  <si>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</si>
  <si>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</si>
  <si>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</si>
  <si>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</si>
  <si>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</si>
  <si>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</si>
  <si>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</si>
  <si>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</si>
  <si>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</si>
  <si>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</si>
  <si>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</si>
  <si>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</si>
  <si>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</si>
  <si>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</si>
  <si>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</si>
  <si>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</si>
  <si>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</si>
  <si>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</si>
  <si>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</si>
  <si>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</si>
  <si>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</si>
  <si>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</si>
  <si>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</si>
  <si>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</si>
  <si>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</si>
  <si>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</si>
  <si>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</si>
  <si>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</si>
  <si>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</si>
  <si>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</si>
  <si>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</si>
  <si>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</si>
  <si>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</si>
  <si>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</si>
  <si>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</si>
  <si>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</si>
  <si>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</si>
  <si>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</si>
  <si>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</si>
  <si>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</si>
  <si>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</si>
  <si>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</si>
  <si>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</si>
  <si>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</si>
  <si>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</si>
  <si>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</si>
  <si>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</si>
  <si>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</si>
  <si>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</si>
  <si>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</si>
  <si>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</si>
  <si>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</si>
  <si>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</si>
  <si>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</si>
  <si>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</si>
  <si>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</si>
  <si>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</si>
  <si>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</si>
  <si>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</si>
  <si>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</si>
  <si>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</si>
  <si>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</si>
  <si>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</si>
  <si>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</si>
  <si>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</si>
  <si>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</si>
  <si>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</si>
  <si>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</si>
  <si>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</si>
  <si>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</si>
  <si>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</si>
  <si>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</si>
  <si>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</si>
  <si>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</si>
  <si>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</si>
  <si>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</si>
  <si>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</si>
  <si>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</si>
  <si>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</si>
  <si>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</si>
  <si>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</si>
  <si>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</si>
  <si>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</si>
  <si>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</si>
  <si>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</si>
  <si>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</si>
  <si>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</si>
  <si>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</si>
  <si>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</si>
  <si>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</si>
  <si>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</si>
  <si>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</si>
  <si>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</si>
  <si>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</si>
  <si>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</si>
  <si>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</si>
  <si>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</si>
  <si>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</si>
  <si>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</si>
  <si>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</si>
  <si>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</si>
  <si>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</si>
  <si>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</si>
  <si>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</si>
  <si>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</si>
  <si>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</si>
  <si>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</si>
  <si>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</si>
  <si>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</si>
  <si>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</si>
  <si>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</si>
  <si>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</si>
  <si>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</si>
  <si>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</si>
  <si>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</si>
  <si>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</si>
  <si>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</si>
  <si>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</si>
  <si>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</si>
  <si>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</si>
  <si>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</si>
  <si>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</si>
  <si>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</si>
  <si>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</si>
  <si>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</si>
  <si>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</si>
  <si>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</si>
  <si>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</si>
  <si>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</si>
  <si>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</si>
  <si>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</si>
  <si>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</si>
  <si>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</si>
  <si>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</si>
  <si>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</si>
  <si>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</si>
  <si>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</si>
  <si>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</si>
  <si>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</si>
  <si>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</si>
  <si>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</si>
  <si>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</si>
  <si>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</si>
  <si>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</si>
  <si>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</si>
  <si>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</si>
  <si>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</si>
  <si>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</si>
  <si>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</si>
  <si>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</si>
  <si>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</si>
  <si>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</si>
  <si>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</si>
  <si>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</si>
  <si>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</si>
  <si>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</si>
  <si>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</si>
  <si>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</si>
  <si>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</si>
  <si>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</si>
  <si>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</si>
  <si>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</si>
  <si>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</si>
  <si>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</si>
  <si>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</si>
  <si>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</si>
  <si>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</si>
  <si>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</si>
  <si>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</si>
  <si>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</si>
  <si>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</si>
  <si>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</si>
  <si>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</si>
  <si>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</si>
  <si>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</si>
  <si>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</si>
  <si>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</si>
  <si>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</si>
  <si>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</si>
  <si>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</si>
  <si>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</si>
  <si>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</si>
  <si>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</si>
  <si>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</si>
  <si>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</si>
  <si>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</si>
  <si>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</si>
  <si>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</si>
  <si>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</si>
  <si>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</si>
  <si>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</si>
  <si>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</si>
  <si>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</si>
  <si>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</si>
  <si>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</si>
  <si>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</si>
  <si>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</si>
  <si>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</si>
  <si>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</si>
  <si>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</si>
  <si>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</si>
  <si>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</si>
  <si>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</si>
  <si>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</si>
  <si>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</si>
  <si>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</si>
  <si>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</si>
  <si>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</si>
  <si>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</si>
  <si>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</si>
  <si>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</si>
  <si>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</si>
  <si>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</si>
  <si>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</si>
  <si>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</si>
  <si>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</si>
  <si>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</si>
  <si>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</si>
  <si>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</si>
  <si>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</si>
  <si>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</si>
  <si>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</si>
  <si>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</si>
  <si>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</si>
  <si>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</si>
  <si>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</si>
  <si>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</si>
  <si>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</si>
  <si>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</si>
  <si>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</si>
  <si>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</si>
  <si>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</si>
  <si>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</si>
  <si>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</si>
  <si>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</si>
  <si>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</si>
  <si>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</si>
  <si>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</si>
  <si>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</si>
  <si>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</si>
  <si>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</si>
  <si>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</si>
  <si>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</si>
  <si>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</si>
  <si>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</si>
  <si>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</si>
  <si>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</si>
  <si>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</si>
  <si>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</si>
  <si>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</si>
  <si>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</si>
  <si>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</si>
  <si>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</si>
  <si>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</si>
  <si>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</si>
  <si>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</si>
  <si>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</si>
  <si>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</si>
  <si>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</si>
  <si>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</si>
  <si>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</si>
  <si>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</si>
  <si>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</si>
  <si>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</si>
  <si>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</si>
  <si>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</si>
  <si>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</si>
  <si>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</si>
  <si>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</si>
  <si>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</si>
  <si>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</si>
  <si>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</si>
  <si>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</si>
  <si>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</si>
  <si>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</si>
  <si>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</si>
  <si>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</si>
  <si>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</si>
  <si>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</si>
  <si>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</si>
  <si>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</si>
  <si>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</si>
  <si>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</si>
  <si>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</si>
  <si>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</si>
  <si>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</si>
  <si>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</si>
  <si>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</si>
  <si>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</si>
  <si>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</si>
  <si>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</si>
  <si>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</si>
  <si>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</si>
  <si>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</si>
  <si>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</si>
  <si>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</si>
  <si>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</si>
  <si>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</si>
  <si>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</si>
  <si>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</si>
  <si>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</si>
  <si>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</si>
  <si>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</si>
  <si>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</si>
  <si>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</si>
  <si>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</si>
  <si>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</si>
  <si>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</si>
  <si>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</si>
  <si>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</si>
  <si>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</si>
  <si>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</si>
  <si>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</si>
  <si>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</si>
  <si>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</si>
  <si>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</si>
  <si>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</si>
  <si>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</si>
  <si>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</si>
  <si>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</si>
  <si>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</si>
  <si>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</si>
  <si>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</si>
  <si>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</si>
  <si>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</si>
  <si>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</si>
  <si>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</si>
  <si>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</si>
  <si>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</si>
  <si>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</si>
  <si>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</si>
  <si>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</si>
  <si>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</si>
  <si>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</si>
  <si>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</si>
  <si>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</si>
  <si>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</si>
  <si>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</si>
  <si>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</si>
  <si>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</si>
  <si>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</si>
  <si>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</si>
  <si>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</si>
  <si>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</si>
  <si>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</si>
  <si>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</si>
  <si>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</si>
  <si>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</si>
  <si>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</si>
  <si>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</si>
  <si>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</si>
  <si>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</si>
  <si>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</si>
  <si>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</si>
  <si>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</si>
  <si>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</si>
  <si>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</si>
  <si>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</si>
  <si>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</si>
  <si>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</si>
  <si>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</si>
  <si>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</si>
  <si>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</si>
  <si>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</si>
  <si>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</si>
  <si>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</si>
  <si>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</si>
  <si>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</si>
  <si>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</si>
  <si>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</si>
  <si>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</si>
  <si>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</si>
  <si>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</si>
  <si>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</si>
  <si>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</si>
  <si>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</si>
  <si>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</si>
  <si>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</si>
  <si>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</si>
  <si>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</si>
  <si>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</si>
  <si>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</si>
  <si>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</si>
  <si>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</si>
  <si>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</si>
  <si>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</si>
  <si>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</si>
  <si>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</si>
  <si>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</si>
  <si>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</si>
  <si>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</si>
  <si>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</si>
  <si>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</si>
  <si>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</si>
  <si>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</si>
  <si>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</si>
  <si>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</si>
  <si>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</si>
  <si>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</si>
  <si>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</si>
  <si>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</si>
  <si>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</si>
  <si>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</si>
  <si>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</si>
  <si>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</si>
  <si>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</si>
  <si>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</si>
  <si>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</si>
  <si>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</si>
  <si>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</si>
  <si>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</si>
  <si>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</si>
  <si>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</si>
  <si>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</si>
  <si>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</si>
  <si>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</si>
  <si>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</si>
  <si>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</si>
  <si>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</si>
  <si>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Organization 4 Budget</t>
  </si>
  <si>
    <t>Recipient Organization 5 Budget</t>
  </si>
  <si>
    <t>Recipient Organization 6 Budget</t>
  </si>
  <si>
    <t>Recipient Organization 4</t>
  </si>
  <si>
    <t>Recipient Organization 5</t>
  </si>
  <si>
    <t>Recipient Organization 6</t>
  </si>
  <si>
    <t>Recipient Agency 4</t>
  </si>
  <si>
    <t>Recipient Agency 5</t>
  </si>
  <si>
    <t>Recipient Agency 6</t>
  </si>
  <si>
    <t>Recip Agency 4</t>
  </si>
  <si>
    <t>Recip Agency 5</t>
  </si>
  <si>
    <t>Recip Agency 6</t>
  </si>
  <si>
    <t>Output 2.5</t>
  </si>
  <si>
    <t>Activity 2.5.1</t>
  </si>
  <si>
    <t>Activity 2.5.2</t>
  </si>
  <si>
    <t>Activity 2.5.3</t>
  </si>
  <si>
    <t>Activity 2.5.4</t>
  </si>
  <si>
    <t>Activity 2.5.5</t>
  </si>
  <si>
    <t>Activity 2.5.6</t>
  </si>
  <si>
    <t>Activity 2.5.7</t>
  </si>
  <si>
    <t>Activity 2.5.8</t>
  </si>
  <si>
    <t>Country and Regional capacity established and strengthened to address their climate security priorities.</t>
  </si>
  <si>
    <t>Dedicated catalytic local capacity in 3 CANCC Atoll Nations driving country level project implementation, dialogue, analysis and direction on critical climate security issues.</t>
  </si>
  <si>
    <t xml:space="preserve">National Climate Security Project Coordinator Positions in RMI, Kiribati and Tuvalu. </t>
  </si>
  <si>
    <t>Implementation of country level activities in the project and ensure country driven approach to climate security profiles and implementation of priorities identified</t>
  </si>
  <si>
    <t>Assess and provide recommendations on merits and options for establishing long term cross-governmental capacity or mechanism on climate security coordination</t>
  </si>
  <si>
    <t>Dedicated facility established to provide high-level dedicated policy advice to atoll nations on climate security on an on-demand basis.</t>
  </si>
  <si>
    <t>Advisor Position to support the capacity of the Chair of CANCC on climate security</t>
  </si>
  <si>
    <t xml:space="preserve">Recommendations on the establishment of more permanent support to the CANCC </t>
  </si>
  <si>
    <t>Explore and proposed options for strengthening partnership mechanisms with the UN.</t>
  </si>
  <si>
    <t>Coordination capacity strengthened in the Pacific Islands Forum to support the developing regional understanding of climate security and feeding into the Boe Declaration Action Plan.</t>
  </si>
  <si>
    <t xml:space="preserve">Climate Security Advisory position based at PIFS </t>
  </si>
  <si>
    <t>Manage regionally-focused activities of the project and foster collaboration amongst key stakeholders in the region</t>
  </si>
  <si>
    <t>Feed into relevant reporting and decision-making processes linked to the Boe Declaration and relevant regional and international fora</t>
  </si>
  <si>
    <t>Support national coordinators in focus countries.</t>
  </si>
  <si>
    <t xml:space="preserve">Strengthened ability of key stakeholders in Pacific countries to understand, articulate and mitigate security threats of climate change with a particular focus  atoll nations </t>
  </si>
  <si>
    <t>3 Country specific Climate Security Profiles developed to identify critical climate security issues as the basis for action, resource mobilisation and advocacy in Kiribati, RMI and Tuvalu, building on existing assessments as relevant.</t>
  </si>
  <si>
    <t>Identify key stakeholders and consult on objectives, focus and purpose of Climate Security Profiles (CSPs)</t>
  </si>
  <si>
    <t xml:space="preserve">Rapid analysis of existing relevant information and sources that should inform the CSP and identify gaps. </t>
  </si>
  <si>
    <t>Design and agree on methodology/approach to develop National Climate Security Profiles drawing on the UN Conceptual Approach for Climate Related Security Assessments</t>
  </si>
  <si>
    <t>Develop 3 National Climate Security Profiles (CSP) one for each Atoll Country</t>
  </si>
  <si>
    <t xml:space="preserve">Identify and recommend policy and management frameworks (e.g. National Security Policies, Climate Change Profiles) </t>
  </si>
  <si>
    <t>Country focused consultative process and outreach arrangements established in Tuvalu and RMI that help to inform,validate, and address and respond to climate change security risks over time.</t>
  </si>
  <si>
    <t>Design and reach agreement on country specific collaborative arrangements to support ongoing inclusive dialogue and decision-making processes. This should consider and build on existing mechanisms.</t>
  </si>
  <si>
    <t xml:space="preserve">Undertake inclusive dialogue and outreach in the relevant focus countries </t>
  </si>
  <si>
    <t xml:space="preserve">Strengthen the capacity of groups representing the interests and perspectives of vulnerable and margnalised people (eg. CSO, women, youth and community organisations) to effectively engage in the climate change security risk discourse. </t>
  </si>
  <si>
    <t xml:space="preserve">Pilot at least 3 initiatives that address an identified climate security priority at country or the community level  </t>
  </si>
  <si>
    <t>Establish a criteria and process for the early selection of pilot projects to respond to climate change security related risks, drawing on country-level, regional and international expertise on peacebuilding and conflict prevention as well as on existing plans where already in place.</t>
  </si>
  <si>
    <t>Develop and implement at least 3 pilot interventions, at least 1 relevant to each country of Tuvalu, RMI and Kiribati</t>
  </si>
  <si>
    <t xml:space="preserve">Establish a Pacific Climate Security network (PCSN) </t>
  </si>
  <si>
    <t xml:space="preserve">Review existing relevant formal and informal coordination mechanisms </t>
  </si>
  <si>
    <t>Identify network stakeholders</t>
  </si>
  <si>
    <t>Establish network partnership arrangement</t>
  </si>
  <si>
    <t>Face to face periodic meetings</t>
  </si>
  <si>
    <t>Identify sustainability options for the network</t>
  </si>
  <si>
    <t xml:space="preserve">Develop deep dive assessments on at least one climate fragility issues (issues to be recommended by Pacific Climate Security Network) </t>
  </si>
  <si>
    <t xml:space="preserve">Convene at least one regional dialogue on climate fragility issues with a focus on issues most relevant to Atoll Nations </t>
  </si>
  <si>
    <t xml:space="preserve">A Pacific climate security assessment prepared and presented, drawing on and feeding back into the UN Conceptual Approach to Climate-Related Security Risk Assessments </t>
  </si>
  <si>
    <t xml:space="preserve">Identify key stakeholders (at country and regional level) </t>
  </si>
  <si>
    <t xml:space="preserve">Ensure the most vulnerable groups are engaged in a meaningful way </t>
  </si>
  <si>
    <t xml:space="preserve">Engage leading experts (particularly from Atoll Nations) to support the translation of the global UN Conceptual Approach </t>
  </si>
  <si>
    <t xml:space="preserve">Present outcome framework and any associated comprehensive assessments (see output 1.4.ii below) to the Forum Officials Sub-committee on Regional Security </t>
  </si>
  <si>
    <t xml:space="preserve">Identify opportunities to ensure a strengthened regional understanding of climate security is integrated into UN reporting and analysis on the global issue </t>
  </si>
  <si>
    <t>Atoll Nations and Pacific Island Countries have stronger targeted advocacy in global fora combatting climate change and addressing the root cause of these security threats.</t>
  </si>
  <si>
    <t>Greater awareness and reflection of positions on climate fragility and security for Pacific SIDS and low-lying Atoll Nations in relevant fora.</t>
  </si>
  <si>
    <t>Develop agreed country level impactful advocacy strategies associated with the Country Climate Security Profiles</t>
  </si>
  <si>
    <t xml:space="preserve">Develop an agreed joint Regional Advocacy Strategy for targeting key fora and events </t>
  </si>
  <si>
    <t>Support the CANCC to convene and build consensus on their priority climate security challenges</t>
  </si>
  <si>
    <t xml:space="preserve">Design and develop fit-for-purpose knowledge and communication products from Pacific </t>
  </si>
  <si>
    <t xml:space="preserve">Support CANCC members and stakeholders to attend key regional and international events to promote greater awareness of their climate security challenges </t>
  </si>
  <si>
    <t>Identification, mobilization and coordination of resources for addressing the unique climate security challenges of the focus countries.</t>
  </si>
  <si>
    <t>Resourcing strategies developed for National Climate Security Profiles for focus countries</t>
  </si>
  <si>
    <t xml:space="preserve">Identify good practice examples of coordinated approaches amongst climate change, humanitarian, development and security practitioners to address climate security challenges </t>
  </si>
  <si>
    <t>Consultations between Atoll and Pacific countries and donor/partners to foster resourcing opportunities</t>
  </si>
  <si>
    <t xml:space="preserve">Support governments to negotiate the inclusion of the unique climate security considerations of the Pacific in to relevant climate finance, development finance and security finance fora </t>
  </si>
  <si>
    <t>Explore suitable resourcing opportunities and modalities for unique loss and damage issues faced by Pacific Countries and Atoll countries in particular</t>
  </si>
  <si>
    <t>$10,000 - travel for inception workshop.                                       $30,000 - TA for mid-term evaluation                                   $35,000k - Travel Knowledge Exchange forum                          $10,000 venue - Knowledge Exchange Forum                    $10,000 - TA Knowledge Exchange forum                                          $25,000 TA for monitoring</t>
  </si>
  <si>
    <t>TA</t>
  </si>
  <si>
    <t>UNDP - Kiribati</t>
  </si>
  <si>
    <t>UNDP - Tuvalu</t>
  </si>
  <si>
    <t>UNDP - RMI</t>
  </si>
  <si>
    <t>IOM - RMI</t>
  </si>
  <si>
    <t>IOM- RMI</t>
  </si>
  <si>
    <r>
      <t>U</t>
    </r>
    <r>
      <rPr>
        <sz val="12"/>
        <color theme="1"/>
        <rFont val="Calibri"/>
        <family val="2"/>
        <scheme val="minor"/>
      </rPr>
      <t>NDP Project Manager (P4 ) -  years) -(NPSA/IPSA/IC)</t>
    </r>
    <r>
      <rPr>
        <sz val="12"/>
        <rFont val="Calibri"/>
        <family val="2"/>
        <scheme val="minor"/>
      </rPr>
      <t xml:space="preserve"> </t>
    </r>
    <r>
      <rPr>
        <sz val="12"/>
        <color theme="1"/>
        <rFont val="Calibri"/>
        <family val="2"/>
        <scheme val="minor"/>
      </rPr>
      <t>$302,343.44
(Feb 23) UNDP Project Assistant (SB3)   - $72,638.65 (Feb 23)
IOM Staff Cost - $97,000</t>
    </r>
  </si>
  <si>
    <t xml:space="preserve"> PMU Travel -$35,000               General Operating Expenditures-   $42,999.50                               Computer Equipment -$15,000
 Safety and Security $0</t>
  </si>
  <si>
    <t>Total Delivery</t>
  </si>
  <si>
    <t>Delivery</t>
  </si>
  <si>
    <t>GMS Charged to Date</t>
  </si>
  <si>
    <t>Total Expenditure with GMS</t>
  </si>
  <si>
    <t>Delivery Rate with GMS</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</si>
  <si>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r>
      <rPr>
        <sz val="12"/>
        <color theme="1"/>
        <rFont val="Calibri"/>
        <family val="2"/>
        <scheme val="minor"/>
      </rPr>
      <t>- Delivery As of 13 June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</si>
</sst>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cellStyleXfs>
  <cellXfs count="34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0" fontId="0" fillId="2" borderId="12" xfId="0" applyFont="1" applyFill="1" applyBorder="1" applyAlignment="1">
      <alignment wrapText="1"/>
    </xf>
    <xf numFmtId="16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164" fontId="1" fillId="2" borderId="3" xfId="1" applyFont="1" applyFill="1" applyBorder="1" applyAlignment="1">
      <alignment vertical="center"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6" xfId="0" applyNumberFormat="1" applyFont="1" applyFill="1" applyBorder="1"/>
    <xf numFmtId="0" fontId="6" fillId="2" borderId="16" xfId="0" applyFont="1" applyFill="1" applyBorder="1"/>
    <xf numFmtId="0" fontId="0" fillId="2" borderId="14" xfId="0" applyFill="1" applyBorder="1"/>
    <xf numFmtId="0" fontId="2" fillId="2" borderId="39"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6"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9" xfId="1" applyNumberFormat="1" applyFont="1" applyFill="1" applyBorder="1" applyAlignment="1" applyProtection="1">
      <alignment horizontal="center" vertical="center" wrapText="1"/>
    </xf>
    <xf numFmtId="164" fontId="6" fillId="2" borderId="4" xfId="0" applyNumberFormat="1" applyFont="1" applyFill="1" applyBorder="1" applyAlignment="1" applyProtection="1">
      <alignment vertical="center" wrapText="1"/>
    </xf>
    <xf numFmtId="164" fontId="2" fillId="2" borderId="56" xfId="1" applyFont="1" applyFill="1" applyBorder="1" applyAlignment="1" applyProtection="1">
      <alignment vertical="center" wrapText="1"/>
    </xf>
    <xf numFmtId="0" fontId="2" fillId="6" borderId="0" xfId="0" applyFont="1" applyFill="1" applyBorder="1" applyAlignment="1">
      <alignment horizontal="left" wrapText="1"/>
    </xf>
    <xf numFmtId="0" fontId="2" fillId="2" borderId="39" xfId="1" applyNumberFormat="1" applyFont="1" applyFill="1" applyBorder="1" applyAlignment="1" applyProtection="1">
      <alignment horizontal="center" vertical="center" wrapText="1"/>
    </xf>
    <xf numFmtId="164" fontId="2" fillId="4" borderId="4" xfId="1" applyNumberFormat="1" applyFont="1" applyFill="1" applyBorder="1" applyAlignment="1">
      <alignment wrapText="1"/>
    </xf>
    <xf numFmtId="164" fontId="6" fillId="2" borderId="49" xfId="0" applyNumberFormat="1" applyFont="1" applyFill="1" applyBorder="1" applyAlignment="1">
      <alignment wrapText="1"/>
    </xf>
    <xf numFmtId="164" fontId="6" fillId="2" borderId="4" xfId="0" applyNumberFormat="1" applyFont="1" applyFill="1" applyBorder="1" applyAlignment="1">
      <alignment wrapText="1"/>
    </xf>
    <xf numFmtId="164" fontId="6" fillId="2" borderId="4" xfId="1" applyNumberFormat="1" applyFont="1" applyFill="1" applyBorder="1" applyAlignment="1">
      <alignment wrapText="1"/>
    </xf>
    <xf numFmtId="164" fontId="6" fillId="2" borderId="56" xfId="0" applyNumberFormat="1" applyFont="1" applyFill="1" applyBorder="1" applyAlignment="1">
      <alignment wrapText="1"/>
    </xf>
    <xf numFmtId="164" fontId="2" fillId="2" borderId="58" xfId="0" applyNumberFormat="1" applyFont="1" applyFill="1" applyBorder="1" applyAlignment="1">
      <alignment wrapText="1"/>
    </xf>
    <xf numFmtId="164" fontId="2" fillId="2" borderId="57" xfId="1" applyNumberFormat="1" applyFont="1" applyFill="1" applyBorder="1" applyAlignment="1">
      <alignment wrapText="1"/>
    </xf>
    <xf numFmtId="0" fontId="1" fillId="2" borderId="3"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0" fontId="22" fillId="0" borderId="3" xfId="0" applyFont="1" applyBorder="1" applyAlignment="1" applyProtection="1">
      <alignment horizontal="left" vertical="top" wrapText="1"/>
      <protection locked="0"/>
    </xf>
    <xf numFmtId="0" fontId="1" fillId="0" borderId="3" xfId="0" applyFont="1" applyBorder="1" applyAlignment="1">
      <alignment horizontal="left" vertical="top" wrapText="1"/>
    </xf>
    <xf numFmtId="0" fontId="1" fillId="0" borderId="2" xfId="0" applyFont="1" applyBorder="1" applyAlignment="1" applyProtection="1">
      <alignment horizontal="left" vertical="top" wrapText="1"/>
      <protection locked="0"/>
    </xf>
    <xf numFmtId="0" fontId="0" fillId="0" borderId="3" xfId="0" applyFont="1" applyBorder="1" applyAlignment="1">
      <alignment wrapText="1"/>
    </xf>
    <xf numFmtId="49" fontId="1" fillId="0" borderId="3" xfId="1" applyNumberFormat="1" applyFont="1" applyBorder="1" applyAlignment="1" applyProtection="1">
      <alignment horizontal="left" wrapText="1"/>
      <protection locked="0"/>
    </xf>
    <xf numFmtId="164" fontId="1" fillId="3" borderId="0" xfId="1" applyFont="1" applyFill="1" applyBorder="1" applyAlignment="1" applyProtection="1">
      <alignment vertical="center" wrapText="1"/>
      <protection locked="0"/>
    </xf>
    <xf numFmtId="164" fontId="0" fillId="0" borderId="3" xfId="1" applyFont="1" applyBorder="1" applyAlignment="1">
      <alignment vertical="center" wrapText="1"/>
    </xf>
    <xf numFmtId="44" fontId="6" fillId="3" borderId="0" xfId="0" applyNumberFormat="1" applyFont="1" applyFill="1" applyBorder="1" applyAlignment="1" applyProtection="1">
      <alignment vertical="center" wrapText="1"/>
      <protection locked="0"/>
    </xf>
    <xf numFmtId="164" fontId="0" fillId="2" borderId="37" xfId="1" applyFont="1" applyFill="1" applyBorder="1" applyAlignment="1">
      <alignment vertical="center" wrapText="1"/>
    </xf>
    <xf numFmtId="9" fontId="0" fillId="2" borderId="56" xfId="2" applyFont="1" applyFill="1" applyBorder="1" applyAlignment="1">
      <alignment wrapText="1"/>
    </xf>
    <xf numFmtId="164" fontId="0" fillId="0" borderId="16" xfId="1" applyFont="1" applyFill="1" applyBorder="1" applyAlignment="1">
      <alignment vertical="center" wrapText="1"/>
    </xf>
    <xf numFmtId="0" fontId="0" fillId="0" borderId="12" xfId="0" applyFont="1" applyFill="1" applyBorder="1" applyAlignment="1">
      <alignment horizontal="left" wrapText="1"/>
    </xf>
    <xf numFmtId="0" fontId="3" fillId="0" borderId="28" xfId="0" applyFont="1" applyFill="1" applyBorder="1" applyAlignment="1">
      <alignment vertical="center" wrapText="1"/>
    </xf>
    <xf numFmtId="9" fontId="0" fillId="0" borderId="14" xfId="2" applyFont="1" applyFill="1" applyBorder="1" applyAlignment="1">
      <alignment horizontal="right" wrapText="1"/>
    </xf>
    <xf numFmtId="164" fontId="22" fillId="0" borderId="3" xfId="0" applyNumberFormat="1" applyFont="1" applyBorder="1" applyAlignment="1" applyProtection="1">
      <alignment wrapText="1"/>
      <protection locked="0"/>
    </xf>
    <xf numFmtId="164" fontId="2" fillId="7" borderId="3" xfId="0" applyNumberFormat="1" applyFont="1" applyFill="1" applyBorder="1" applyAlignment="1">
      <alignment wrapText="1"/>
    </xf>
    <xf numFmtId="0" fontId="1" fillId="0" borderId="39" xfId="0" applyFont="1" applyBorder="1" applyAlignment="1" applyProtection="1">
      <alignment horizontal="left" vertical="top" wrapText="1"/>
      <protection locked="0"/>
    </xf>
    <xf numFmtId="164" fontId="1" fillId="0" borderId="39" xfId="3"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164" fontId="1" fillId="0" borderId="3" xfId="3"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 fillId="0" borderId="3" xfId="3"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0" borderId="3" xfId="0" applyNumberFormat="1" applyFont="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urrency" xfId="1" builtinId="4"/>
    <cellStyle name="Currency 2" xfId="3" xr:uid="{D4711D79-A03D-48AD-B34E-259C8DAA1542}"/>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40"/>
  <sheetViews>
    <sheetView showGridLines="0" showZeros="0" tabSelected="1" topLeftCell="A127" zoomScale="51" zoomScaleNormal="51" workbookViewId="0">
      <selection activeCell="J229" sqref="J229"/>
    </sheetView>
  </sheetViews>
  <sheetFormatPr defaultColWidth="9.140625" defaultRowHeight="15" x14ac:dyDescent="0.25"/>
  <cols>
    <col min="1" max="1" width="9.140625" style="42"/>
    <col min="2" max="2" width="30.7109375" style="42" customWidth="1"/>
    <col min="3" max="3" width="32.42578125" style="42" customWidth="1"/>
    <col min="4" max="10" width="23.140625" style="42" customWidth="1"/>
    <col min="11" max="11" width="22.42578125" style="42" customWidth="1"/>
    <col min="12" max="12" width="22.42578125" style="192" customWidth="1"/>
    <col min="13" max="13" width="30.28515625" style="42" customWidth="1"/>
    <col min="14" max="14" width="18.85546875" style="42" customWidth="1"/>
    <col min="15" max="15" width="9.140625" style="42"/>
    <col min="16" max="16" width="17.7109375" style="42" customWidth="1"/>
    <col min="17" max="17" width="26.42578125" style="42" customWidth="1"/>
    <col min="18" max="18" width="22.42578125" style="42" customWidth="1"/>
    <col min="19" max="19" width="29.7109375" style="42" customWidth="1"/>
    <col min="20" max="20" width="23.42578125" style="42" customWidth="1"/>
    <col min="21" max="21" width="18.42578125" style="42" customWidth="1"/>
    <col min="22" max="22" width="17.42578125" style="42" customWidth="1"/>
    <col min="23" max="23" width="25.140625" style="42" customWidth="1"/>
    <col min="24" max="16384" width="9.140625" style="42"/>
  </cols>
  <sheetData>
    <row r="2" spans="2:14" ht="47.25" customHeight="1" x14ac:dyDescent="0.7">
      <c r="B2" s="271" t="s">
        <v>545</v>
      </c>
      <c r="C2" s="271"/>
      <c r="D2" s="271"/>
      <c r="E2" s="271"/>
      <c r="F2" s="40"/>
      <c r="G2" s="40"/>
      <c r="H2" s="40"/>
      <c r="I2" s="40"/>
      <c r="J2" s="40"/>
      <c r="K2" s="41"/>
      <c r="L2" s="191"/>
      <c r="M2" s="41"/>
    </row>
    <row r="3" spans="2:14" ht="15.75" x14ac:dyDescent="0.25">
      <c r="B3" s="45"/>
    </row>
    <row r="4" spans="2:14" ht="16.5" thickBot="1" x14ac:dyDescent="0.3">
      <c r="B4" s="45"/>
    </row>
    <row r="5" spans="2:14" ht="36.75" customHeight="1" x14ac:dyDescent="0.55000000000000004">
      <c r="B5" s="133" t="s">
        <v>15</v>
      </c>
      <c r="C5" s="134"/>
      <c r="D5" s="134"/>
      <c r="E5" s="134"/>
      <c r="F5" s="134"/>
      <c r="G5" s="134"/>
      <c r="H5" s="134"/>
      <c r="I5" s="134"/>
      <c r="J5" s="134"/>
      <c r="K5" s="135"/>
      <c r="L5" s="193"/>
      <c r="M5" s="136"/>
    </row>
    <row r="6" spans="2:14" ht="175.5" customHeight="1" thickBot="1" x14ac:dyDescent="0.4">
      <c r="B6" s="266" t="s">
        <v>568</v>
      </c>
      <c r="C6" s="267"/>
      <c r="D6" s="267"/>
      <c r="E6" s="267"/>
      <c r="F6" s="267"/>
      <c r="G6" s="267"/>
      <c r="H6" s="267"/>
      <c r="I6" s="267"/>
      <c r="J6" s="267"/>
      <c r="K6" s="267"/>
      <c r="L6" s="268"/>
      <c r="M6" s="269"/>
    </row>
    <row r="7" spans="2:14" x14ac:dyDescent="0.25">
      <c r="B7" s="46"/>
    </row>
    <row r="8" spans="2:14" ht="15.75" thickBot="1" x14ac:dyDescent="0.3"/>
    <row r="9" spans="2:14" ht="27" customHeight="1" thickBot="1" x14ac:dyDescent="0.45">
      <c r="B9" s="272" t="s">
        <v>177</v>
      </c>
      <c r="C9" s="273"/>
      <c r="D9" s="273"/>
      <c r="E9" s="273"/>
      <c r="F9" s="273"/>
      <c r="G9" s="273"/>
      <c r="H9" s="273"/>
      <c r="I9" s="273"/>
      <c r="J9" s="273"/>
      <c r="K9" s="274"/>
      <c r="L9" s="206"/>
    </row>
    <row r="11" spans="2:14" ht="25.5" customHeight="1" x14ac:dyDescent="0.25">
      <c r="D11" s="47"/>
      <c r="E11" s="47"/>
      <c r="F11" s="47"/>
      <c r="G11" s="47"/>
      <c r="H11" s="47"/>
      <c r="I11" s="47"/>
      <c r="J11" s="47"/>
      <c r="K11" s="44"/>
      <c r="L11" s="194"/>
      <c r="M11" s="43"/>
      <c r="N11" s="43"/>
    </row>
    <row r="12" spans="2:14" ht="123.95" customHeight="1" x14ac:dyDescent="0.25">
      <c r="B12" s="54" t="s">
        <v>562</v>
      </c>
      <c r="C12" s="54" t="s">
        <v>563</v>
      </c>
      <c r="D12" s="207" t="s">
        <v>564</v>
      </c>
      <c r="E12" s="54" t="s">
        <v>565</v>
      </c>
      <c r="F12" s="207" t="s">
        <v>566</v>
      </c>
      <c r="G12" s="117" t="s">
        <v>577</v>
      </c>
      <c r="H12" s="117" t="s">
        <v>578</v>
      </c>
      <c r="I12" s="117" t="s">
        <v>579</v>
      </c>
      <c r="J12" s="117" t="s">
        <v>65</v>
      </c>
      <c r="K12" s="54" t="s">
        <v>567</v>
      </c>
      <c r="L12" s="207" t="s">
        <v>667</v>
      </c>
      <c r="M12" s="54" t="s">
        <v>20</v>
      </c>
      <c r="N12" s="53"/>
    </row>
    <row r="13" spans="2:14" ht="18.75" customHeight="1" x14ac:dyDescent="0.25">
      <c r="B13" s="54"/>
      <c r="C13" s="54"/>
      <c r="D13" s="86" t="s">
        <v>655</v>
      </c>
      <c r="E13" s="86" t="s">
        <v>656</v>
      </c>
      <c r="F13" s="86" t="s">
        <v>657</v>
      </c>
      <c r="G13" s="86" t="s">
        <v>658</v>
      </c>
      <c r="H13" s="86"/>
      <c r="I13" s="86"/>
      <c r="J13" s="117"/>
      <c r="K13" s="54"/>
      <c r="L13" s="195"/>
      <c r="M13" s="54"/>
      <c r="N13" s="53"/>
    </row>
    <row r="14" spans="2:14" ht="51" customHeight="1" x14ac:dyDescent="0.25">
      <c r="B14" s="114" t="s">
        <v>0</v>
      </c>
      <c r="C14" s="265" t="s">
        <v>598</v>
      </c>
      <c r="D14" s="265"/>
      <c r="E14" s="265"/>
      <c r="F14" s="265"/>
      <c r="G14" s="265"/>
      <c r="H14" s="265"/>
      <c r="I14" s="265"/>
      <c r="J14" s="265"/>
      <c r="K14" s="265"/>
      <c r="L14" s="260"/>
      <c r="M14" s="265"/>
      <c r="N14" s="19"/>
    </row>
    <row r="15" spans="2:14" ht="51" customHeight="1" x14ac:dyDescent="0.25">
      <c r="B15" s="114" t="s">
        <v>1</v>
      </c>
      <c r="C15" s="275" t="s">
        <v>599</v>
      </c>
      <c r="D15" s="275"/>
      <c r="E15" s="275"/>
      <c r="F15" s="275"/>
      <c r="G15" s="275"/>
      <c r="H15" s="275"/>
      <c r="I15" s="275"/>
      <c r="J15" s="275"/>
      <c r="K15" s="275"/>
      <c r="L15" s="262"/>
      <c r="M15" s="275"/>
      <c r="N15" s="56"/>
    </row>
    <row r="16" spans="2:14" ht="56.1" customHeight="1" x14ac:dyDescent="0.25">
      <c r="B16" s="170" t="s">
        <v>2</v>
      </c>
      <c r="C16" s="18" t="s">
        <v>600</v>
      </c>
      <c r="D16" s="20">
        <v>50472.83</v>
      </c>
      <c r="E16" s="20">
        <v>65500</v>
      </c>
      <c r="F16" s="20"/>
      <c r="G16" s="20">
        <v>100000</v>
      </c>
      <c r="H16" s="20"/>
      <c r="I16" s="20"/>
      <c r="J16" s="150">
        <f>SUM(D16:G16)</f>
        <v>215972.83000000002</v>
      </c>
      <c r="K16" s="147">
        <v>0.15</v>
      </c>
      <c r="L16" s="196">
        <f>25551.21+16967.29+46704.81+47317.03</f>
        <v>136540.34</v>
      </c>
      <c r="M16" s="131"/>
      <c r="N16" s="57"/>
    </row>
    <row r="17" spans="1:14" ht="104.1" customHeight="1" x14ac:dyDescent="0.25">
      <c r="B17" s="170" t="s">
        <v>3</v>
      </c>
      <c r="C17" s="18" t="s">
        <v>601</v>
      </c>
      <c r="D17" s="20">
        <v>2025.17</v>
      </c>
      <c r="E17" s="20">
        <v>4621.6000000000004</v>
      </c>
      <c r="F17" s="20"/>
      <c r="G17" s="20"/>
      <c r="H17" s="20"/>
      <c r="I17" s="20"/>
      <c r="J17" s="150">
        <f t="shared" ref="J17:J23" si="0">SUM(D17:F17)</f>
        <v>6646.77</v>
      </c>
      <c r="K17" s="147"/>
      <c r="L17" s="196">
        <f>771.36+4346.63</f>
        <v>5117.99</v>
      </c>
      <c r="M17" s="131"/>
      <c r="N17" s="57"/>
    </row>
    <row r="18" spans="1:14" ht="107.45" customHeight="1" x14ac:dyDescent="0.25">
      <c r="B18" s="170" t="s">
        <v>4</v>
      </c>
      <c r="C18" s="18" t="s">
        <v>602</v>
      </c>
      <c r="D18" s="20">
        <v>20000</v>
      </c>
      <c r="E18" s="20">
        <v>15000</v>
      </c>
      <c r="F18" s="20"/>
      <c r="G18" s="20">
        <v>20000</v>
      </c>
      <c r="H18" s="20"/>
      <c r="I18" s="20"/>
      <c r="J18" s="150">
        <f>SUM(D18:G18)</f>
        <v>55000</v>
      </c>
      <c r="K18" s="147"/>
      <c r="L18" s="196">
        <f>7681.04+1066.67</f>
        <v>8747.7099999999991</v>
      </c>
      <c r="M18" s="131"/>
      <c r="N18" s="57"/>
    </row>
    <row r="19" spans="1:14" ht="15.75" x14ac:dyDescent="0.25">
      <c r="B19" s="170" t="s">
        <v>34</v>
      </c>
      <c r="C19" s="18"/>
      <c r="D19" s="20"/>
      <c r="E19" s="20"/>
      <c r="F19" s="20"/>
      <c r="G19" s="20"/>
      <c r="H19" s="20"/>
      <c r="I19" s="20"/>
      <c r="J19" s="150">
        <f t="shared" si="0"/>
        <v>0</v>
      </c>
      <c r="K19" s="147"/>
      <c r="L19" s="196"/>
      <c r="M19" s="131"/>
      <c r="N19" s="57"/>
    </row>
    <row r="20" spans="1:14" ht="15.6" customHeight="1" x14ac:dyDescent="0.25">
      <c r="B20" s="170" t="s">
        <v>35</v>
      </c>
      <c r="C20" s="18"/>
      <c r="D20" s="20"/>
      <c r="E20" s="20"/>
      <c r="F20" s="20"/>
      <c r="G20" s="20"/>
      <c r="H20" s="20"/>
      <c r="I20" s="20"/>
      <c r="J20" s="150">
        <f t="shared" si="0"/>
        <v>0</v>
      </c>
      <c r="K20" s="147"/>
      <c r="L20" s="196"/>
      <c r="M20" s="131"/>
      <c r="N20" s="57"/>
    </row>
    <row r="21" spans="1:14" ht="15.75" x14ac:dyDescent="0.25">
      <c r="B21" s="170" t="s">
        <v>36</v>
      </c>
      <c r="C21" s="18"/>
      <c r="D21" s="20"/>
      <c r="E21" s="20"/>
      <c r="F21" s="20"/>
      <c r="G21" s="20"/>
      <c r="H21" s="20"/>
      <c r="I21" s="20"/>
      <c r="J21" s="150">
        <f t="shared" si="0"/>
        <v>0</v>
      </c>
      <c r="K21" s="147"/>
      <c r="L21" s="196"/>
      <c r="M21" s="131"/>
      <c r="N21" s="57"/>
    </row>
    <row r="22" spans="1:14" ht="15.75" x14ac:dyDescent="0.25">
      <c r="B22" s="170" t="s">
        <v>37</v>
      </c>
      <c r="C22" s="52"/>
      <c r="D22" s="21"/>
      <c r="E22" s="21"/>
      <c r="F22" s="21"/>
      <c r="G22" s="21"/>
      <c r="H22" s="21"/>
      <c r="I22" s="21"/>
      <c r="J22" s="150">
        <f t="shared" si="0"/>
        <v>0</v>
      </c>
      <c r="K22" s="148"/>
      <c r="L22" s="197"/>
      <c r="M22" s="132"/>
      <c r="N22" s="57"/>
    </row>
    <row r="23" spans="1:14" ht="15.75" x14ac:dyDescent="0.25">
      <c r="A23" s="43"/>
      <c r="B23" s="170" t="s">
        <v>38</v>
      </c>
      <c r="C23" s="52"/>
      <c r="D23" s="21"/>
      <c r="E23" s="21"/>
      <c r="F23" s="21"/>
      <c r="G23" s="21"/>
      <c r="H23" s="21"/>
      <c r="I23" s="21"/>
      <c r="J23" s="150">
        <f t="shared" si="0"/>
        <v>0</v>
      </c>
      <c r="K23" s="148"/>
      <c r="L23" s="197"/>
      <c r="M23" s="132"/>
      <c r="N23" s="44"/>
    </row>
    <row r="24" spans="1:14" ht="15.75" x14ac:dyDescent="0.25">
      <c r="A24" s="43"/>
      <c r="C24" s="114" t="s">
        <v>176</v>
      </c>
      <c r="D24" s="22">
        <f>SUM(D16:D23)</f>
        <v>72498</v>
      </c>
      <c r="E24" s="22">
        <f>SUM(E16:E23)</f>
        <v>85121.600000000006</v>
      </c>
      <c r="F24" s="22">
        <f>SUM(F16:F23)</f>
        <v>0</v>
      </c>
      <c r="G24" s="22">
        <f>SUM(G16:G23)</f>
        <v>120000</v>
      </c>
      <c r="H24" s="22"/>
      <c r="I24" s="22"/>
      <c r="J24" s="22">
        <f>SUM(J16:J23)</f>
        <v>277619.59999999998</v>
      </c>
      <c r="K24" s="137">
        <f>(K16*J16)+(K17*J17)+(K18*J18)+(K19*J19)+(K20*J20)+(K21*J21)+(K22*J22)+(K23*J23)</f>
        <v>32395.924500000001</v>
      </c>
      <c r="L24" s="137">
        <f>SUM(L16:L23)</f>
        <v>150406.03999999998</v>
      </c>
      <c r="M24" s="132"/>
      <c r="N24" s="59"/>
    </row>
    <row r="25" spans="1:14" ht="51" customHeight="1" x14ac:dyDescent="0.25">
      <c r="A25" s="43"/>
      <c r="B25" s="114" t="s">
        <v>5</v>
      </c>
      <c r="C25" s="257" t="s">
        <v>603</v>
      </c>
      <c r="D25" s="257"/>
      <c r="E25" s="257"/>
      <c r="F25" s="257"/>
      <c r="G25" s="257"/>
      <c r="H25" s="257"/>
      <c r="I25" s="257"/>
      <c r="J25" s="257"/>
      <c r="K25" s="257"/>
      <c r="L25" s="258"/>
      <c r="M25" s="257"/>
      <c r="N25" s="56"/>
    </row>
    <row r="26" spans="1:14" ht="47.25" x14ac:dyDescent="0.25">
      <c r="A26" s="43"/>
      <c r="B26" s="170" t="s">
        <v>45</v>
      </c>
      <c r="C26" s="18" t="s">
        <v>604</v>
      </c>
      <c r="D26" s="20">
        <v>55000</v>
      </c>
      <c r="E26" s="20">
        <v>70000</v>
      </c>
      <c r="F26" s="20">
        <v>90000</v>
      </c>
      <c r="G26" s="20"/>
      <c r="H26" s="20"/>
      <c r="I26" s="20"/>
      <c r="J26" s="150">
        <f>SUM(D26:F26)</f>
        <v>215000</v>
      </c>
      <c r="K26" s="147">
        <v>0.15</v>
      </c>
      <c r="L26" s="196">
        <f>17558.98+2883.02+2569.94</f>
        <v>23011.94</v>
      </c>
      <c r="M26" s="243"/>
      <c r="N26" s="57"/>
    </row>
    <row r="27" spans="1:14" ht="47.25" x14ac:dyDescent="0.25">
      <c r="A27" s="43"/>
      <c r="B27" s="170" t="s">
        <v>46</v>
      </c>
      <c r="C27" s="18" t="s">
        <v>605</v>
      </c>
      <c r="D27" s="20"/>
      <c r="E27" s="20"/>
      <c r="F27" s="20"/>
      <c r="G27" s="20"/>
      <c r="H27" s="20"/>
      <c r="I27" s="20"/>
      <c r="J27" s="150">
        <f t="shared" ref="J27:J33" si="1">SUM(D27:F27)</f>
        <v>0</v>
      </c>
      <c r="K27" s="147"/>
      <c r="L27" s="196"/>
      <c r="M27" s="131"/>
      <c r="N27" s="57"/>
    </row>
    <row r="28" spans="1:14" ht="54.95" customHeight="1" x14ac:dyDescent="0.25">
      <c r="A28" s="43"/>
      <c r="B28" s="170" t="s">
        <v>39</v>
      </c>
      <c r="C28" s="18" t="s">
        <v>606</v>
      </c>
      <c r="D28" s="20"/>
      <c r="E28" s="20"/>
      <c r="F28" s="20"/>
      <c r="G28" s="20"/>
      <c r="H28" s="20"/>
      <c r="I28" s="20"/>
      <c r="J28" s="150">
        <f t="shared" si="1"/>
        <v>0</v>
      </c>
      <c r="K28" s="147"/>
      <c r="L28" s="196"/>
      <c r="M28" s="131"/>
      <c r="N28" s="57"/>
    </row>
    <row r="29" spans="1:14" ht="15.75" x14ac:dyDescent="0.25">
      <c r="A29" s="43"/>
      <c r="B29" s="170" t="s">
        <v>40</v>
      </c>
      <c r="C29" s="18"/>
      <c r="D29" s="20"/>
      <c r="E29" s="20"/>
      <c r="F29" s="20"/>
      <c r="G29" s="20"/>
      <c r="H29" s="20"/>
      <c r="I29" s="20"/>
      <c r="J29" s="150">
        <f t="shared" si="1"/>
        <v>0</v>
      </c>
      <c r="K29" s="147"/>
      <c r="L29" s="196"/>
      <c r="M29" s="131"/>
      <c r="N29" s="57"/>
    </row>
    <row r="30" spans="1:14" ht="15.75" x14ac:dyDescent="0.25">
      <c r="A30" s="43"/>
      <c r="B30" s="170" t="s">
        <v>41</v>
      </c>
      <c r="C30" s="18"/>
      <c r="D30" s="20"/>
      <c r="E30" s="20"/>
      <c r="F30" s="20"/>
      <c r="G30" s="20"/>
      <c r="H30" s="20"/>
      <c r="I30" s="20"/>
      <c r="J30" s="150">
        <f t="shared" si="1"/>
        <v>0</v>
      </c>
      <c r="K30" s="147"/>
      <c r="L30" s="196"/>
      <c r="M30" s="131"/>
      <c r="N30" s="57"/>
    </row>
    <row r="31" spans="1:14" ht="15.75" x14ac:dyDescent="0.25">
      <c r="A31" s="43"/>
      <c r="B31" s="170" t="s">
        <v>42</v>
      </c>
      <c r="C31" s="18"/>
      <c r="D31" s="20"/>
      <c r="E31" s="20"/>
      <c r="F31" s="20"/>
      <c r="G31" s="20"/>
      <c r="H31" s="20"/>
      <c r="I31" s="20"/>
      <c r="J31" s="150">
        <f t="shared" si="1"/>
        <v>0</v>
      </c>
      <c r="K31" s="147"/>
      <c r="L31" s="196"/>
      <c r="M31" s="131"/>
      <c r="N31" s="57"/>
    </row>
    <row r="32" spans="1:14" ht="15.75" x14ac:dyDescent="0.25">
      <c r="A32" s="43"/>
      <c r="B32" s="170" t="s">
        <v>43</v>
      </c>
      <c r="C32" s="52"/>
      <c r="D32" s="21"/>
      <c r="E32" s="21"/>
      <c r="F32" s="21"/>
      <c r="G32" s="21"/>
      <c r="H32" s="21"/>
      <c r="I32" s="21"/>
      <c r="J32" s="150">
        <f t="shared" si="1"/>
        <v>0</v>
      </c>
      <c r="K32" s="148"/>
      <c r="L32" s="197"/>
      <c r="M32" s="132"/>
      <c r="N32" s="57"/>
    </row>
    <row r="33" spans="1:14" ht="15.75" x14ac:dyDescent="0.25">
      <c r="A33" s="43"/>
      <c r="B33" s="170" t="s">
        <v>44</v>
      </c>
      <c r="C33" s="52"/>
      <c r="D33" s="21"/>
      <c r="E33" s="21"/>
      <c r="F33" s="21"/>
      <c r="G33" s="21"/>
      <c r="H33" s="21"/>
      <c r="I33" s="21"/>
      <c r="J33" s="150">
        <f t="shared" si="1"/>
        <v>0</v>
      </c>
      <c r="K33" s="148"/>
      <c r="L33" s="197"/>
      <c r="M33" s="132"/>
      <c r="N33" s="57"/>
    </row>
    <row r="34" spans="1:14" ht="15.75" x14ac:dyDescent="0.25">
      <c r="A34" s="43"/>
      <c r="C34" s="114"/>
      <c r="D34" s="25">
        <f>SUM(D26:D33)</f>
        <v>55000</v>
      </c>
      <c r="E34" s="25">
        <f>SUM(E26:E33)</f>
        <v>70000</v>
      </c>
      <c r="F34" s="25">
        <f>SUM(F26:F33)</f>
        <v>90000</v>
      </c>
      <c r="G34" s="25"/>
      <c r="H34" s="25"/>
      <c r="I34" s="25"/>
      <c r="J34" s="25">
        <f>SUM(J26:J33)</f>
        <v>215000</v>
      </c>
      <c r="K34" s="137">
        <f>(K26*J26)+(K27*J27)+(K28*J28)+(K29*J29)+(K30*J30)+(K31*J31)+(K32*J32)+(K33*J33)</f>
        <v>32250</v>
      </c>
      <c r="L34" s="137">
        <f>SUM(L26:L33)</f>
        <v>23011.94</v>
      </c>
      <c r="M34" s="132"/>
      <c r="N34" s="59"/>
    </row>
    <row r="35" spans="1:14" ht="51" customHeight="1" x14ac:dyDescent="0.25">
      <c r="A35" s="43"/>
      <c r="B35" s="114" t="s">
        <v>6</v>
      </c>
      <c r="C35" s="261" t="s">
        <v>607</v>
      </c>
      <c r="D35" s="261"/>
      <c r="E35" s="261"/>
      <c r="F35" s="261"/>
      <c r="G35" s="261"/>
      <c r="H35" s="261"/>
      <c r="I35" s="261"/>
      <c r="J35" s="261"/>
      <c r="K35" s="261"/>
      <c r="L35" s="262"/>
      <c r="M35" s="261"/>
      <c r="N35" s="56"/>
    </row>
    <row r="36" spans="1:14" ht="39.950000000000003" customHeight="1" x14ac:dyDescent="0.25">
      <c r="A36" s="43"/>
      <c r="B36" s="170" t="s">
        <v>47</v>
      </c>
      <c r="C36" s="18" t="s">
        <v>608</v>
      </c>
      <c r="D36" s="20">
        <v>35000</v>
      </c>
      <c r="E36" s="20">
        <v>35000</v>
      </c>
      <c r="F36" s="20">
        <v>35000</v>
      </c>
      <c r="G36" s="20"/>
      <c r="H36" s="20"/>
      <c r="I36" s="20"/>
      <c r="J36" s="150">
        <f>SUM(D36:F36)</f>
        <v>105000</v>
      </c>
      <c r="K36" s="147">
        <v>0.15</v>
      </c>
      <c r="L36" s="196">
        <f>30998.8+12929.89</f>
        <v>43928.69</v>
      </c>
      <c r="M36" s="243"/>
      <c r="N36" s="57"/>
    </row>
    <row r="37" spans="1:14" ht="69.95" customHeight="1" x14ac:dyDescent="0.25">
      <c r="A37" s="43"/>
      <c r="B37" s="170" t="s">
        <v>48</v>
      </c>
      <c r="C37" s="18" t="s">
        <v>609</v>
      </c>
      <c r="D37" s="20"/>
      <c r="E37" s="20"/>
      <c r="F37" s="20"/>
      <c r="G37" s="20"/>
      <c r="H37" s="20"/>
      <c r="I37" s="20"/>
      <c r="J37" s="150">
        <f t="shared" ref="J37:J43" si="2">SUM(D37:F37)</f>
        <v>0</v>
      </c>
      <c r="K37" s="147"/>
      <c r="L37" s="196"/>
      <c r="M37" s="131"/>
      <c r="N37" s="57"/>
    </row>
    <row r="38" spans="1:14" ht="67.5" customHeight="1" x14ac:dyDescent="0.25">
      <c r="A38" s="43"/>
      <c r="B38" s="170" t="s">
        <v>49</v>
      </c>
      <c r="C38" s="18" t="s">
        <v>610</v>
      </c>
      <c r="D38" s="20"/>
      <c r="E38" s="20"/>
      <c r="F38" s="20"/>
      <c r="G38" s="20"/>
      <c r="H38" s="20"/>
      <c r="I38" s="20"/>
      <c r="J38" s="150">
        <f t="shared" si="2"/>
        <v>0</v>
      </c>
      <c r="K38" s="147"/>
      <c r="L38" s="196"/>
      <c r="M38" s="131"/>
      <c r="N38" s="57"/>
    </row>
    <row r="39" spans="1:14" ht="40.5" customHeight="1" x14ac:dyDescent="0.25">
      <c r="A39" s="43"/>
      <c r="B39" s="170" t="s">
        <v>50</v>
      </c>
      <c r="C39" s="18" t="s">
        <v>611</v>
      </c>
      <c r="D39" s="20"/>
      <c r="E39" s="20"/>
      <c r="F39" s="20"/>
      <c r="G39" s="20"/>
      <c r="H39" s="20"/>
      <c r="I39" s="20"/>
      <c r="J39" s="150">
        <f t="shared" si="2"/>
        <v>0</v>
      </c>
      <c r="K39" s="147"/>
      <c r="L39" s="196"/>
      <c r="M39" s="131"/>
      <c r="N39" s="57"/>
    </row>
    <row r="40" spans="1:14" s="43" customFormat="1" ht="15.75" x14ac:dyDescent="0.25">
      <c r="B40" s="170" t="s">
        <v>51</v>
      </c>
      <c r="C40" s="18"/>
      <c r="D40" s="20"/>
      <c r="E40" s="20"/>
      <c r="F40" s="20"/>
      <c r="G40" s="20"/>
      <c r="H40" s="20"/>
      <c r="I40" s="20"/>
      <c r="J40" s="150">
        <f t="shared" si="2"/>
        <v>0</v>
      </c>
      <c r="K40" s="147"/>
      <c r="L40" s="196"/>
      <c r="M40" s="131"/>
      <c r="N40" s="57"/>
    </row>
    <row r="41" spans="1:14" s="43" customFormat="1" ht="15.75" x14ac:dyDescent="0.25">
      <c r="B41" s="170" t="s">
        <v>52</v>
      </c>
      <c r="C41" s="18"/>
      <c r="D41" s="20"/>
      <c r="E41" s="20"/>
      <c r="F41" s="20"/>
      <c r="G41" s="20"/>
      <c r="H41" s="20"/>
      <c r="I41" s="20"/>
      <c r="J41" s="150">
        <f t="shared" si="2"/>
        <v>0</v>
      </c>
      <c r="K41" s="147"/>
      <c r="L41" s="196"/>
      <c r="M41" s="131"/>
      <c r="N41" s="57"/>
    </row>
    <row r="42" spans="1:14" s="43" customFormat="1" ht="15.75" x14ac:dyDescent="0.25">
      <c r="A42" s="42"/>
      <c r="B42" s="170" t="s">
        <v>53</v>
      </c>
      <c r="C42" s="52"/>
      <c r="D42" s="21"/>
      <c r="E42" s="21"/>
      <c r="F42" s="21"/>
      <c r="G42" s="21"/>
      <c r="H42" s="21"/>
      <c r="I42" s="21"/>
      <c r="J42" s="150">
        <f t="shared" si="2"/>
        <v>0</v>
      </c>
      <c r="K42" s="148"/>
      <c r="L42" s="197"/>
      <c r="M42" s="132"/>
      <c r="N42" s="57"/>
    </row>
    <row r="43" spans="1:14" ht="15.75" x14ac:dyDescent="0.25">
      <c r="B43" s="170" t="s">
        <v>54</v>
      </c>
      <c r="C43" s="52"/>
      <c r="D43" s="21"/>
      <c r="E43" s="21"/>
      <c r="F43" s="21"/>
      <c r="G43" s="21"/>
      <c r="H43" s="21"/>
      <c r="I43" s="21"/>
      <c r="J43" s="150">
        <f t="shared" si="2"/>
        <v>0</v>
      </c>
      <c r="K43" s="148"/>
      <c r="L43" s="197"/>
      <c r="M43" s="132"/>
      <c r="N43" s="57"/>
    </row>
    <row r="44" spans="1:14" ht="15.75" x14ac:dyDescent="0.25">
      <c r="C44" s="114"/>
      <c r="D44" s="25">
        <f>SUM(D36:D43)</f>
        <v>35000</v>
      </c>
      <c r="E44" s="25">
        <f>SUM(E36:E43)</f>
        <v>35000</v>
      </c>
      <c r="F44" s="25">
        <f>SUM(F36:F43)</f>
        <v>35000</v>
      </c>
      <c r="G44" s="25"/>
      <c r="H44" s="25"/>
      <c r="I44" s="25"/>
      <c r="J44" s="25">
        <f>SUM(J36:J43)</f>
        <v>105000</v>
      </c>
      <c r="K44" s="137">
        <f>(K36*J36)+(K37*J37)+(K38*J38)+(K39*J39)+(K40*J40)+(K41*J41)+(K42*J42)+(K43*J43)</f>
        <v>15750</v>
      </c>
      <c r="L44" s="137">
        <f>SUM(L36:L43)</f>
        <v>43928.69</v>
      </c>
      <c r="M44" s="132"/>
      <c r="N44" s="59"/>
    </row>
    <row r="45" spans="1:14" ht="51" customHeight="1" x14ac:dyDescent="0.25">
      <c r="B45" s="114" t="s">
        <v>55</v>
      </c>
      <c r="C45" s="257"/>
      <c r="D45" s="257"/>
      <c r="E45" s="257"/>
      <c r="F45" s="257"/>
      <c r="G45" s="257"/>
      <c r="H45" s="257"/>
      <c r="I45" s="257"/>
      <c r="J45" s="257"/>
      <c r="K45" s="257"/>
      <c r="L45" s="258"/>
      <c r="M45" s="257"/>
      <c r="N45" s="56"/>
    </row>
    <row r="46" spans="1:14" ht="15.75" x14ac:dyDescent="0.25">
      <c r="B46" s="170" t="s">
        <v>56</v>
      </c>
      <c r="C46" s="18"/>
      <c r="D46" s="20"/>
      <c r="E46" s="20"/>
      <c r="F46" s="20"/>
      <c r="G46" s="20"/>
      <c r="H46" s="20"/>
      <c r="I46" s="20"/>
      <c r="J46" s="150">
        <f>SUM(D46:F46)</f>
        <v>0</v>
      </c>
      <c r="K46" s="147"/>
      <c r="L46" s="196"/>
      <c r="M46" s="131"/>
      <c r="N46" s="57"/>
    </row>
    <row r="47" spans="1:14" ht="15.75" x14ac:dyDescent="0.25">
      <c r="B47" s="170" t="s">
        <v>57</v>
      </c>
      <c r="C47" s="18"/>
      <c r="D47" s="20"/>
      <c r="E47" s="20"/>
      <c r="F47" s="20"/>
      <c r="G47" s="20"/>
      <c r="H47" s="20"/>
      <c r="I47" s="20"/>
      <c r="J47" s="150">
        <f t="shared" ref="J47:J53" si="3">SUM(D47:F47)</f>
        <v>0</v>
      </c>
      <c r="K47" s="147"/>
      <c r="L47" s="196"/>
      <c r="M47" s="131"/>
      <c r="N47" s="57"/>
    </row>
    <row r="48" spans="1:14" ht="15.75" x14ac:dyDescent="0.25">
      <c r="B48" s="170" t="s">
        <v>58</v>
      </c>
      <c r="C48" s="18"/>
      <c r="D48" s="20"/>
      <c r="E48" s="20"/>
      <c r="F48" s="20"/>
      <c r="G48" s="20"/>
      <c r="H48" s="20"/>
      <c r="I48" s="20"/>
      <c r="J48" s="150">
        <f t="shared" si="3"/>
        <v>0</v>
      </c>
      <c r="K48" s="147"/>
      <c r="L48" s="196"/>
      <c r="M48" s="131"/>
      <c r="N48" s="57"/>
    </row>
    <row r="49" spans="1:14" ht="15.75" x14ac:dyDescent="0.25">
      <c r="B49" s="170" t="s">
        <v>59</v>
      </c>
      <c r="C49" s="18"/>
      <c r="D49" s="20"/>
      <c r="E49" s="20"/>
      <c r="F49" s="20"/>
      <c r="G49" s="20"/>
      <c r="H49" s="20"/>
      <c r="I49" s="20"/>
      <c r="J49" s="150">
        <f t="shared" si="3"/>
        <v>0</v>
      </c>
      <c r="K49" s="147"/>
      <c r="L49" s="196"/>
      <c r="M49" s="131"/>
      <c r="N49" s="57"/>
    </row>
    <row r="50" spans="1:14" ht="15.75" x14ac:dyDescent="0.25">
      <c r="B50" s="170" t="s">
        <v>60</v>
      </c>
      <c r="C50" s="18"/>
      <c r="D50" s="20"/>
      <c r="E50" s="20"/>
      <c r="F50" s="20"/>
      <c r="G50" s="20"/>
      <c r="H50" s="20"/>
      <c r="I50" s="20"/>
      <c r="J50" s="150">
        <f t="shared" si="3"/>
        <v>0</v>
      </c>
      <c r="K50" s="147"/>
      <c r="L50" s="196"/>
      <c r="M50" s="131"/>
      <c r="N50" s="57"/>
    </row>
    <row r="51" spans="1:14" ht="15.75" x14ac:dyDescent="0.25">
      <c r="A51" s="43"/>
      <c r="B51" s="170" t="s">
        <v>61</v>
      </c>
      <c r="C51" s="18"/>
      <c r="D51" s="20"/>
      <c r="E51" s="20"/>
      <c r="F51" s="20"/>
      <c r="G51" s="20"/>
      <c r="H51" s="20"/>
      <c r="I51" s="20"/>
      <c r="J51" s="150">
        <f t="shared" si="3"/>
        <v>0</v>
      </c>
      <c r="K51" s="147"/>
      <c r="L51" s="196"/>
      <c r="M51" s="131"/>
      <c r="N51" s="57"/>
    </row>
    <row r="52" spans="1:14" s="43" customFormat="1" ht="15.75" x14ac:dyDescent="0.25">
      <c r="A52" s="42"/>
      <c r="B52" s="170" t="s">
        <v>62</v>
      </c>
      <c r="C52" s="52"/>
      <c r="D52" s="21"/>
      <c r="E52" s="21"/>
      <c r="F52" s="21"/>
      <c r="G52" s="21"/>
      <c r="H52" s="21"/>
      <c r="I52" s="21"/>
      <c r="J52" s="150">
        <f t="shared" si="3"/>
        <v>0</v>
      </c>
      <c r="K52" s="148"/>
      <c r="L52" s="197"/>
      <c r="M52" s="132"/>
      <c r="N52" s="57"/>
    </row>
    <row r="53" spans="1:14" ht="15.75" x14ac:dyDescent="0.25">
      <c r="B53" s="170" t="s">
        <v>63</v>
      </c>
      <c r="C53" s="52"/>
      <c r="D53" s="21"/>
      <c r="E53" s="21"/>
      <c r="F53" s="21"/>
      <c r="G53" s="21"/>
      <c r="H53" s="21"/>
      <c r="I53" s="21"/>
      <c r="J53" s="150">
        <f t="shared" si="3"/>
        <v>0</v>
      </c>
      <c r="K53" s="148"/>
      <c r="L53" s="197"/>
      <c r="M53" s="132"/>
      <c r="N53" s="57"/>
    </row>
    <row r="54" spans="1:14" ht="15.75" x14ac:dyDescent="0.25">
      <c r="C54" s="114" t="s">
        <v>176</v>
      </c>
      <c r="D54" s="22">
        <f>SUM(D46:D53)</f>
        <v>0</v>
      </c>
      <c r="E54" s="22">
        <f>SUM(E46:E53)</f>
        <v>0</v>
      </c>
      <c r="F54" s="22">
        <f>SUM(F46:F53)</f>
        <v>0</v>
      </c>
      <c r="G54" s="22"/>
      <c r="H54" s="22"/>
      <c r="I54" s="22"/>
      <c r="J54" s="22">
        <f>SUM(J46:J53)</f>
        <v>0</v>
      </c>
      <c r="K54" s="137">
        <f>(K46*J46)+(K47*J47)+(K48*J48)+(K49*J49)+(K50*J50)+(K51*J51)+(K52*J52)+(K53*J53)</f>
        <v>0</v>
      </c>
      <c r="L54" s="137">
        <f>SUM(L46:L53)</f>
        <v>0</v>
      </c>
      <c r="M54" s="132"/>
      <c r="N54" s="59"/>
    </row>
    <row r="55" spans="1:14" ht="15.75" x14ac:dyDescent="0.25">
      <c r="B55" s="12"/>
      <c r="C55" s="13"/>
      <c r="D55" s="11"/>
      <c r="E55" s="11"/>
      <c r="F55" s="11"/>
      <c r="G55" s="11"/>
      <c r="H55" s="11"/>
      <c r="I55" s="11"/>
      <c r="J55" s="11"/>
      <c r="K55" s="11"/>
      <c r="L55" s="11"/>
      <c r="M55" s="11"/>
      <c r="N55" s="58"/>
    </row>
    <row r="56" spans="1:14" ht="51" customHeight="1" x14ac:dyDescent="0.25">
      <c r="B56" s="114" t="s">
        <v>7</v>
      </c>
      <c r="C56" s="270" t="s">
        <v>612</v>
      </c>
      <c r="D56" s="270"/>
      <c r="E56" s="270"/>
      <c r="F56" s="270"/>
      <c r="G56" s="270"/>
      <c r="H56" s="270"/>
      <c r="I56" s="270"/>
      <c r="J56" s="270"/>
      <c r="K56" s="270"/>
      <c r="L56" s="260"/>
      <c r="M56" s="270"/>
      <c r="N56" s="19"/>
    </row>
    <row r="57" spans="1:14" ht="51" customHeight="1" x14ac:dyDescent="0.25">
      <c r="B57" s="114" t="s">
        <v>67</v>
      </c>
      <c r="C57" s="261" t="s">
        <v>613</v>
      </c>
      <c r="D57" s="261"/>
      <c r="E57" s="261"/>
      <c r="F57" s="261"/>
      <c r="G57" s="261"/>
      <c r="H57" s="261"/>
      <c r="I57" s="261"/>
      <c r="J57" s="261"/>
      <c r="K57" s="261"/>
      <c r="L57" s="262"/>
      <c r="M57" s="261"/>
      <c r="N57" s="56"/>
    </row>
    <row r="58" spans="1:14" ht="63" x14ac:dyDescent="0.25">
      <c r="B58" s="170" t="s">
        <v>69</v>
      </c>
      <c r="C58" s="238" t="s">
        <v>614</v>
      </c>
      <c r="D58" s="20"/>
      <c r="E58" s="20">
        <v>10000</v>
      </c>
      <c r="F58" s="20">
        <v>10000</v>
      </c>
      <c r="G58" s="20"/>
      <c r="H58" s="20"/>
      <c r="I58" s="20"/>
      <c r="J58" s="150">
        <f>SUM(D58:F58)</f>
        <v>20000</v>
      </c>
      <c r="K58" s="147">
        <v>0.15</v>
      </c>
      <c r="L58" s="196">
        <v>20000</v>
      </c>
      <c r="M58" s="131"/>
      <c r="N58" s="57"/>
    </row>
    <row r="59" spans="1:14" ht="63" x14ac:dyDescent="0.25">
      <c r="B59" s="170" t="s">
        <v>68</v>
      </c>
      <c r="C59" s="238" t="s">
        <v>615</v>
      </c>
      <c r="D59" s="20">
        <v>5000</v>
      </c>
      <c r="E59" s="20">
        <v>5000</v>
      </c>
      <c r="F59" s="20">
        <v>5000</v>
      </c>
      <c r="G59" s="20"/>
      <c r="H59" s="20"/>
      <c r="I59" s="20"/>
      <c r="J59" s="150">
        <f t="shared" ref="J59:J65" si="4">SUM(D59:F59)</f>
        <v>15000</v>
      </c>
      <c r="K59" s="147">
        <v>0.15</v>
      </c>
      <c r="L59" s="196">
        <v>15000</v>
      </c>
      <c r="M59" s="131"/>
      <c r="N59" s="57"/>
    </row>
    <row r="60" spans="1:14" ht="110.25" x14ac:dyDescent="0.25">
      <c r="B60" s="170" t="s">
        <v>70</v>
      </c>
      <c r="C60" s="238" t="s">
        <v>616</v>
      </c>
      <c r="D60" s="20">
        <v>11000</v>
      </c>
      <c r="E60" s="20">
        <v>11000</v>
      </c>
      <c r="F60" s="20">
        <v>11000</v>
      </c>
      <c r="G60" s="20"/>
      <c r="H60" s="20"/>
      <c r="I60" s="20"/>
      <c r="J60" s="150">
        <f t="shared" si="4"/>
        <v>33000</v>
      </c>
      <c r="K60" s="147">
        <v>0.15</v>
      </c>
      <c r="L60" s="196">
        <v>32992</v>
      </c>
      <c r="M60" s="131"/>
      <c r="N60" s="57"/>
    </row>
    <row r="61" spans="1:14" ht="47.25" x14ac:dyDescent="0.25">
      <c r="B61" s="170" t="s">
        <v>71</v>
      </c>
      <c r="C61" s="238" t="s">
        <v>617</v>
      </c>
      <c r="D61" s="20">
        <v>10000</v>
      </c>
      <c r="E61" s="20">
        <v>50000</v>
      </c>
      <c r="F61" s="20">
        <v>50000</v>
      </c>
      <c r="G61" s="20"/>
      <c r="H61" s="20"/>
      <c r="I61" s="20"/>
      <c r="J61" s="150">
        <f t="shared" si="4"/>
        <v>110000</v>
      </c>
      <c r="K61" s="147">
        <v>0.15</v>
      </c>
      <c r="L61" s="196">
        <f>1817.02+103449.56</f>
        <v>105266.58</v>
      </c>
      <c r="M61" s="131"/>
      <c r="N61" s="57"/>
    </row>
    <row r="62" spans="1:14" ht="63" x14ac:dyDescent="0.25">
      <c r="B62" s="170" t="s">
        <v>72</v>
      </c>
      <c r="C62" s="239" t="s">
        <v>618</v>
      </c>
      <c r="D62" s="20"/>
      <c r="E62" s="20"/>
      <c r="F62" s="20"/>
      <c r="G62" s="20"/>
      <c r="H62" s="20"/>
      <c r="I62" s="20"/>
      <c r="J62" s="150">
        <f t="shared" si="4"/>
        <v>0</v>
      </c>
      <c r="K62" s="147"/>
      <c r="L62" s="196"/>
      <c r="M62" s="131"/>
      <c r="N62" s="57"/>
    </row>
    <row r="63" spans="1:14" ht="15.75" x14ac:dyDescent="0.25">
      <c r="B63" s="170" t="s">
        <v>73</v>
      </c>
      <c r="C63" s="18"/>
      <c r="D63" s="20"/>
      <c r="E63" s="20"/>
      <c r="F63" s="20"/>
      <c r="G63" s="20"/>
      <c r="H63" s="20"/>
      <c r="I63" s="20"/>
      <c r="J63" s="150">
        <f t="shared" si="4"/>
        <v>0</v>
      </c>
      <c r="K63" s="147"/>
      <c r="L63" s="196"/>
      <c r="M63" s="131"/>
      <c r="N63" s="57"/>
    </row>
    <row r="64" spans="1:14" ht="15.75" x14ac:dyDescent="0.25">
      <c r="A64" s="43"/>
      <c r="B64" s="170" t="s">
        <v>74</v>
      </c>
      <c r="C64" s="52"/>
      <c r="D64" s="21"/>
      <c r="E64" s="21"/>
      <c r="F64" s="21"/>
      <c r="G64" s="21"/>
      <c r="H64" s="21"/>
      <c r="I64" s="21"/>
      <c r="J64" s="150">
        <f t="shared" si="4"/>
        <v>0</v>
      </c>
      <c r="K64" s="148"/>
      <c r="L64" s="197"/>
      <c r="M64" s="132"/>
      <c r="N64" s="57"/>
    </row>
    <row r="65" spans="1:14" s="43" customFormat="1" ht="15.75" x14ac:dyDescent="0.25">
      <c r="B65" s="170" t="s">
        <v>75</v>
      </c>
      <c r="C65" s="52"/>
      <c r="D65" s="21"/>
      <c r="E65" s="21"/>
      <c r="F65" s="21"/>
      <c r="G65" s="21"/>
      <c r="H65" s="21"/>
      <c r="I65" s="21"/>
      <c r="J65" s="150">
        <f t="shared" si="4"/>
        <v>0</v>
      </c>
      <c r="K65" s="148"/>
      <c r="L65" s="197"/>
      <c r="M65" s="132"/>
      <c r="N65" s="57"/>
    </row>
    <row r="66" spans="1:14" s="43" customFormat="1" ht="15.75" x14ac:dyDescent="0.25">
      <c r="A66" s="42"/>
      <c r="B66" s="42"/>
      <c r="C66" s="114" t="s">
        <v>176</v>
      </c>
      <c r="D66" s="22">
        <f>SUM(D58:D65)</f>
        <v>26000</v>
      </c>
      <c r="E66" s="22">
        <f>SUM(E58:E65)</f>
        <v>76000</v>
      </c>
      <c r="F66" s="22">
        <f>SUM(F58:F65)</f>
        <v>76000</v>
      </c>
      <c r="G66" s="25"/>
      <c r="H66" s="25"/>
      <c r="I66" s="25"/>
      <c r="J66" s="25">
        <f>SUM(J58:J65)</f>
        <v>178000</v>
      </c>
      <c r="K66" s="137">
        <f>(K58*J58)+(K59*J59)+(K60*J60)+(K61*J61)+(K62*J62)+(K63*J63)+(K64*J64)+(K65*J65)</f>
        <v>26700</v>
      </c>
      <c r="L66" s="137">
        <f>SUM(L58:L65)</f>
        <v>173258.58000000002</v>
      </c>
      <c r="M66" s="132"/>
      <c r="N66" s="59"/>
    </row>
    <row r="67" spans="1:14" ht="51" customHeight="1" x14ac:dyDescent="0.25">
      <c r="B67" s="114" t="s">
        <v>76</v>
      </c>
      <c r="C67" s="261" t="s">
        <v>619</v>
      </c>
      <c r="D67" s="261"/>
      <c r="E67" s="261"/>
      <c r="F67" s="261"/>
      <c r="G67" s="261"/>
      <c r="H67" s="261"/>
      <c r="I67" s="261"/>
      <c r="J67" s="261"/>
      <c r="K67" s="261"/>
      <c r="L67" s="262"/>
      <c r="M67" s="261"/>
      <c r="N67" s="56"/>
    </row>
    <row r="68" spans="1:14" ht="110.25" x14ac:dyDescent="0.25">
      <c r="B68" s="170" t="s">
        <v>77</v>
      </c>
      <c r="C68" s="238" t="s">
        <v>620</v>
      </c>
      <c r="D68" s="20"/>
      <c r="E68" s="20">
        <v>39000</v>
      </c>
      <c r="F68" s="20"/>
      <c r="G68" s="20">
        <v>39000</v>
      </c>
      <c r="H68" s="20"/>
      <c r="I68" s="20"/>
      <c r="J68" s="150">
        <f>SUM(D68:I68)</f>
        <v>78000</v>
      </c>
      <c r="K68" s="147">
        <v>0.25</v>
      </c>
      <c r="L68" s="196">
        <f>1076.96+1757.01+14890.51</f>
        <v>17724.48</v>
      </c>
      <c r="M68" s="131"/>
      <c r="N68" s="57"/>
    </row>
    <row r="69" spans="1:14" ht="59.45" customHeight="1" x14ac:dyDescent="0.25">
      <c r="B69" s="170" t="s">
        <v>78</v>
      </c>
      <c r="C69" s="18" t="s">
        <v>621</v>
      </c>
      <c r="D69" s="20">
        <v>25000</v>
      </c>
      <c r="E69" s="20">
        <v>59997.91</v>
      </c>
      <c r="F69" s="20"/>
      <c r="G69" s="20">
        <v>60000</v>
      </c>
      <c r="H69" s="20"/>
      <c r="I69" s="20"/>
      <c r="J69" s="150">
        <f>SUM(D69:I69)</f>
        <v>144997.91</v>
      </c>
      <c r="K69" s="147">
        <v>0.25</v>
      </c>
      <c r="L69" s="196">
        <f>7755.98+9376.19+32193.32+1023.79+50369.48</f>
        <v>100718.76000000001</v>
      </c>
      <c r="M69" s="243"/>
      <c r="N69" s="57"/>
    </row>
    <row r="70" spans="1:14" ht="126" x14ac:dyDescent="0.25">
      <c r="B70" s="170" t="s">
        <v>79</v>
      </c>
      <c r="C70" s="238" t="s">
        <v>622</v>
      </c>
      <c r="D70" s="242"/>
      <c r="E70" s="245">
        <v>40000</v>
      </c>
      <c r="F70" s="245"/>
      <c r="G70" s="245">
        <v>40000</v>
      </c>
      <c r="H70" s="20"/>
      <c r="I70" s="20"/>
      <c r="J70" s="150">
        <f>SUM(D70:I70)</f>
        <v>80000</v>
      </c>
      <c r="K70" s="147">
        <v>0.25</v>
      </c>
      <c r="L70" s="196">
        <v>9114.36</v>
      </c>
      <c r="M70" s="131"/>
      <c r="N70" s="57"/>
    </row>
    <row r="71" spans="1:14" ht="15.75" x14ac:dyDescent="0.25">
      <c r="B71" s="170" t="s">
        <v>80</v>
      </c>
      <c r="C71" s="18"/>
      <c r="D71" s="20"/>
      <c r="E71" s="20"/>
      <c r="F71" s="20"/>
      <c r="G71" s="20"/>
      <c r="H71" s="20"/>
      <c r="I71" s="20"/>
      <c r="J71" s="150">
        <f t="shared" ref="J71:J75" si="5">SUM(D71:F71)</f>
        <v>0</v>
      </c>
      <c r="K71" s="147"/>
      <c r="L71" s="196"/>
      <c r="M71" s="131"/>
      <c r="N71" s="57"/>
    </row>
    <row r="72" spans="1:14" ht="15.75" x14ac:dyDescent="0.25">
      <c r="B72" s="170" t="s">
        <v>81</v>
      </c>
      <c r="C72" s="18"/>
      <c r="D72" s="20"/>
      <c r="E72" s="20"/>
      <c r="F72" s="20"/>
      <c r="G72" s="20"/>
      <c r="H72" s="20"/>
      <c r="I72" s="20"/>
      <c r="J72" s="150">
        <f t="shared" si="5"/>
        <v>0</v>
      </c>
      <c r="K72" s="147"/>
      <c r="L72" s="196"/>
      <c r="M72" s="131"/>
      <c r="N72" s="57"/>
    </row>
    <row r="73" spans="1:14" ht="15.75" x14ac:dyDescent="0.25">
      <c r="B73" s="170" t="s">
        <v>82</v>
      </c>
      <c r="C73" s="18"/>
      <c r="D73" s="20"/>
      <c r="E73" s="20"/>
      <c r="F73" s="20"/>
      <c r="G73" s="20"/>
      <c r="H73" s="20"/>
      <c r="I73" s="20"/>
      <c r="J73" s="150">
        <f t="shared" si="5"/>
        <v>0</v>
      </c>
      <c r="K73" s="147"/>
      <c r="L73" s="196"/>
      <c r="M73" s="131"/>
      <c r="N73" s="57"/>
    </row>
    <row r="74" spans="1:14" ht="15.75" x14ac:dyDescent="0.25">
      <c r="B74" s="170" t="s">
        <v>83</v>
      </c>
      <c r="C74" s="52"/>
      <c r="D74" s="21"/>
      <c r="E74" s="21"/>
      <c r="F74" s="21"/>
      <c r="G74" s="21"/>
      <c r="H74" s="21"/>
      <c r="I74" s="21"/>
      <c r="J74" s="150">
        <f t="shared" si="5"/>
        <v>0</v>
      </c>
      <c r="K74" s="148"/>
      <c r="L74" s="197"/>
      <c r="M74" s="132"/>
      <c r="N74" s="57"/>
    </row>
    <row r="75" spans="1:14" ht="15.75" x14ac:dyDescent="0.25">
      <c r="B75" s="170" t="s">
        <v>84</v>
      </c>
      <c r="C75" s="52"/>
      <c r="D75" s="21"/>
      <c r="E75" s="21"/>
      <c r="F75" s="21"/>
      <c r="G75" s="21"/>
      <c r="H75" s="21"/>
      <c r="I75" s="21"/>
      <c r="J75" s="150">
        <f t="shared" si="5"/>
        <v>0</v>
      </c>
      <c r="K75" s="148"/>
      <c r="L75" s="197"/>
      <c r="M75" s="132"/>
      <c r="N75" s="57"/>
    </row>
    <row r="76" spans="1:14" ht="15.75" x14ac:dyDescent="0.25">
      <c r="C76" s="114" t="s">
        <v>176</v>
      </c>
      <c r="D76" s="25">
        <f>SUM(D68:D75)</f>
        <v>25000</v>
      </c>
      <c r="E76" s="25">
        <f>SUM(E68:E75)</f>
        <v>138997.91</v>
      </c>
      <c r="F76" s="25">
        <f>SUM(F68:F75)</f>
        <v>0</v>
      </c>
      <c r="G76" s="25">
        <f>SUM(G68:G75)</f>
        <v>139000</v>
      </c>
      <c r="H76" s="25"/>
      <c r="I76" s="25"/>
      <c r="J76" s="25">
        <f>SUM(J68:J75)</f>
        <v>302997.91000000003</v>
      </c>
      <c r="K76" s="137">
        <f>(K68*J68)+(K69*J69)+(K70*J70)+(K71*J71)+(K72*J72)+(K73*J73)+(K74*J74)+(K75*J75)</f>
        <v>75749.477500000008</v>
      </c>
      <c r="L76" s="203">
        <f>SUM(L68:L75)</f>
        <v>127557.6</v>
      </c>
      <c r="M76" s="132"/>
      <c r="N76" s="59"/>
    </row>
    <row r="77" spans="1:14" ht="51" customHeight="1" x14ac:dyDescent="0.25">
      <c r="B77" s="114" t="s">
        <v>85</v>
      </c>
      <c r="C77" s="261" t="s">
        <v>623</v>
      </c>
      <c r="D77" s="261"/>
      <c r="E77" s="261"/>
      <c r="F77" s="261"/>
      <c r="G77" s="261"/>
      <c r="H77" s="261"/>
      <c r="I77" s="261"/>
      <c r="J77" s="261"/>
      <c r="K77" s="261"/>
      <c r="L77" s="262"/>
      <c r="M77" s="255"/>
      <c r="N77" s="56"/>
    </row>
    <row r="78" spans="1:14" ht="157.5" x14ac:dyDescent="0.25">
      <c r="B78" s="170" t="s">
        <v>86</v>
      </c>
      <c r="C78" s="238" t="s">
        <v>624</v>
      </c>
      <c r="D78" s="20"/>
      <c r="E78" s="20"/>
      <c r="F78" s="20"/>
      <c r="G78" s="20"/>
      <c r="H78" s="20"/>
      <c r="I78" s="20"/>
      <c r="J78" s="150">
        <f>SUM(D78:F78)</f>
        <v>0</v>
      </c>
      <c r="K78" s="147"/>
      <c r="L78" s="196"/>
      <c r="M78" s="131"/>
      <c r="N78" s="57"/>
    </row>
    <row r="79" spans="1:14" ht="82.5" customHeight="1" x14ac:dyDescent="0.25">
      <c r="B79" s="170" t="s">
        <v>87</v>
      </c>
      <c r="C79" s="18" t="s">
        <v>625</v>
      </c>
      <c r="D79" s="20">
        <v>367500</v>
      </c>
      <c r="E79" s="20">
        <v>134880</v>
      </c>
      <c r="F79" s="20"/>
      <c r="G79" s="20">
        <v>110000</v>
      </c>
      <c r="H79" s="20"/>
      <c r="I79" s="20"/>
      <c r="J79" s="150">
        <f>SUM(D79:I79)</f>
        <v>612380</v>
      </c>
      <c r="K79" s="147">
        <v>0.15</v>
      </c>
      <c r="L79" s="196">
        <v>49790.35</v>
      </c>
      <c r="M79" s="131"/>
      <c r="N79" s="57"/>
    </row>
    <row r="80" spans="1:14" ht="15.75" x14ac:dyDescent="0.25">
      <c r="B80" s="170" t="s">
        <v>88</v>
      </c>
      <c r="C80" s="18"/>
      <c r="D80" s="20"/>
      <c r="E80" s="20"/>
      <c r="F80" s="20"/>
      <c r="G80" s="20"/>
      <c r="H80" s="20"/>
      <c r="I80" s="20"/>
      <c r="J80" s="150">
        <f t="shared" ref="J80:J85" si="6">SUM(D80:F80)</f>
        <v>0</v>
      </c>
      <c r="K80" s="147"/>
      <c r="L80" s="196"/>
      <c r="M80" s="131"/>
      <c r="N80" s="57"/>
    </row>
    <row r="81" spans="1:14" ht="15.75" x14ac:dyDescent="0.25">
      <c r="A81" s="43"/>
      <c r="B81" s="170" t="s">
        <v>89</v>
      </c>
      <c r="C81" s="18"/>
      <c r="D81" s="20"/>
      <c r="E81" s="20"/>
      <c r="F81" s="20"/>
      <c r="G81" s="20"/>
      <c r="H81" s="20"/>
      <c r="I81" s="20"/>
      <c r="J81" s="150">
        <f t="shared" si="6"/>
        <v>0</v>
      </c>
      <c r="K81" s="147"/>
      <c r="L81" s="196"/>
      <c r="M81" s="131"/>
      <c r="N81" s="57"/>
    </row>
    <row r="82" spans="1:14" s="43" customFormat="1" ht="15.75" x14ac:dyDescent="0.25">
      <c r="A82" s="42"/>
      <c r="B82" s="170" t="s">
        <v>90</v>
      </c>
      <c r="C82" s="18"/>
      <c r="D82" s="20"/>
      <c r="E82" s="20"/>
      <c r="F82" s="20"/>
      <c r="G82" s="20"/>
      <c r="H82" s="20"/>
      <c r="I82" s="20"/>
      <c r="J82" s="150">
        <f t="shared" si="6"/>
        <v>0</v>
      </c>
      <c r="K82" s="147"/>
      <c r="L82" s="196"/>
      <c r="M82" s="131"/>
      <c r="N82" s="57"/>
    </row>
    <row r="83" spans="1:14" ht="15.75" x14ac:dyDescent="0.25">
      <c r="B83" s="170" t="s">
        <v>91</v>
      </c>
      <c r="C83" s="18"/>
      <c r="D83" s="20"/>
      <c r="E83" s="20"/>
      <c r="F83" s="20"/>
      <c r="G83" s="20"/>
      <c r="H83" s="20"/>
      <c r="I83" s="20"/>
      <c r="J83" s="150">
        <f t="shared" si="6"/>
        <v>0</v>
      </c>
      <c r="K83" s="147"/>
      <c r="L83" s="196"/>
      <c r="M83" s="131"/>
      <c r="N83" s="57"/>
    </row>
    <row r="84" spans="1:14" ht="15.75" x14ac:dyDescent="0.25">
      <c r="B84" s="170" t="s">
        <v>92</v>
      </c>
      <c r="C84" s="52"/>
      <c r="D84" s="21"/>
      <c r="E84" s="21"/>
      <c r="F84" s="21"/>
      <c r="G84" s="21"/>
      <c r="H84" s="21"/>
      <c r="I84" s="21"/>
      <c r="J84" s="150">
        <f t="shared" si="6"/>
        <v>0</v>
      </c>
      <c r="K84" s="148"/>
      <c r="L84" s="197"/>
      <c r="M84" s="132"/>
      <c r="N84" s="57"/>
    </row>
    <row r="85" spans="1:14" ht="15.75" x14ac:dyDescent="0.25">
      <c r="B85" s="170" t="s">
        <v>93</v>
      </c>
      <c r="C85" s="52"/>
      <c r="D85" s="21"/>
      <c r="E85" s="21"/>
      <c r="F85" s="21"/>
      <c r="G85" s="21"/>
      <c r="H85" s="21"/>
      <c r="I85" s="21"/>
      <c r="J85" s="150">
        <f t="shared" si="6"/>
        <v>0</v>
      </c>
      <c r="K85" s="148"/>
      <c r="L85" s="197"/>
      <c r="M85" s="132"/>
      <c r="N85" s="57"/>
    </row>
    <row r="86" spans="1:14" ht="15.75" x14ac:dyDescent="0.25">
      <c r="C86" s="114"/>
      <c r="D86" s="25">
        <f>SUM(D78:D85)</f>
        <v>367500</v>
      </c>
      <c r="E86" s="25">
        <f>SUM(E78:E85)</f>
        <v>134880</v>
      </c>
      <c r="F86" s="25">
        <f>SUM(F78:F85)</f>
        <v>0</v>
      </c>
      <c r="G86" s="25">
        <f>SUM(G78:G85)</f>
        <v>110000</v>
      </c>
      <c r="H86" s="25"/>
      <c r="I86" s="25"/>
      <c r="J86" s="25">
        <f>SUM(J78:J85)</f>
        <v>612380</v>
      </c>
      <c r="K86" s="137">
        <f>(K78*J78)+(K79*J79)+(K80*J80)+(K81*J81)+(K82*J82)+(K83*J83)+(K84*J84)+(K85*J85)</f>
        <v>91857</v>
      </c>
      <c r="L86" s="203">
        <f>SUM(L78:L85)</f>
        <v>49790.35</v>
      </c>
      <c r="M86" s="132"/>
      <c r="N86" s="59"/>
    </row>
    <row r="87" spans="1:14" ht="51" customHeight="1" x14ac:dyDescent="0.25">
      <c r="B87" s="114" t="s">
        <v>102</v>
      </c>
      <c r="C87" s="261" t="s">
        <v>626</v>
      </c>
      <c r="D87" s="261"/>
      <c r="E87" s="261"/>
      <c r="F87" s="261"/>
      <c r="G87" s="261"/>
      <c r="H87" s="261"/>
      <c r="I87" s="261"/>
      <c r="J87" s="261"/>
      <c r="K87" s="261"/>
      <c r="L87" s="262"/>
      <c r="M87" s="261"/>
      <c r="N87" s="56"/>
    </row>
    <row r="88" spans="1:14" ht="47.25" x14ac:dyDescent="0.25">
      <c r="B88" s="170" t="s">
        <v>94</v>
      </c>
      <c r="C88" s="238" t="s">
        <v>627</v>
      </c>
      <c r="D88" s="20"/>
      <c r="E88" s="20"/>
      <c r="F88" s="20"/>
      <c r="G88" s="20"/>
      <c r="H88" s="20"/>
      <c r="I88" s="20"/>
      <c r="J88" s="150">
        <f>SUM(D88:F88)</f>
        <v>0</v>
      </c>
      <c r="K88" s="147"/>
      <c r="L88" s="196"/>
      <c r="M88" s="131"/>
      <c r="N88" s="57"/>
    </row>
    <row r="89" spans="1:14" ht="29.45" customHeight="1" x14ac:dyDescent="0.25">
      <c r="B89" s="170" t="s">
        <v>95</v>
      </c>
      <c r="C89" s="238" t="s">
        <v>628</v>
      </c>
      <c r="D89" s="20"/>
      <c r="E89" s="20"/>
      <c r="F89" s="20"/>
      <c r="G89" s="20"/>
      <c r="H89" s="20"/>
      <c r="I89" s="20"/>
      <c r="J89" s="150">
        <f t="shared" ref="J89:J95" si="7">SUM(D89:F89)</f>
        <v>0</v>
      </c>
      <c r="K89" s="147"/>
      <c r="L89" s="196"/>
      <c r="M89" s="131"/>
      <c r="N89" s="57"/>
    </row>
    <row r="90" spans="1:14" ht="31.5" x14ac:dyDescent="0.25">
      <c r="B90" s="170" t="s">
        <v>96</v>
      </c>
      <c r="C90" s="238" t="s">
        <v>629</v>
      </c>
      <c r="D90" s="20"/>
      <c r="E90" s="20"/>
      <c r="F90" s="20"/>
      <c r="G90" s="20"/>
      <c r="H90" s="20"/>
      <c r="I90" s="20"/>
      <c r="J90" s="150">
        <f t="shared" si="7"/>
        <v>0</v>
      </c>
      <c r="K90" s="147"/>
      <c r="L90" s="196"/>
      <c r="M90" s="131"/>
      <c r="N90" s="57"/>
    </row>
    <row r="91" spans="1:14" ht="15.75" x14ac:dyDescent="0.25">
      <c r="B91" s="170" t="s">
        <v>97</v>
      </c>
      <c r="C91" s="238" t="s">
        <v>630</v>
      </c>
      <c r="D91" s="20"/>
      <c r="E91" s="20"/>
      <c r="F91" s="20"/>
      <c r="G91" s="20">
        <v>25000</v>
      </c>
      <c r="H91" s="20"/>
      <c r="I91" s="20"/>
      <c r="J91" s="150">
        <f>SUM(D91:I91)</f>
        <v>25000</v>
      </c>
      <c r="K91" s="147">
        <v>0.15</v>
      </c>
      <c r="L91" s="196"/>
      <c r="M91" s="131"/>
      <c r="N91" s="57"/>
    </row>
    <row r="92" spans="1:14" ht="31.5" x14ac:dyDescent="0.25">
      <c r="B92" s="170" t="s">
        <v>98</v>
      </c>
      <c r="C92" s="238" t="s">
        <v>631</v>
      </c>
      <c r="D92" s="20"/>
      <c r="E92" s="20"/>
      <c r="F92" s="20"/>
      <c r="G92" s="20"/>
      <c r="H92" s="20"/>
      <c r="I92" s="20"/>
      <c r="J92" s="150">
        <f t="shared" ref="J92:J94" si="8">SUM(D92:I92)</f>
        <v>0</v>
      </c>
      <c r="K92" s="147"/>
      <c r="L92" s="196"/>
      <c r="M92" s="131"/>
      <c r="N92" s="57"/>
    </row>
    <row r="93" spans="1:14" ht="78.75" x14ac:dyDescent="0.25">
      <c r="B93" s="170" t="s">
        <v>99</v>
      </c>
      <c r="C93" s="240" t="s">
        <v>632</v>
      </c>
      <c r="D93" s="20"/>
      <c r="E93" s="20"/>
      <c r="F93" s="20"/>
      <c r="G93" s="20">
        <v>50000</v>
      </c>
      <c r="H93" s="20"/>
      <c r="I93" s="20"/>
      <c r="J93" s="150">
        <f t="shared" si="8"/>
        <v>50000</v>
      </c>
      <c r="K93" s="147">
        <v>0.15</v>
      </c>
      <c r="L93" s="196">
        <v>15000</v>
      </c>
      <c r="M93" s="131"/>
      <c r="N93" s="57"/>
    </row>
    <row r="94" spans="1:14" ht="63" x14ac:dyDescent="0.25">
      <c r="B94" s="170" t="s">
        <v>100</v>
      </c>
      <c r="C94" s="240" t="s">
        <v>633</v>
      </c>
      <c r="D94" s="21"/>
      <c r="E94" s="21"/>
      <c r="F94" s="21"/>
      <c r="G94" s="21">
        <v>50000</v>
      </c>
      <c r="H94" s="21"/>
      <c r="I94" s="21"/>
      <c r="J94" s="150">
        <f t="shared" si="8"/>
        <v>50000</v>
      </c>
      <c r="K94" s="148"/>
      <c r="L94" s="197">
        <v>17040.16</v>
      </c>
      <c r="M94" s="132"/>
      <c r="N94" s="57"/>
    </row>
    <row r="95" spans="1:14" ht="15.75" x14ac:dyDescent="0.25">
      <c r="B95" s="170" t="s">
        <v>101</v>
      </c>
      <c r="C95" s="52"/>
      <c r="D95" s="21"/>
      <c r="E95" s="21"/>
      <c r="F95" s="21"/>
      <c r="G95" s="21"/>
      <c r="H95" s="21"/>
      <c r="I95" s="21"/>
      <c r="J95" s="150">
        <f t="shared" si="7"/>
        <v>0</v>
      </c>
      <c r="K95" s="148"/>
      <c r="L95" s="197"/>
      <c r="M95" s="132"/>
      <c r="N95" s="57"/>
    </row>
    <row r="96" spans="1:14" ht="15.75" x14ac:dyDescent="0.25">
      <c r="C96" s="114" t="s">
        <v>176</v>
      </c>
      <c r="D96" s="22">
        <f>SUM(D88:D95)</f>
        <v>0</v>
      </c>
      <c r="E96" s="22">
        <f>SUM(E88:E95)</f>
        <v>0</v>
      </c>
      <c r="F96" s="22">
        <f>SUM(F88:F95)</f>
        <v>0</v>
      </c>
      <c r="G96" s="22">
        <f>SUM(G91:G95)</f>
        <v>125000</v>
      </c>
      <c r="H96" s="22"/>
      <c r="I96" s="22"/>
      <c r="J96" s="22">
        <f>SUM(J88:J95)</f>
        <v>125000</v>
      </c>
      <c r="K96" s="137">
        <f>(K88*J88)+(K89*J89)+(K90*J90)+(K91*J91)+(K92*J92)+(K93*J93)+(K94*J94)+(K95*J95)</f>
        <v>11250</v>
      </c>
      <c r="L96" s="203">
        <f>SUM(L88:L95)</f>
        <v>32040.16</v>
      </c>
      <c r="M96" s="132"/>
      <c r="N96" s="59"/>
    </row>
    <row r="97" spans="2:14" ht="51" customHeight="1" x14ac:dyDescent="0.25">
      <c r="B97" s="114" t="s">
        <v>589</v>
      </c>
      <c r="C97" s="261" t="s">
        <v>634</v>
      </c>
      <c r="D97" s="261"/>
      <c r="E97" s="261"/>
      <c r="F97" s="261"/>
      <c r="G97" s="261"/>
      <c r="H97" s="261"/>
      <c r="I97" s="261"/>
      <c r="J97" s="261"/>
      <c r="K97" s="261"/>
      <c r="L97" s="262"/>
      <c r="M97" s="255"/>
      <c r="N97" s="56"/>
    </row>
    <row r="98" spans="2:14" ht="31.5" x14ac:dyDescent="0.25">
      <c r="B98" s="237" t="s">
        <v>590</v>
      </c>
      <c r="C98" s="240" t="s">
        <v>635</v>
      </c>
      <c r="D98" s="20"/>
      <c r="E98" s="20"/>
      <c r="F98" s="20"/>
      <c r="G98" s="20"/>
      <c r="H98" s="20"/>
      <c r="I98" s="20"/>
      <c r="J98" s="150">
        <f>SUM(D98:F98)</f>
        <v>0</v>
      </c>
      <c r="K98" s="147"/>
      <c r="L98" s="196"/>
      <c r="M98" s="131"/>
      <c r="N98" s="57"/>
    </row>
    <row r="99" spans="2:14" ht="40.5" customHeight="1" x14ac:dyDescent="0.25">
      <c r="B99" s="237" t="s">
        <v>591</v>
      </c>
      <c r="C99" s="18" t="s">
        <v>636</v>
      </c>
      <c r="D99" s="20">
        <v>6998.61</v>
      </c>
      <c r="E99" s="20">
        <v>7000</v>
      </c>
      <c r="F99" s="20">
        <v>7003.11</v>
      </c>
      <c r="G99" s="20"/>
      <c r="H99" s="20"/>
      <c r="I99" s="20"/>
      <c r="J99" s="150">
        <f t="shared" ref="J99:J105" si="9">SUM(D99:F99)</f>
        <v>21001.72</v>
      </c>
      <c r="K99" s="147">
        <v>0.5</v>
      </c>
      <c r="L99" s="196"/>
      <c r="M99" s="131"/>
      <c r="N99" s="57"/>
    </row>
    <row r="100" spans="2:14" ht="63" x14ac:dyDescent="0.25">
      <c r="B100" s="237" t="s">
        <v>592</v>
      </c>
      <c r="C100" s="18" t="s">
        <v>637</v>
      </c>
      <c r="D100" s="20">
        <v>10000</v>
      </c>
      <c r="E100" s="20">
        <v>10000</v>
      </c>
      <c r="F100" s="20">
        <v>10000</v>
      </c>
      <c r="G100" s="20"/>
      <c r="H100" s="20"/>
      <c r="I100" s="20"/>
      <c r="J100" s="150">
        <f t="shared" si="9"/>
        <v>30000</v>
      </c>
      <c r="K100" s="147">
        <v>0.5</v>
      </c>
      <c r="L100" s="196"/>
      <c r="M100" s="131"/>
      <c r="N100" s="57"/>
    </row>
    <row r="101" spans="2:14" ht="94.5" x14ac:dyDescent="0.25">
      <c r="B101" s="237" t="s">
        <v>593</v>
      </c>
      <c r="C101" s="240" t="s">
        <v>638</v>
      </c>
      <c r="D101" s="20"/>
      <c r="E101" s="20"/>
      <c r="F101" s="20"/>
      <c r="G101" s="20"/>
      <c r="H101" s="20"/>
      <c r="I101" s="20"/>
      <c r="J101" s="150">
        <f t="shared" si="9"/>
        <v>0</v>
      </c>
      <c r="K101" s="147"/>
      <c r="L101" s="196"/>
      <c r="M101" s="131"/>
      <c r="N101" s="57"/>
    </row>
    <row r="102" spans="2:14" ht="94.5" x14ac:dyDescent="0.25">
      <c r="B102" s="237" t="s">
        <v>594</v>
      </c>
      <c r="C102" s="240" t="s">
        <v>639</v>
      </c>
      <c r="D102" s="20"/>
      <c r="E102" s="20"/>
      <c r="F102" s="20"/>
      <c r="G102" s="20"/>
      <c r="H102" s="20"/>
      <c r="I102" s="20"/>
      <c r="J102" s="150">
        <f t="shared" si="9"/>
        <v>0</v>
      </c>
      <c r="K102" s="147"/>
      <c r="L102" s="196"/>
      <c r="M102" s="131"/>
      <c r="N102" s="57"/>
    </row>
    <row r="103" spans="2:14" ht="15.75" x14ac:dyDescent="0.25">
      <c r="B103" s="237" t="s">
        <v>595</v>
      </c>
      <c r="C103" s="18"/>
      <c r="D103" s="20"/>
      <c r="E103" s="20"/>
      <c r="F103" s="20"/>
      <c r="G103" s="20"/>
      <c r="H103" s="20"/>
      <c r="I103" s="20"/>
      <c r="J103" s="150">
        <f t="shared" si="9"/>
        <v>0</v>
      </c>
      <c r="K103" s="147"/>
      <c r="L103" s="196"/>
      <c r="M103" s="131"/>
      <c r="N103" s="57"/>
    </row>
    <row r="104" spans="2:14" ht="15.75" x14ac:dyDescent="0.25">
      <c r="B104" s="237" t="s">
        <v>596</v>
      </c>
      <c r="C104" s="221"/>
      <c r="D104" s="21"/>
      <c r="E104" s="21"/>
      <c r="F104" s="21"/>
      <c r="G104" s="21"/>
      <c r="H104" s="21"/>
      <c r="I104" s="21"/>
      <c r="J104" s="150">
        <f t="shared" si="9"/>
        <v>0</v>
      </c>
      <c r="K104" s="148"/>
      <c r="L104" s="197"/>
      <c r="M104" s="132"/>
      <c r="N104" s="57"/>
    </row>
    <row r="105" spans="2:14" ht="15.75" x14ac:dyDescent="0.25">
      <c r="B105" s="237" t="s">
        <v>597</v>
      </c>
      <c r="C105" s="221"/>
      <c r="D105" s="21"/>
      <c r="E105" s="21"/>
      <c r="F105" s="21"/>
      <c r="G105" s="21"/>
      <c r="H105" s="21"/>
      <c r="I105" s="21"/>
      <c r="J105" s="150">
        <f t="shared" si="9"/>
        <v>0</v>
      </c>
      <c r="K105" s="148"/>
      <c r="L105" s="197"/>
      <c r="M105" s="132"/>
      <c r="N105" s="57"/>
    </row>
    <row r="106" spans="2:14" ht="15.75" x14ac:dyDescent="0.25">
      <c r="C106" s="114" t="s">
        <v>176</v>
      </c>
      <c r="D106" s="22">
        <f>SUM(D98:D105)</f>
        <v>16998.61</v>
      </c>
      <c r="E106" s="22">
        <f>SUM(E98:E105)</f>
        <v>17000</v>
      </c>
      <c r="F106" s="22">
        <f>SUM(F98:F105)</f>
        <v>17003.11</v>
      </c>
      <c r="G106" s="22"/>
      <c r="H106" s="22"/>
      <c r="I106" s="22"/>
      <c r="J106" s="22">
        <f>SUM(J98:J105)</f>
        <v>51001.72</v>
      </c>
      <c r="K106" s="137">
        <f>(K98*J98)+(K99*J99)+(K100*J100)+(K101*J101)+(K102*J102)+(K103*J103)+(K104*J104)+(K105*J105)</f>
        <v>25500.86</v>
      </c>
      <c r="L106" s="203">
        <f>SUM(L98:L105)</f>
        <v>0</v>
      </c>
      <c r="M106" s="132"/>
      <c r="N106" s="59"/>
    </row>
    <row r="107" spans="2:14" ht="15.75" customHeight="1" x14ac:dyDescent="0.25">
      <c r="B107" s="7"/>
      <c r="C107" s="12"/>
      <c r="D107" s="27"/>
      <c r="E107" s="27"/>
      <c r="F107" s="27"/>
      <c r="G107" s="27"/>
      <c r="H107" s="27"/>
      <c r="I107" s="27"/>
      <c r="J107" s="27"/>
      <c r="K107" s="27"/>
      <c r="L107" s="27"/>
      <c r="M107" s="12"/>
      <c r="N107" s="4"/>
    </row>
    <row r="108" spans="2:14" ht="51" customHeight="1" x14ac:dyDescent="0.25">
      <c r="B108" s="114" t="s">
        <v>103</v>
      </c>
      <c r="C108" s="263" t="s">
        <v>640</v>
      </c>
      <c r="D108" s="263"/>
      <c r="E108" s="263"/>
      <c r="F108" s="263"/>
      <c r="G108" s="263"/>
      <c r="H108" s="263"/>
      <c r="I108" s="263"/>
      <c r="J108" s="263"/>
      <c r="K108" s="263"/>
      <c r="L108" s="264"/>
      <c r="M108" s="263"/>
      <c r="N108" s="19"/>
    </row>
    <row r="109" spans="2:14" ht="51" customHeight="1" x14ac:dyDescent="0.25">
      <c r="B109" s="114" t="s">
        <v>104</v>
      </c>
      <c r="C109" s="261" t="s">
        <v>641</v>
      </c>
      <c r="D109" s="261"/>
      <c r="E109" s="261"/>
      <c r="F109" s="261"/>
      <c r="G109" s="261"/>
      <c r="H109" s="261"/>
      <c r="I109" s="261"/>
      <c r="J109" s="261"/>
      <c r="K109" s="261"/>
      <c r="L109" s="262"/>
      <c r="M109" s="261"/>
      <c r="N109" s="56"/>
    </row>
    <row r="110" spans="2:14" ht="63" x14ac:dyDescent="0.25">
      <c r="B110" s="170" t="s">
        <v>105</v>
      </c>
      <c r="C110" s="18" t="s">
        <v>642</v>
      </c>
      <c r="D110" s="20">
        <v>10000</v>
      </c>
      <c r="E110" s="20">
        <v>10000</v>
      </c>
      <c r="F110" s="20">
        <v>10000</v>
      </c>
      <c r="G110" s="20"/>
      <c r="H110" s="20"/>
      <c r="I110" s="20"/>
      <c r="J110" s="150">
        <f>SUM(D110:F110)</f>
        <v>30000</v>
      </c>
      <c r="K110" s="147">
        <v>0.15</v>
      </c>
      <c r="L110" s="196">
        <f>208.1+3809.52+8776.26</f>
        <v>12793.880000000001</v>
      </c>
      <c r="M110" s="131"/>
      <c r="N110" s="57"/>
    </row>
    <row r="111" spans="2:14" ht="47.25" x14ac:dyDescent="0.25">
      <c r="B111" s="170" t="s">
        <v>106</v>
      </c>
      <c r="C111" s="238" t="s">
        <v>643</v>
      </c>
      <c r="D111" s="20">
        <v>3333.33</v>
      </c>
      <c r="E111" s="20">
        <v>3333.33</v>
      </c>
      <c r="F111" s="20">
        <v>3333.33</v>
      </c>
      <c r="G111" s="20"/>
      <c r="H111" s="20"/>
      <c r="I111" s="20"/>
      <c r="J111" s="150">
        <f t="shared" ref="J111:J117" si="10">SUM(D111:F111)</f>
        <v>9999.99</v>
      </c>
      <c r="K111" s="147">
        <v>0.15</v>
      </c>
      <c r="L111" s="196"/>
      <c r="M111" s="131"/>
      <c r="N111" s="57"/>
    </row>
    <row r="112" spans="2:14" ht="63" x14ac:dyDescent="0.25">
      <c r="B112" s="170" t="s">
        <v>107</v>
      </c>
      <c r="C112" s="238" t="s">
        <v>644</v>
      </c>
      <c r="D112" s="20">
        <v>30000</v>
      </c>
      <c r="E112" s="20">
        <v>30000</v>
      </c>
      <c r="F112" s="20">
        <v>30000</v>
      </c>
      <c r="G112" s="20"/>
      <c r="H112" s="20"/>
      <c r="I112" s="20"/>
      <c r="J112" s="150">
        <f t="shared" si="10"/>
        <v>90000</v>
      </c>
      <c r="K112" s="147">
        <v>0.15</v>
      </c>
      <c r="L112" s="196">
        <f>22249.93+9375.64+11965.4</f>
        <v>43590.97</v>
      </c>
      <c r="M112" s="131"/>
      <c r="N112" s="57"/>
    </row>
    <row r="113" spans="2:14" ht="66.95" customHeight="1" x14ac:dyDescent="0.25">
      <c r="B113" s="170" t="s">
        <v>108</v>
      </c>
      <c r="C113" s="18" t="s">
        <v>645</v>
      </c>
      <c r="D113" s="20">
        <v>59143.72</v>
      </c>
      <c r="E113" s="20">
        <v>58137.23</v>
      </c>
      <c r="F113" s="20">
        <v>36392.879999999997</v>
      </c>
      <c r="G113" s="20"/>
      <c r="H113" s="20"/>
      <c r="I113" s="20"/>
      <c r="J113" s="150">
        <f t="shared" si="10"/>
        <v>153673.83000000002</v>
      </c>
      <c r="K113" s="147">
        <v>0.15</v>
      </c>
      <c r="L113" s="196">
        <f>16705.53+1608.47+54077.43</f>
        <v>72391.429999999993</v>
      </c>
      <c r="M113" s="131"/>
      <c r="N113" s="57"/>
    </row>
    <row r="114" spans="2:14" ht="78.75" x14ac:dyDescent="0.25">
      <c r="B114" s="170" t="s">
        <v>109</v>
      </c>
      <c r="C114" s="238" t="s">
        <v>646</v>
      </c>
      <c r="D114" s="20">
        <v>15000</v>
      </c>
      <c r="E114" s="20">
        <v>15000</v>
      </c>
      <c r="F114" s="20">
        <v>15000</v>
      </c>
      <c r="G114" s="20"/>
      <c r="H114" s="20"/>
      <c r="I114" s="20"/>
      <c r="J114" s="150">
        <f t="shared" si="10"/>
        <v>45000</v>
      </c>
      <c r="K114" s="147">
        <v>0.15</v>
      </c>
      <c r="L114" s="196">
        <v>15000</v>
      </c>
      <c r="M114" s="131"/>
      <c r="N114" s="57"/>
    </row>
    <row r="115" spans="2:14" ht="15.75" x14ac:dyDescent="0.25">
      <c r="B115" s="170" t="s">
        <v>110</v>
      </c>
      <c r="C115" s="18"/>
      <c r="D115" s="20"/>
      <c r="E115" s="20"/>
      <c r="F115" s="20"/>
      <c r="G115" s="20"/>
      <c r="H115" s="20"/>
      <c r="I115" s="20"/>
      <c r="J115" s="150">
        <f t="shared" si="10"/>
        <v>0</v>
      </c>
      <c r="K115" s="147"/>
      <c r="L115" s="196"/>
      <c r="M115" s="131"/>
      <c r="N115" s="57"/>
    </row>
    <row r="116" spans="2:14" ht="15.75" x14ac:dyDescent="0.25">
      <c r="B116" s="170" t="s">
        <v>111</v>
      </c>
      <c r="C116" s="52"/>
      <c r="D116" s="21"/>
      <c r="E116" s="21"/>
      <c r="F116" s="21"/>
      <c r="G116" s="21"/>
      <c r="H116" s="21"/>
      <c r="I116" s="21"/>
      <c r="J116" s="150">
        <f t="shared" si="10"/>
        <v>0</v>
      </c>
      <c r="K116" s="148"/>
      <c r="L116" s="197"/>
      <c r="M116" s="132"/>
      <c r="N116" s="57"/>
    </row>
    <row r="117" spans="2:14" ht="15.75" x14ac:dyDescent="0.25">
      <c r="B117" s="170" t="s">
        <v>112</v>
      </c>
      <c r="C117" s="52"/>
      <c r="D117" s="21"/>
      <c r="E117" s="21"/>
      <c r="F117" s="21"/>
      <c r="G117" s="21"/>
      <c r="H117" s="21"/>
      <c r="I117" s="21"/>
      <c r="J117" s="150">
        <f t="shared" si="10"/>
        <v>0</v>
      </c>
      <c r="K117" s="148"/>
      <c r="L117" s="197"/>
      <c r="M117" s="132"/>
      <c r="N117" s="57"/>
    </row>
    <row r="118" spans="2:14" ht="15.75" x14ac:dyDescent="0.25">
      <c r="C118" s="114" t="s">
        <v>176</v>
      </c>
      <c r="D118" s="22">
        <f>SUM(D110:D117)</f>
        <v>117477.05</v>
      </c>
      <c r="E118" s="22">
        <f>SUM(E110:E117)</f>
        <v>116470.56</v>
      </c>
      <c r="F118" s="22">
        <f>SUM(F110:F117)</f>
        <v>94726.209999999992</v>
      </c>
      <c r="G118" s="25"/>
      <c r="H118" s="25"/>
      <c r="I118" s="25"/>
      <c r="J118" s="25">
        <f>SUM(J110:J117)</f>
        <v>328673.82</v>
      </c>
      <c r="K118" s="137">
        <f>(K110*J110)+(K111*J111)+(K112*J112)+(K113*J113)+(K114*J114)+(K115*J115)+(K116*J116)+(K117*J117)</f>
        <v>49301.073000000004</v>
      </c>
      <c r="L118" s="203">
        <f>SUM(L110:L117)</f>
        <v>143776.28</v>
      </c>
      <c r="M118" s="132"/>
      <c r="N118" s="59"/>
    </row>
    <row r="119" spans="2:14" ht="51" customHeight="1" x14ac:dyDescent="0.25">
      <c r="B119" s="114" t="s">
        <v>8</v>
      </c>
      <c r="C119" s="255" t="s">
        <v>647</v>
      </c>
      <c r="D119" s="255"/>
      <c r="E119" s="255"/>
      <c r="F119" s="255"/>
      <c r="G119" s="255"/>
      <c r="H119" s="255"/>
      <c r="I119" s="255"/>
      <c r="J119" s="255"/>
      <c r="K119" s="255"/>
      <c r="L119" s="256"/>
      <c r="M119" s="255"/>
      <c r="N119" s="56"/>
    </row>
    <row r="120" spans="2:14" ht="47.25" x14ac:dyDescent="0.25">
      <c r="B120" s="170" t="s">
        <v>113</v>
      </c>
      <c r="C120" s="238" t="s">
        <v>648</v>
      </c>
      <c r="D120" s="20">
        <v>5000</v>
      </c>
      <c r="E120" s="20">
        <v>5000</v>
      </c>
      <c r="F120" s="20">
        <v>5000</v>
      </c>
      <c r="G120" s="20"/>
      <c r="H120" s="20"/>
      <c r="I120" s="20"/>
      <c r="J120" s="150">
        <f>SUM(D120:F120)</f>
        <v>15000</v>
      </c>
      <c r="K120" s="147"/>
      <c r="L120" s="196"/>
      <c r="M120" s="131"/>
      <c r="N120" s="57"/>
    </row>
    <row r="121" spans="2:14" ht="94.5" x14ac:dyDescent="0.25">
      <c r="B121" s="170" t="s">
        <v>114</v>
      </c>
      <c r="C121" s="238" t="s">
        <v>649</v>
      </c>
      <c r="D121" s="20"/>
      <c r="E121" s="20"/>
      <c r="F121" s="20"/>
      <c r="G121" s="20"/>
      <c r="H121" s="20"/>
      <c r="I121" s="20"/>
      <c r="J121" s="150">
        <f t="shared" ref="J121:J127" si="11">SUM(D121:F121)</f>
        <v>0</v>
      </c>
      <c r="K121" s="147"/>
      <c r="L121" s="196"/>
      <c r="M121" s="131"/>
      <c r="N121" s="57"/>
    </row>
    <row r="122" spans="2:14" ht="63" x14ac:dyDescent="0.25">
      <c r="B122" s="170" t="s">
        <v>115</v>
      </c>
      <c r="C122" s="238" t="s">
        <v>650</v>
      </c>
      <c r="D122" s="20"/>
      <c r="E122" s="20"/>
      <c r="F122" s="20"/>
      <c r="G122" s="20"/>
      <c r="H122" s="20"/>
      <c r="I122" s="20"/>
      <c r="J122" s="150">
        <f t="shared" si="11"/>
        <v>0</v>
      </c>
      <c r="K122" s="147"/>
      <c r="L122" s="196"/>
      <c r="M122" s="131"/>
      <c r="N122" s="57"/>
    </row>
    <row r="123" spans="2:14" ht="110.25" x14ac:dyDescent="0.25">
      <c r="B123" s="170" t="s">
        <v>116</v>
      </c>
      <c r="C123" s="238" t="s">
        <v>651</v>
      </c>
      <c r="D123" s="20">
        <v>15000</v>
      </c>
      <c r="E123" s="20">
        <v>15000</v>
      </c>
      <c r="F123" s="20">
        <v>15000</v>
      </c>
      <c r="G123" s="20"/>
      <c r="H123" s="20"/>
      <c r="I123" s="20"/>
      <c r="J123" s="150">
        <f t="shared" si="11"/>
        <v>45000</v>
      </c>
      <c r="K123" s="147">
        <v>0.2</v>
      </c>
      <c r="L123" s="196">
        <f>8891.35</f>
        <v>8891.35</v>
      </c>
      <c r="M123" s="131"/>
      <c r="N123" s="57"/>
    </row>
    <row r="124" spans="2:14" ht="78.75" x14ac:dyDescent="0.25">
      <c r="B124" s="170" t="s">
        <v>117</v>
      </c>
      <c r="C124" s="238" t="s">
        <v>652</v>
      </c>
      <c r="D124" s="20">
        <v>6666.666666666667</v>
      </c>
      <c r="E124" s="20">
        <v>6666.666666666667</v>
      </c>
      <c r="F124" s="20">
        <v>6666.666666666667</v>
      </c>
      <c r="G124" s="20"/>
      <c r="H124" s="20"/>
      <c r="I124" s="20"/>
      <c r="J124" s="150">
        <f t="shared" si="11"/>
        <v>20000</v>
      </c>
      <c r="K124" s="147">
        <v>0.2</v>
      </c>
      <c r="L124" s="196">
        <f>1270.53+2543.21</f>
        <v>3813.74</v>
      </c>
      <c r="M124" s="131"/>
      <c r="N124" s="57"/>
    </row>
    <row r="125" spans="2:14" ht="15.75" x14ac:dyDescent="0.25">
      <c r="B125" s="170" t="s">
        <v>118</v>
      </c>
      <c r="C125" s="18"/>
      <c r="D125" s="20"/>
      <c r="E125" s="20"/>
      <c r="F125" s="20"/>
      <c r="G125" s="20"/>
      <c r="H125" s="20"/>
      <c r="I125" s="20"/>
      <c r="J125" s="150">
        <f t="shared" si="11"/>
        <v>0</v>
      </c>
      <c r="K125" s="147"/>
      <c r="L125" s="196"/>
      <c r="M125" s="131"/>
      <c r="N125" s="57"/>
    </row>
    <row r="126" spans="2:14" ht="15.75" x14ac:dyDescent="0.25">
      <c r="B126" s="170" t="s">
        <v>119</v>
      </c>
      <c r="C126" s="52"/>
      <c r="D126" s="21"/>
      <c r="E126" s="21"/>
      <c r="F126" s="21"/>
      <c r="G126" s="21"/>
      <c r="H126" s="21"/>
      <c r="I126" s="21"/>
      <c r="J126" s="150">
        <f t="shared" si="11"/>
        <v>0</v>
      </c>
      <c r="K126" s="148"/>
      <c r="L126" s="197"/>
      <c r="M126" s="132"/>
      <c r="N126" s="57"/>
    </row>
    <row r="127" spans="2:14" ht="15.75" x14ac:dyDescent="0.25">
      <c r="B127" s="170" t="s">
        <v>120</v>
      </c>
      <c r="C127" s="52"/>
      <c r="D127" s="21"/>
      <c r="E127" s="21"/>
      <c r="F127" s="21"/>
      <c r="G127" s="21"/>
      <c r="H127" s="21"/>
      <c r="I127" s="21"/>
      <c r="J127" s="150">
        <f t="shared" si="11"/>
        <v>0</v>
      </c>
      <c r="K127" s="148"/>
      <c r="L127" s="197"/>
      <c r="M127" s="132"/>
      <c r="N127" s="57"/>
    </row>
    <row r="128" spans="2:14" ht="15.75" x14ac:dyDescent="0.25">
      <c r="C128" s="114" t="s">
        <v>176</v>
      </c>
      <c r="D128" s="25">
        <f>SUM(D120:D127)</f>
        <v>26666.666666666668</v>
      </c>
      <c r="E128" s="25">
        <f>SUM(E120:E127)</f>
        <v>26666.666666666668</v>
      </c>
      <c r="F128" s="25">
        <f>SUM(F120:F127)</f>
        <v>26666.666666666668</v>
      </c>
      <c r="G128" s="25"/>
      <c r="H128" s="25"/>
      <c r="I128" s="25"/>
      <c r="J128" s="25">
        <f>SUM(J120:J127)</f>
        <v>80000</v>
      </c>
      <c r="K128" s="137">
        <f>(K120*J120)+(K121*J121)+(K122*J122)+(K123*J123)+(K124*J124)+(K125*J125)+(K126*J126)+(K127*J127)</f>
        <v>13000</v>
      </c>
      <c r="L128" s="203">
        <f>SUM(L120:L127)</f>
        <v>12705.09</v>
      </c>
      <c r="M128" s="132"/>
      <c r="N128" s="59"/>
    </row>
    <row r="129" spans="2:14" ht="51" customHeight="1" x14ac:dyDescent="0.25">
      <c r="B129" s="114" t="s">
        <v>121</v>
      </c>
      <c r="C129" s="257"/>
      <c r="D129" s="257"/>
      <c r="E129" s="257"/>
      <c r="F129" s="257"/>
      <c r="G129" s="257"/>
      <c r="H129" s="257"/>
      <c r="I129" s="257"/>
      <c r="J129" s="257"/>
      <c r="K129" s="257"/>
      <c r="L129" s="258"/>
      <c r="M129" s="257"/>
      <c r="N129" s="56"/>
    </row>
    <row r="130" spans="2:14" ht="15.75" x14ac:dyDescent="0.25">
      <c r="B130" s="170" t="s">
        <v>122</v>
      </c>
      <c r="C130" s="18"/>
      <c r="D130" s="20"/>
      <c r="E130" s="20"/>
      <c r="F130" s="20"/>
      <c r="G130" s="20"/>
      <c r="H130" s="20"/>
      <c r="I130" s="20"/>
      <c r="J130" s="150">
        <f>SUM(D130:F130)</f>
        <v>0</v>
      </c>
      <c r="K130" s="147"/>
      <c r="L130" s="196"/>
      <c r="M130" s="131"/>
      <c r="N130" s="57"/>
    </row>
    <row r="131" spans="2:14" ht="15.75" x14ac:dyDescent="0.25">
      <c r="B131" s="170" t="s">
        <v>123</v>
      </c>
      <c r="C131" s="18"/>
      <c r="D131" s="20"/>
      <c r="E131" s="20"/>
      <c r="F131" s="20"/>
      <c r="G131" s="20"/>
      <c r="H131" s="20"/>
      <c r="I131" s="20"/>
      <c r="J131" s="150">
        <f t="shared" ref="J131:J137" si="12">SUM(D131:F131)</f>
        <v>0</v>
      </c>
      <c r="K131" s="147"/>
      <c r="L131" s="196"/>
      <c r="M131" s="131"/>
      <c r="N131" s="57"/>
    </row>
    <row r="132" spans="2:14" ht="15.75" x14ac:dyDescent="0.25">
      <c r="B132" s="170" t="s">
        <v>124</v>
      </c>
      <c r="C132" s="18"/>
      <c r="D132" s="20"/>
      <c r="E132" s="20"/>
      <c r="F132" s="20"/>
      <c r="G132" s="20"/>
      <c r="H132" s="20"/>
      <c r="I132" s="20"/>
      <c r="J132" s="150">
        <f t="shared" si="12"/>
        <v>0</v>
      </c>
      <c r="K132" s="147"/>
      <c r="L132" s="196"/>
      <c r="M132" s="131"/>
      <c r="N132" s="57"/>
    </row>
    <row r="133" spans="2:14" ht="15.75" x14ac:dyDescent="0.25">
      <c r="B133" s="170" t="s">
        <v>125</v>
      </c>
      <c r="C133" s="18"/>
      <c r="D133" s="20"/>
      <c r="E133" s="20"/>
      <c r="F133" s="20"/>
      <c r="G133" s="20"/>
      <c r="H133" s="20"/>
      <c r="I133" s="20"/>
      <c r="J133" s="150">
        <f t="shared" si="12"/>
        <v>0</v>
      </c>
      <c r="K133" s="147"/>
      <c r="L133" s="196"/>
      <c r="M133" s="131"/>
      <c r="N133" s="57"/>
    </row>
    <row r="134" spans="2:14" ht="15.75" x14ac:dyDescent="0.25">
      <c r="B134" s="170" t="s">
        <v>126</v>
      </c>
      <c r="C134" s="18"/>
      <c r="D134" s="20"/>
      <c r="E134" s="20"/>
      <c r="F134" s="20"/>
      <c r="G134" s="20"/>
      <c r="H134" s="20"/>
      <c r="I134" s="20"/>
      <c r="J134" s="150">
        <f t="shared" si="12"/>
        <v>0</v>
      </c>
      <c r="K134" s="147"/>
      <c r="L134" s="196"/>
      <c r="M134" s="131"/>
      <c r="N134" s="57"/>
    </row>
    <row r="135" spans="2:14" ht="15.75" x14ac:dyDescent="0.25">
      <c r="B135" s="170" t="s">
        <v>127</v>
      </c>
      <c r="C135" s="18"/>
      <c r="D135" s="20"/>
      <c r="E135" s="20"/>
      <c r="F135" s="20"/>
      <c r="G135" s="20"/>
      <c r="H135" s="20"/>
      <c r="I135" s="20"/>
      <c r="J135" s="150">
        <f t="shared" si="12"/>
        <v>0</v>
      </c>
      <c r="K135" s="147"/>
      <c r="L135" s="196"/>
      <c r="M135" s="131"/>
      <c r="N135" s="57"/>
    </row>
    <row r="136" spans="2:14" ht="15.75" x14ac:dyDescent="0.25">
      <c r="B136" s="170" t="s">
        <v>128</v>
      </c>
      <c r="C136" s="52"/>
      <c r="D136" s="21"/>
      <c r="E136" s="21"/>
      <c r="F136" s="21"/>
      <c r="G136" s="21"/>
      <c r="H136" s="21"/>
      <c r="I136" s="21"/>
      <c r="J136" s="150">
        <f t="shared" si="12"/>
        <v>0</v>
      </c>
      <c r="K136" s="148"/>
      <c r="L136" s="197"/>
      <c r="M136" s="132"/>
      <c r="N136" s="57"/>
    </row>
    <row r="137" spans="2:14" ht="15.75" x14ac:dyDescent="0.25">
      <c r="B137" s="170" t="s">
        <v>129</v>
      </c>
      <c r="C137" s="52"/>
      <c r="D137" s="21"/>
      <c r="E137" s="21"/>
      <c r="F137" s="21"/>
      <c r="G137" s="21"/>
      <c r="H137" s="21"/>
      <c r="I137" s="21"/>
      <c r="J137" s="150">
        <f t="shared" si="12"/>
        <v>0</v>
      </c>
      <c r="K137" s="148"/>
      <c r="L137" s="197"/>
      <c r="M137" s="132"/>
      <c r="N137" s="57"/>
    </row>
    <row r="138" spans="2:14" ht="15.75" x14ac:dyDescent="0.25">
      <c r="C138" s="114" t="s">
        <v>176</v>
      </c>
      <c r="D138" s="25">
        <f>SUM(D130:D137)</f>
        <v>0</v>
      </c>
      <c r="E138" s="25">
        <f>SUM(E130:E137)</f>
        <v>0</v>
      </c>
      <c r="F138" s="25">
        <f>SUM(F130:F137)</f>
        <v>0</v>
      </c>
      <c r="G138" s="25"/>
      <c r="H138" s="25"/>
      <c r="I138" s="25"/>
      <c r="J138" s="25">
        <f>SUM(J130:J137)</f>
        <v>0</v>
      </c>
      <c r="K138" s="137">
        <f>(K130*J130)+(K131*J131)+(K132*J132)+(K133*J133)+(K134*J134)+(K135*J135)+(K136*J136)+(K137*J137)</f>
        <v>0</v>
      </c>
      <c r="L138" s="203">
        <f>SUM(L130:L137)</f>
        <v>0</v>
      </c>
      <c r="M138" s="132"/>
      <c r="N138" s="59"/>
    </row>
    <row r="139" spans="2:14" ht="51" customHeight="1" x14ac:dyDescent="0.25">
      <c r="B139" s="114" t="s">
        <v>130</v>
      </c>
      <c r="C139" s="257"/>
      <c r="D139" s="257"/>
      <c r="E139" s="257"/>
      <c r="F139" s="257"/>
      <c r="G139" s="257"/>
      <c r="H139" s="257"/>
      <c r="I139" s="257"/>
      <c r="J139" s="257"/>
      <c r="K139" s="257"/>
      <c r="L139" s="258"/>
      <c r="M139" s="257"/>
      <c r="N139" s="56"/>
    </row>
    <row r="140" spans="2:14" ht="15.75" x14ac:dyDescent="0.25">
      <c r="B140" s="170" t="s">
        <v>131</v>
      </c>
      <c r="C140" s="18"/>
      <c r="D140" s="20"/>
      <c r="E140" s="20"/>
      <c r="F140" s="20"/>
      <c r="G140" s="20"/>
      <c r="H140" s="20"/>
      <c r="I140" s="20"/>
      <c r="J140" s="150">
        <f>SUM(D140:F140)</f>
        <v>0</v>
      </c>
      <c r="K140" s="147"/>
      <c r="L140" s="196"/>
      <c r="M140" s="131"/>
      <c r="N140" s="57"/>
    </row>
    <row r="141" spans="2:14" ht="15.75" x14ac:dyDescent="0.25">
      <c r="B141" s="170" t="s">
        <v>132</v>
      </c>
      <c r="C141" s="18"/>
      <c r="D141" s="20"/>
      <c r="E141" s="20"/>
      <c r="F141" s="20"/>
      <c r="G141" s="20"/>
      <c r="H141" s="20"/>
      <c r="I141" s="20"/>
      <c r="J141" s="150">
        <f t="shared" ref="J141:J147" si="13">SUM(D141:F141)</f>
        <v>0</v>
      </c>
      <c r="K141" s="147"/>
      <c r="L141" s="196"/>
      <c r="M141" s="131"/>
      <c r="N141" s="57"/>
    </row>
    <row r="142" spans="2:14" ht="15.75" x14ac:dyDescent="0.25">
      <c r="B142" s="170" t="s">
        <v>133</v>
      </c>
      <c r="C142" s="18"/>
      <c r="D142" s="20"/>
      <c r="E142" s="20"/>
      <c r="F142" s="20"/>
      <c r="G142" s="20"/>
      <c r="H142" s="20"/>
      <c r="I142" s="20"/>
      <c r="J142" s="150">
        <f t="shared" si="13"/>
        <v>0</v>
      </c>
      <c r="K142" s="147"/>
      <c r="L142" s="196"/>
      <c r="M142" s="131"/>
      <c r="N142" s="57"/>
    </row>
    <row r="143" spans="2:14" ht="15.75" x14ac:dyDescent="0.25">
      <c r="B143" s="170" t="s">
        <v>134</v>
      </c>
      <c r="C143" s="18"/>
      <c r="D143" s="20"/>
      <c r="E143" s="20"/>
      <c r="F143" s="20"/>
      <c r="G143" s="20"/>
      <c r="H143" s="20"/>
      <c r="I143" s="20"/>
      <c r="J143" s="150">
        <f t="shared" si="13"/>
        <v>0</v>
      </c>
      <c r="K143" s="147"/>
      <c r="L143" s="196"/>
      <c r="M143" s="131"/>
      <c r="N143" s="57"/>
    </row>
    <row r="144" spans="2:14" ht="15.75" x14ac:dyDescent="0.25">
      <c r="B144" s="170" t="s">
        <v>135</v>
      </c>
      <c r="C144" s="18"/>
      <c r="D144" s="20"/>
      <c r="E144" s="20"/>
      <c r="F144" s="20"/>
      <c r="G144" s="20"/>
      <c r="H144" s="20"/>
      <c r="I144" s="20"/>
      <c r="J144" s="150">
        <f t="shared" si="13"/>
        <v>0</v>
      </c>
      <c r="K144" s="147"/>
      <c r="L144" s="196"/>
      <c r="M144" s="131"/>
      <c r="N144" s="57"/>
    </row>
    <row r="145" spans="2:14" ht="15.75" x14ac:dyDescent="0.25">
      <c r="B145" s="170" t="s">
        <v>136</v>
      </c>
      <c r="C145" s="18"/>
      <c r="D145" s="20"/>
      <c r="E145" s="20"/>
      <c r="F145" s="20"/>
      <c r="G145" s="20"/>
      <c r="H145" s="20"/>
      <c r="I145" s="20"/>
      <c r="J145" s="150">
        <f t="shared" si="13"/>
        <v>0</v>
      </c>
      <c r="K145" s="147"/>
      <c r="L145" s="196"/>
      <c r="M145" s="131"/>
      <c r="N145" s="57"/>
    </row>
    <row r="146" spans="2:14" ht="15.75" x14ac:dyDescent="0.25">
      <c r="B146" s="170" t="s">
        <v>137</v>
      </c>
      <c r="C146" s="52"/>
      <c r="D146" s="21"/>
      <c r="E146" s="21"/>
      <c r="F146" s="21"/>
      <c r="G146" s="21"/>
      <c r="H146" s="21"/>
      <c r="I146" s="21"/>
      <c r="J146" s="150">
        <f t="shared" si="13"/>
        <v>0</v>
      </c>
      <c r="K146" s="148"/>
      <c r="L146" s="197"/>
      <c r="M146" s="132"/>
      <c r="N146" s="57"/>
    </row>
    <row r="147" spans="2:14" ht="15.75" x14ac:dyDescent="0.25">
      <c r="B147" s="170" t="s">
        <v>138</v>
      </c>
      <c r="C147" s="52"/>
      <c r="D147" s="21"/>
      <c r="E147" s="21"/>
      <c r="F147" s="21"/>
      <c r="G147" s="21"/>
      <c r="H147" s="21"/>
      <c r="I147" s="21"/>
      <c r="J147" s="150">
        <f t="shared" si="13"/>
        <v>0</v>
      </c>
      <c r="K147" s="148"/>
      <c r="L147" s="197"/>
      <c r="M147" s="132"/>
      <c r="N147" s="57"/>
    </row>
    <row r="148" spans="2:14" ht="15.75" x14ac:dyDescent="0.25">
      <c r="C148" s="114" t="s">
        <v>176</v>
      </c>
      <c r="D148" s="22">
        <f>SUM(D140:D147)</f>
        <v>0</v>
      </c>
      <c r="E148" s="22">
        <f>SUM(E140:E147)</f>
        <v>0</v>
      </c>
      <c r="F148" s="22">
        <f>SUM(F140:F147)</f>
        <v>0</v>
      </c>
      <c r="G148" s="22"/>
      <c r="H148" s="22"/>
      <c r="I148" s="22"/>
      <c r="J148" s="22">
        <f>SUM(J140:J147)</f>
        <v>0</v>
      </c>
      <c r="K148" s="137">
        <f>(K140*J140)+(K141*J141)+(K142*J142)+(K143*J143)+(K144*J144)+(K145*J145)+(K146*J146)+(K147*J147)</f>
        <v>0</v>
      </c>
      <c r="L148" s="203">
        <f>SUM(L140:L147)</f>
        <v>0</v>
      </c>
      <c r="M148" s="132"/>
      <c r="N148" s="59"/>
    </row>
    <row r="149" spans="2:14" ht="15.75" customHeight="1" x14ac:dyDescent="0.25">
      <c r="B149" s="7"/>
      <c r="C149" s="12"/>
      <c r="D149" s="27"/>
      <c r="E149" s="27"/>
      <c r="F149" s="27"/>
      <c r="G149" s="27"/>
      <c r="H149" s="27"/>
      <c r="I149" s="27"/>
      <c r="J149" s="27"/>
      <c r="K149" s="27"/>
      <c r="L149" s="27"/>
      <c r="M149" s="85"/>
      <c r="N149" s="4"/>
    </row>
    <row r="150" spans="2:14" ht="51" customHeight="1" x14ac:dyDescent="0.25">
      <c r="B150" s="114" t="s">
        <v>139</v>
      </c>
      <c r="C150" s="259"/>
      <c r="D150" s="259"/>
      <c r="E150" s="259"/>
      <c r="F150" s="259"/>
      <c r="G150" s="259"/>
      <c r="H150" s="259"/>
      <c r="I150" s="259"/>
      <c r="J150" s="259"/>
      <c r="K150" s="259"/>
      <c r="L150" s="260"/>
      <c r="M150" s="259"/>
      <c r="N150" s="19"/>
    </row>
    <row r="151" spans="2:14" ht="51" customHeight="1" x14ac:dyDescent="0.25">
      <c r="B151" s="114" t="s">
        <v>140</v>
      </c>
      <c r="C151" s="257"/>
      <c r="D151" s="257"/>
      <c r="E151" s="257"/>
      <c r="F151" s="257"/>
      <c r="G151" s="257"/>
      <c r="H151" s="257"/>
      <c r="I151" s="257"/>
      <c r="J151" s="257"/>
      <c r="K151" s="257"/>
      <c r="L151" s="258"/>
      <c r="M151" s="257"/>
      <c r="N151" s="56"/>
    </row>
    <row r="152" spans="2:14" ht="15.75" x14ac:dyDescent="0.25">
      <c r="B152" s="170" t="s">
        <v>141</v>
      </c>
      <c r="C152" s="18"/>
      <c r="D152" s="20"/>
      <c r="E152" s="20"/>
      <c r="F152" s="20"/>
      <c r="G152" s="20"/>
      <c r="H152" s="20"/>
      <c r="I152" s="20"/>
      <c r="J152" s="150">
        <f>SUM(D152:F152)</f>
        <v>0</v>
      </c>
      <c r="K152" s="147"/>
      <c r="L152" s="196"/>
      <c r="M152" s="131"/>
      <c r="N152" s="57"/>
    </row>
    <row r="153" spans="2:14" ht="15.75" x14ac:dyDescent="0.25">
      <c r="B153" s="170" t="s">
        <v>142</v>
      </c>
      <c r="C153" s="18"/>
      <c r="D153" s="20"/>
      <c r="E153" s="20"/>
      <c r="F153" s="20"/>
      <c r="G153" s="20"/>
      <c r="H153" s="20"/>
      <c r="I153" s="20"/>
      <c r="J153" s="150">
        <f t="shared" ref="J153:J159" si="14">SUM(D153:F153)</f>
        <v>0</v>
      </c>
      <c r="K153" s="147"/>
      <c r="L153" s="196"/>
      <c r="M153" s="131"/>
      <c r="N153" s="57"/>
    </row>
    <row r="154" spans="2:14" ht="15.75" x14ac:dyDescent="0.25">
      <c r="B154" s="170" t="s">
        <v>143</v>
      </c>
      <c r="C154" s="18"/>
      <c r="D154" s="20"/>
      <c r="E154" s="20"/>
      <c r="F154" s="20"/>
      <c r="G154" s="20"/>
      <c r="H154" s="20"/>
      <c r="I154" s="20"/>
      <c r="J154" s="150">
        <f t="shared" si="14"/>
        <v>0</v>
      </c>
      <c r="K154" s="147"/>
      <c r="L154" s="196"/>
      <c r="M154" s="131"/>
      <c r="N154" s="57"/>
    </row>
    <row r="155" spans="2:14" ht="15.75" x14ac:dyDescent="0.25">
      <c r="B155" s="170" t="s">
        <v>144</v>
      </c>
      <c r="C155" s="18"/>
      <c r="D155" s="20"/>
      <c r="E155" s="20"/>
      <c r="F155" s="20"/>
      <c r="G155" s="20"/>
      <c r="H155" s="20"/>
      <c r="I155" s="20"/>
      <c r="J155" s="150">
        <f t="shared" si="14"/>
        <v>0</v>
      </c>
      <c r="K155" s="147"/>
      <c r="L155" s="196"/>
      <c r="M155" s="131"/>
      <c r="N155" s="57"/>
    </row>
    <row r="156" spans="2:14" ht="15.75" x14ac:dyDescent="0.25">
      <c r="B156" s="170" t="s">
        <v>145</v>
      </c>
      <c r="C156" s="18"/>
      <c r="D156" s="20"/>
      <c r="E156" s="20"/>
      <c r="F156" s="20"/>
      <c r="G156" s="20"/>
      <c r="H156" s="20"/>
      <c r="I156" s="20"/>
      <c r="J156" s="150">
        <f t="shared" si="14"/>
        <v>0</v>
      </c>
      <c r="K156" s="147"/>
      <c r="L156" s="196"/>
      <c r="M156" s="131"/>
      <c r="N156" s="57"/>
    </row>
    <row r="157" spans="2:14" ht="15.75" x14ac:dyDescent="0.25">
      <c r="B157" s="170" t="s">
        <v>146</v>
      </c>
      <c r="C157" s="18"/>
      <c r="D157" s="20"/>
      <c r="E157" s="20"/>
      <c r="F157" s="20"/>
      <c r="G157" s="20"/>
      <c r="H157" s="20"/>
      <c r="I157" s="20"/>
      <c r="J157" s="150">
        <f t="shared" si="14"/>
        <v>0</v>
      </c>
      <c r="K157" s="147"/>
      <c r="L157" s="196"/>
      <c r="M157" s="131"/>
      <c r="N157" s="57"/>
    </row>
    <row r="158" spans="2:14" ht="15.75" x14ac:dyDescent="0.25">
      <c r="B158" s="170" t="s">
        <v>147</v>
      </c>
      <c r="C158" s="52"/>
      <c r="D158" s="21"/>
      <c r="E158" s="21"/>
      <c r="F158" s="21"/>
      <c r="G158" s="21"/>
      <c r="H158" s="21"/>
      <c r="I158" s="21"/>
      <c r="J158" s="150">
        <f t="shared" si="14"/>
        <v>0</v>
      </c>
      <c r="K158" s="148"/>
      <c r="L158" s="197"/>
      <c r="M158" s="132"/>
      <c r="N158" s="57"/>
    </row>
    <row r="159" spans="2:14" ht="15.75" x14ac:dyDescent="0.25">
      <c r="B159" s="170" t="s">
        <v>148</v>
      </c>
      <c r="C159" s="52"/>
      <c r="D159" s="21"/>
      <c r="E159" s="21"/>
      <c r="F159" s="21"/>
      <c r="G159" s="21"/>
      <c r="H159" s="21"/>
      <c r="I159" s="21"/>
      <c r="J159" s="150">
        <f t="shared" si="14"/>
        <v>0</v>
      </c>
      <c r="K159" s="148"/>
      <c r="L159" s="197"/>
      <c r="M159" s="132"/>
      <c r="N159" s="57"/>
    </row>
    <row r="160" spans="2:14" ht="15.75" x14ac:dyDescent="0.25">
      <c r="C160" s="114" t="s">
        <v>176</v>
      </c>
      <c r="D160" s="22">
        <f>SUM(D152:D159)</f>
        <v>0</v>
      </c>
      <c r="E160" s="22">
        <f>SUM(E152:E159)</f>
        <v>0</v>
      </c>
      <c r="F160" s="22">
        <f>SUM(F152:F159)</f>
        <v>0</v>
      </c>
      <c r="G160" s="25"/>
      <c r="H160" s="25"/>
      <c r="I160" s="25"/>
      <c r="J160" s="25">
        <f>SUM(J152:J159)</f>
        <v>0</v>
      </c>
      <c r="K160" s="137">
        <f>(K152*J152)+(K153*J153)+(K154*J154)+(K155*J155)+(K156*J156)+(K157*J157)+(K158*J158)+(K159*J159)</f>
        <v>0</v>
      </c>
      <c r="L160" s="203">
        <f>SUM(L152:L159)</f>
        <v>0</v>
      </c>
      <c r="M160" s="132"/>
      <c r="N160" s="59"/>
    </row>
    <row r="161" spans="2:14" ht="51" customHeight="1" x14ac:dyDescent="0.25">
      <c r="B161" s="114" t="s">
        <v>149</v>
      </c>
      <c r="C161" s="257"/>
      <c r="D161" s="257"/>
      <c r="E161" s="257"/>
      <c r="F161" s="257"/>
      <c r="G161" s="257"/>
      <c r="H161" s="257"/>
      <c r="I161" s="257"/>
      <c r="J161" s="257"/>
      <c r="K161" s="257"/>
      <c r="L161" s="258"/>
      <c r="M161" s="257"/>
      <c r="N161" s="56"/>
    </row>
    <row r="162" spans="2:14" ht="15.75" x14ac:dyDescent="0.25">
      <c r="B162" s="170" t="s">
        <v>150</v>
      </c>
      <c r="C162" s="18"/>
      <c r="D162" s="20"/>
      <c r="E162" s="20"/>
      <c r="F162" s="20"/>
      <c r="G162" s="20"/>
      <c r="H162" s="20"/>
      <c r="I162" s="20"/>
      <c r="J162" s="150">
        <f>SUM(D162:F162)</f>
        <v>0</v>
      </c>
      <c r="K162" s="147"/>
      <c r="L162" s="196"/>
      <c r="M162" s="131"/>
      <c r="N162" s="57"/>
    </row>
    <row r="163" spans="2:14" ht="15.75" x14ac:dyDescent="0.25">
      <c r="B163" s="170" t="s">
        <v>151</v>
      </c>
      <c r="C163" s="18"/>
      <c r="D163" s="20"/>
      <c r="E163" s="20"/>
      <c r="F163" s="20"/>
      <c r="G163" s="20"/>
      <c r="H163" s="20"/>
      <c r="I163" s="20"/>
      <c r="J163" s="150">
        <f t="shared" ref="J163:J169" si="15">SUM(D163:F163)</f>
        <v>0</v>
      </c>
      <c r="K163" s="147"/>
      <c r="L163" s="196"/>
      <c r="M163" s="131"/>
      <c r="N163" s="57"/>
    </row>
    <row r="164" spans="2:14" ht="15.75" x14ac:dyDescent="0.25">
      <c r="B164" s="170" t="s">
        <v>152</v>
      </c>
      <c r="C164" s="18"/>
      <c r="D164" s="20"/>
      <c r="E164" s="20"/>
      <c r="F164" s="20"/>
      <c r="G164" s="20"/>
      <c r="H164" s="20"/>
      <c r="I164" s="20"/>
      <c r="J164" s="150">
        <f t="shared" si="15"/>
        <v>0</v>
      </c>
      <c r="K164" s="147"/>
      <c r="L164" s="196"/>
      <c r="M164" s="131"/>
      <c r="N164" s="57"/>
    </row>
    <row r="165" spans="2:14" ht="15.75" x14ac:dyDescent="0.25">
      <c r="B165" s="170" t="s">
        <v>153</v>
      </c>
      <c r="C165" s="18"/>
      <c r="D165" s="20"/>
      <c r="E165" s="20"/>
      <c r="F165" s="20"/>
      <c r="G165" s="20"/>
      <c r="H165" s="20"/>
      <c r="I165" s="20"/>
      <c r="J165" s="150">
        <f t="shared" si="15"/>
        <v>0</v>
      </c>
      <c r="K165" s="147"/>
      <c r="L165" s="196"/>
      <c r="M165" s="131"/>
      <c r="N165" s="57"/>
    </row>
    <row r="166" spans="2:14" ht="15.75" x14ac:dyDescent="0.25">
      <c r="B166" s="170" t="s">
        <v>154</v>
      </c>
      <c r="C166" s="18"/>
      <c r="D166" s="20"/>
      <c r="E166" s="20"/>
      <c r="F166" s="20"/>
      <c r="G166" s="20"/>
      <c r="H166" s="20"/>
      <c r="I166" s="20"/>
      <c r="J166" s="150">
        <f t="shared" si="15"/>
        <v>0</v>
      </c>
      <c r="K166" s="147"/>
      <c r="L166" s="196"/>
      <c r="M166" s="131"/>
      <c r="N166" s="57"/>
    </row>
    <row r="167" spans="2:14" ht="15.75" x14ac:dyDescent="0.25">
      <c r="B167" s="170" t="s">
        <v>155</v>
      </c>
      <c r="C167" s="18"/>
      <c r="D167" s="20"/>
      <c r="E167" s="20"/>
      <c r="F167" s="20"/>
      <c r="G167" s="20"/>
      <c r="H167" s="20"/>
      <c r="I167" s="20"/>
      <c r="J167" s="150">
        <f t="shared" si="15"/>
        <v>0</v>
      </c>
      <c r="K167" s="147"/>
      <c r="L167" s="196"/>
      <c r="M167" s="131"/>
      <c r="N167" s="57"/>
    </row>
    <row r="168" spans="2:14" ht="15.75" x14ac:dyDescent="0.25">
      <c r="B168" s="170" t="s">
        <v>156</v>
      </c>
      <c r="C168" s="52"/>
      <c r="D168" s="21"/>
      <c r="E168" s="21"/>
      <c r="F168" s="21"/>
      <c r="G168" s="21"/>
      <c r="H168" s="21"/>
      <c r="I168" s="21"/>
      <c r="J168" s="150">
        <f t="shared" si="15"/>
        <v>0</v>
      </c>
      <c r="K168" s="148"/>
      <c r="L168" s="197"/>
      <c r="M168" s="132"/>
      <c r="N168" s="57"/>
    </row>
    <row r="169" spans="2:14" ht="15.75" x14ac:dyDescent="0.25">
      <c r="B169" s="170" t="s">
        <v>157</v>
      </c>
      <c r="C169" s="52"/>
      <c r="D169" s="21"/>
      <c r="E169" s="21"/>
      <c r="F169" s="21"/>
      <c r="G169" s="21"/>
      <c r="H169" s="21"/>
      <c r="I169" s="21"/>
      <c r="J169" s="150">
        <f t="shared" si="15"/>
        <v>0</v>
      </c>
      <c r="K169" s="148"/>
      <c r="L169" s="197"/>
      <c r="M169" s="132"/>
      <c r="N169" s="57"/>
    </row>
    <row r="170" spans="2:14" ht="15.75" x14ac:dyDescent="0.25">
      <c r="C170" s="114" t="s">
        <v>176</v>
      </c>
      <c r="D170" s="25">
        <f>SUM(D162:D169)</f>
        <v>0</v>
      </c>
      <c r="E170" s="25">
        <f>SUM(E162:E169)</f>
        <v>0</v>
      </c>
      <c r="F170" s="25">
        <f>SUM(F162:F169)</f>
        <v>0</v>
      </c>
      <c r="G170" s="25"/>
      <c r="H170" s="25"/>
      <c r="I170" s="25"/>
      <c r="J170" s="25">
        <f>SUM(J162:J169)</f>
        <v>0</v>
      </c>
      <c r="K170" s="137">
        <f>(K162*J162)+(K163*J163)+(K164*J164)+(K165*J165)+(K166*J166)+(K167*J167)+(K168*J168)+(K169*J169)</f>
        <v>0</v>
      </c>
      <c r="L170" s="203">
        <f>SUM(L162:L169)</f>
        <v>0</v>
      </c>
      <c r="M170" s="132"/>
      <c r="N170" s="59"/>
    </row>
    <row r="171" spans="2:14" ht="51" customHeight="1" x14ac:dyDescent="0.25">
      <c r="B171" s="114" t="s">
        <v>158</v>
      </c>
      <c r="C171" s="257"/>
      <c r="D171" s="257"/>
      <c r="E171" s="257"/>
      <c r="F171" s="257"/>
      <c r="G171" s="257"/>
      <c r="H171" s="257"/>
      <c r="I171" s="257"/>
      <c r="J171" s="257"/>
      <c r="K171" s="257"/>
      <c r="L171" s="258"/>
      <c r="M171" s="257"/>
      <c r="N171" s="56"/>
    </row>
    <row r="172" spans="2:14" ht="15.75" x14ac:dyDescent="0.25">
      <c r="B172" s="170" t="s">
        <v>159</v>
      </c>
      <c r="C172" s="18"/>
      <c r="D172" s="20"/>
      <c r="E172" s="20"/>
      <c r="F172" s="20"/>
      <c r="G172" s="20"/>
      <c r="H172" s="20"/>
      <c r="I172" s="20"/>
      <c r="J172" s="150">
        <f>SUM(D172:F172)</f>
        <v>0</v>
      </c>
      <c r="K172" s="147"/>
      <c r="L172" s="196"/>
      <c r="M172" s="131"/>
      <c r="N172" s="57"/>
    </row>
    <row r="173" spans="2:14" ht="15.75" x14ac:dyDescent="0.25">
      <c r="B173" s="170" t="s">
        <v>160</v>
      </c>
      <c r="C173" s="18"/>
      <c r="D173" s="20"/>
      <c r="E173" s="20"/>
      <c r="F173" s="20"/>
      <c r="G173" s="20"/>
      <c r="H173" s="20"/>
      <c r="I173" s="20"/>
      <c r="J173" s="150">
        <f t="shared" ref="J173:J179" si="16">SUM(D173:F173)</f>
        <v>0</v>
      </c>
      <c r="K173" s="147"/>
      <c r="L173" s="196"/>
      <c r="M173" s="131"/>
      <c r="N173" s="57"/>
    </row>
    <row r="174" spans="2:14" ht="15.75" x14ac:dyDescent="0.25">
      <c r="B174" s="170" t="s">
        <v>161</v>
      </c>
      <c r="C174" s="18"/>
      <c r="D174" s="20"/>
      <c r="E174" s="20"/>
      <c r="F174" s="20"/>
      <c r="G174" s="20"/>
      <c r="H174" s="20"/>
      <c r="I174" s="20"/>
      <c r="J174" s="150">
        <f t="shared" si="16"/>
        <v>0</v>
      </c>
      <c r="K174" s="147"/>
      <c r="L174" s="196"/>
      <c r="M174" s="131"/>
      <c r="N174" s="57"/>
    </row>
    <row r="175" spans="2:14" ht="15.75" x14ac:dyDescent="0.25">
      <c r="B175" s="170" t="s">
        <v>162</v>
      </c>
      <c r="C175" s="18"/>
      <c r="D175" s="20"/>
      <c r="E175" s="20"/>
      <c r="F175" s="20"/>
      <c r="G175" s="20"/>
      <c r="H175" s="20"/>
      <c r="I175" s="20"/>
      <c r="J175" s="150">
        <f t="shared" si="16"/>
        <v>0</v>
      </c>
      <c r="K175" s="147"/>
      <c r="L175" s="210"/>
      <c r="M175" s="131"/>
      <c r="N175" s="57"/>
    </row>
    <row r="176" spans="2:14" ht="15.75" x14ac:dyDescent="0.25">
      <c r="B176" s="170" t="s">
        <v>163</v>
      </c>
      <c r="C176" s="18"/>
      <c r="D176" s="20"/>
      <c r="E176" s="20"/>
      <c r="F176" s="20"/>
      <c r="G176" s="20"/>
      <c r="H176" s="20"/>
      <c r="I176" s="20"/>
      <c r="J176" s="150">
        <f t="shared" si="16"/>
        <v>0</v>
      </c>
      <c r="K176" s="147"/>
      <c r="L176" s="196"/>
      <c r="M176" s="131"/>
      <c r="N176" s="57"/>
    </row>
    <row r="177" spans="2:14" ht="15.75" x14ac:dyDescent="0.25">
      <c r="B177" s="170" t="s">
        <v>164</v>
      </c>
      <c r="C177" s="18"/>
      <c r="D177" s="20"/>
      <c r="E177" s="20"/>
      <c r="F177" s="20"/>
      <c r="G177" s="20"/>
      <c r="H177" s="20"/>
      <c r="I177" s="20"/>
      <c r="J177" s="150">
        <f t="shared" si="16"/>
        <v>0</v>
      </c>
      <c r="K177" s="147"/>
      <c r="L177" s="196"/>
      <c r="M177" s="131"/>
      <c r="N177" s="57"/>
    </row>
    <row r="178" spans="2:14" ht="15.75" x14ac:dyDescent="0.25">
      <c r="B178" s="170" t="s">
        <v>165</v>
      </c>
      <c r="C178" s="52"/>
      <c r="D178" s="21"/>
      <c r="E178" s="21"/>
      <c r="F178" s="21"/>
      <c r="G178" s="21"/>
      <c r="H178" s="21"/>
      <c r="I178" s="21"/>
      <c r="J178" s="150">
        <f t="shared" si="16"/>
        <v>0</v>
      </c>
      <c r="K178" s="148"/>
      <c r="L178" s="197"/>
      <c r="M178" s="132"/>
      <c r="N178" s="57"/>
    </row>
    <row r="179" spans="2:14" ht="15.75" x14ac:dyDescent="0.25">
      <c r="B179" s="170" t="s">
        <v>166</v>
      </c>
      <c r="C179" s="52"/>
      <c r="D179" s="21"/>
      <c r="E179" s="21"/>
      <c r="F179" s="21"/>
      <c r="G179" s="21"/>
      <c r="H179" s="21"/>
      <c r="I179" s="21"/>
      <c r="J179" s="150">
        <f t="shared" si="16"/>
        <v>0</v>
      </c>
      <c r="K179" s="148"/>
      <c r="L179" s="197"/>
      <c r="M179" s="132"/>
      <c r="N179" s="57"/>
    </row>
    <row r="180" spans="2:14" ht="15.75" x14ac:dyDescent="0.25">
      <c r="C180" s="114" t="s">
        <v>176</v>
      </c>
      <c r="D180" s="25">
        <f>SUM(D172:D179)</f>
        <v>0</v>
      </c>
      <c r="E180" s="25">
        <f>SUM(E172:E179)</f>
        <v>0</v>
      </c>
      <c r="F180" s="25">
        <f>SUM(F172:F179)</f>
        <v>0</v>
      </c>
      <c r="G180" s="25"/>
      <c r="H180" s="25"/>
      <c r="I180" s="25"/>
      <c r="J180" s="25">
        <f>SUM(J172:J179)</f>
        <v>0</v>
      </c>
      <c r="K180" s="137">
        <f>(K172*J172)+(K173*J173)+(K174*J174)+(K175*J175)+(K176*J176)+(K177*J177)+(K178*J178)+(K179*J179)</f>
        <v>0</v>
      </c>
      <c r="L180" s="203">
        <f>SUM(L172:L179)</f>
        <v>0</v>
      </c>
      <c r="M180" s="132"/>
      <c r="N180" s="59"/>
    </row>
    <row r="181" spans="2:14" ht="51" customHeight="1" x14ac:dyDescent="0.25">
      <c r="B181" s="114" t="s">
        <v>167</v>
      </c>
      <c r="C181" s="257"/>
      <c r="D181" s="257"/>
      <c r="E181" s="257"/>
      <c r="F181" s="257"/>
      <c r="G181" s="257"/>
      <c r="H181" s="257"/>
      <c r="I181" s="257"/>
      <c r="J181" s="257"/>
      <c r="K181" s="257"/>
      <c r="L181" s="258"/>
      <c r="M181" s="257"/>
      <c r="N181" s="56"/>
    </row>
    <row r="182" spans="2:14" ht="15.75" x14ac:dyDescent="0.25">
      <c r="B182" s="170" t="s">
        <v>168</v>
      </c>
      <c r="C182" s="18"/>
      <c r="D182" s="20"/>
      <c r="E182" s="20"/>
      <c r="F182" s="20"/>
      <c r="G182" s="20"/>
      <c r="H182" s="20"/>
      <c r="I182" s="20"/>
      <c r="J182" s="150">
        <f>SUM(D182:F182)</f>
        <v>0</v>
      </c>
      <c r="K182" s="147"/>
      <c r="L182" s="196"/>
      <c r="M182" s="131"/>
      <c r="N182" s="57"/>
    </row>
    <row r="183" spans="2:14" ht="15.75" x14ac:dyDescent="0.25">
      <c r="B183" s="170" t="s">
        <v>169</v>
      </c>
      <c r="C183" s="18"/>
      <c r="D183" s="20"/>
      <c r="E183" s="20"/>
      <c r="F183" s="20"/>
      <c r="G183" s="20"/>
      <c r="H183" s="20"/>
      <c r="I183" s="20"/>
      <c r="J183" s="150">
        <f t="shared" ref="J183:J189" si="17">SUM(D183:F183)</f>
        <v>0</v>
      </c>
      <c r="K183" s="147"/>
      <c r="L183" s="196"/>
      <c r="M183" s="131"/>
      <c r="N183" s="57"/>
    </row>
    <row r="184" spans="2:14" ht="15.75" x14ac:dyDescent="0.25">
      <c r="B184" s="170" t="s">
        <v>170</v>
      </c>
      <c r="C184" s="18"/>
      <c r="D184" s="20"/>
      <c r="E184" s="20"/>
      <c r="F184" s="20"/>
      <c r="G184" s="20"/>
      <c r="H184" s="20"/>
      <c r="I184" s="20"/>
      <c r="J184" s="150">
        <f t="shared" si="17"/>
        <v>0</v>
      </c>
      <c r="K184" s="147"/>
      <c r="L184" s="196"/>
      <c r="M184" s="131"/>
      <c r="N184" s="57"/>
    </row>
    <row r="185" spans="2:14" ht="15.75" x14ac:dyDescent="0.25">
      <c r="B185" s="170" t="s">
        <v>171</v>
      </c>
      <c r="C185" s="18"/>
      <c r="D185" s="20"/>
      <c r="E185" s="20"/>
      <c r="F185" s="20"/>
      <c r="G185" s="20"/>
      <c r="H185" s="20"/>
      <c r="I185" s="20"/>
      <c r="J185" s="150">
        <f t="shared" si="17"/>
        <v>0</v>
      </c>
      <c r="K185" s="147"/>
      <c r="L185" s="196"/>
      <c r="M185" s="131"/>
      <c r="N185" s="57"/>
    </row>
    <row r="186" spans="2:14" ht="15.75" x14ac:dyDescent="0.25">
      <c r="B186" s="170" t="s">
        <v>172</v>
      </c>
      <c r="C186" s="18"/>
      <c r="D186" s="20"/>
      <c r="E186" s="20"/>
      <c r="F186" s="20"/>
      <c r="G186" s="20"/>
      <c r="H186" s="20"/>
      <c r="I186" s="20"/>
      <c r="J186" s="150">
        <f>SUM(D186:F186)</f>
        <v>0</v>
      </c>
      <c r="K186" s="147"/>
      <c r="L186" s="196"/>
      <c r="M186" s="131"/>
      <c r="N186" s="57"/>
    </row>
    <row r="187" spans="2:14" ht="15.75" x14ac:dyDescent="0.25">
      <c r="B187" s="170" t="s">
        <v>173</v>
      </c>
      <c r="C187" s="18"/>
      <c r="D187" s="20"/>
      <c r="E187" s="20"/>
      <c r="F187" s="20"/>
      <c r="G187" s="20"/>
      <c r="H187" s="20"/>
      <c r="I187" s="20"/>
      <c r="J187" s="150">
        <f t="shared" si="17"/>
        <v>0</v>
      </c>
      <c r="K187" s="147"/>
      <c r="L187" s="196"/>
      <c r="M187" s="131"/>
      <c r="N187" s="57"/>
    </row>
    <row r="188" spans="2:14" ht="15.75" x14ac:dyDescent="0.25">
      <c r="B188" s="170" t="s">
        <v>174</v>
      </c>
      <c r="C188" s="52"/>
      <c r="D188" s="21"/>
      <c r="E188" s="21"/>
      <c r="F188" s="21"/>
      <c r="G188" s="21"/>
      <c r="H188" s="21"/>
      <c r="I188" s="21"/>
      <c r="J188" s="150">
        <f t="shared" si="17"/>
        <v>0</v>
      </c>
      <c r="K188" s="148"/>
      <c r="L188" s="197"/>
      <c r="M188" s="132"/>
      <c r="N188" s="57"/>
    </row>
    <row r="189" spans="2:14" ht="15.75" x14ac:dyDescent="0.25">
      <c r="B189" s="170" t="s">
        <v>175</v>
      </c>
      <c r="C189" s="52"/>
      <c r="D189" s="21"/>
      <c r="E189" s="21"/>
      <c r="F189" s="21"/>
      <c r="G189" s="21"/>
      <c r="H189" s="21"/>
      <c r="I189" s="21"/>
      <c r="J189" s="150">
        <f t="shared" si="17"/>
        <v>0</v>
      </c>
      <c r="K189" s="148"/>
      <c r="L189" s="197"/>
      <c r="M189" s="132"/>
      <c r="N189" s="57"/>
    </row>
    <row r="190" spans="2:14" ht="15.75" x14ac:dyDescent="0.25">
      <c r="C190" s="114" t="s">
        <v>176</v>
      </c>
      <c r="D190" s="22">
        <f>SUM(D182:D189)</f>
        <v>0</v>
      </c>
      <c r="E190" s="22">
        <f>SUM(E182:E189)</f>
        <v>0</v>
      </c>
      <c r="F190" s="22">
        <f>SUM(F182:F189)</f>
        <v>0</v>
      </c>
      <c r="G190" s="22"/>
      <c r="H190" s="22"/>
      <c r="I190" s="22"/>
      <c r="J190" s="22">
        <f>SUM(J182:J189)</f>
        <v>0</v>
      </c>
      <c r="K190" s="137">
        <f>(K182*J182)+(K183*J183)+(K184*J184)+(K185*J185)+(K186*J186)+(K187*J187)+(K188*J188)+(K189*J189)</f>
        <v>0</v>
      </c>
      <c r="L190" s="203">
        <f>SUM(L182:L189)</f>
        <v>0</v>
      </c>
      <c r="M190" s="132"/>
      <c r="N190" s="59"/>
    </row>
    <row r="191" spans="2:14" ht="15.75" customHeight="1" x14ac:dyDescent="0.25">
      <c r="B191" s="7"/>
      <c r="C191" s="12"/>
      <c r="D191" s="27"/>
      <c r="E191" s="27"/>
      <c r="F191" s="27"/>
      <c r="G191" s="27"/>
      <c r="H191" s="27"/>
      <c r="I191" s="27"/>
      <c r="J191" s="27"/>
      <c r="K191" s="27"/>
      <c r="L191" s="27"/>
      <c r="M191" s="12"/>
      <c r="N191" s="4"/>
    </row>
    <row r="192" spans="2:14" ht="15.75" customHeight="1" x14ac:dyDescent="0.25">
      <c r="B192" s="7"/>
      <c r="C192" s="12"/>
      <c r="D192" s="27"/>
      <c r="E192" s="27"/>
      <c r="F192" s="27"/>
      <c r="G192" s="27"/>
      <c r="H192" s="27"/>
      <c r="I192" s="27"/>
      <c r="J192" s="27"/>
      <c r="K192" s="27"/>
      <c r="L192" s="27"/>
      <c r="M192" s="12"/>
      <c r="N192" s="4"/>
    </row>
    <row r="193" spans="2:14" ht="134.44999999999999" customHeight="1" x14ac:dyDescent="0.25">
      <c r="B193" s="114" t="s">
        <v>552</v>
      </c>
      <c r="C193" s="239" t="s">
        <v>660</v>
      </c>
      <c r="D193" s="33">
        <v>153409.94</v>
      </c>
      <c r="E193" s="33">
        <v>153413.01999999999</v>
      </c>
      <c r="F193" s="33">
        <v>68159.13</v>
      </c>
      <c r="G193" s="33">
        <v>97000</v>
      </c>
      <c r="H193" s="33"/>
      <c r="I193" s="33"/>
      <c r="J193" s="138">
        <f>SUM(D193:G193)</f>
        <v>471982.08999999997</v>
      </c>
      <c r="K193" s="149">
        <v>0.2</v>
      </c>
      <c r="L193" s="33">
        <f>18350.58+5634.02+26812.25+217196.47+81633.48</f>
        <v>349626.8</v>
      </c>
      <c r="M193" s="142"/>
      <c r="N193" s="59"/>
    </row>
    <row r="194" spans="2:14" ht="122.45" customHeight="1" x14ac:dyDescent="0.25">
      <c r="B194" s="114" t="s">
        <v>550</v>
      </c>
      <c r="C194" s="238" t="s">
        <v>661</v>
      </c>
      <c r="D194" s="33">
        <v>30335</v>
      </c>
      <c r="E194" s="33">
        <v>31335.5</v>
      </c>
      <c r="F194" s="33">
        <v>31329</v>
      </c>
      <c r="G194" s="33"/>
      <c r="H194" s="33"/>
      <c r="I194" s="33"/>
      <c r="J194" s="138">
        <f>SUM(D194:F194)</f>
        <v>92999.5</v>
      </c>
      <c r="K194" s="149"/>
      <c r="L194" s="33">
        <f>1631.04+11119.45+2453.95+5539.1+494.14+32205.97</f>
        <v>53443.65</v>
      </c>
      <c r="M194" s="142"/>
      <c r="N194" s="59"/>
    </row>
    <row r="195" spans="2:14" ht="183.6" customHeight="1" x14ac:dyDescent="0.25">
      <c r="B195" s="114" t="s">
        <v>553</v>
      </c>
      <c r="C195" s="241" t="s">
        <v>653</v>
      </c>
      <c r="D195" s="33">
        <v>39999.300000000003</v>
      </c>
      <c r="E195" s="33">
        <v>39999.32</v>
      </c>
      <c r="F195" s="33">
        <v>40000.949999999997</v>
      </c>
      <c r="G195" s="33"/>
      <c r="H195" s="33"/>
      <c r="I195" s="33"/>
      <c r="J195" s="138">
        <f>SUM(D195:F195)</f>
        <v>119999.56999999999</v>
      </c>
      <c r="K195" s="149">
        <v>0.2</v>
      </c>
      <c r="L195" s="33">
        <v>5300.11</v>
      </c>
      <c r="M195" s="142"/>
      <c r="N195" s="59"/>
    </row>
    <row r="196" spans="2:14" ht="65.25" customHeight="1" x14ac:dyDescent="0.25">
      <c r="B196" s="143" t="s">
        <v>557</v>
      </c>
      <c r="C196" s="238" t="s">
        <v>654</v>
      </c>
      <c r="D196" s="33">
        <v>10000</v>
      </c>
      <c r="E196" s="33">
        <v>10000</v>
      </c>
      <c r="F196" s="33">
        <v>10000</v>
      </c>
      <c r="G196" s="33"/>
      <c r="H196" s="33"/>
      <c r="I196" s="33"/>
      <c r="J196" s="138">
        <f>SUM(D196:F196)</f>
        <v>30000</v>
      </c>
      <c r="K196" s="149"/>
      <c r="L196" s="33"/>
      <c r="M196" s="142"/>
      <c r="N196" s="59"/>
    </row>
    <row r="197" spans="2:14" ht="21.75" customHeight="1" x14ac:dyDescent="0.25">
      <c r="B197" s="7"/>
      <c r="C197" s="144" t="s">
        <v>551</v>
      </c>
      <c r="D197" s="151">
        <f t="shared" ref="D197:J197" si="18">SUM(D193:D196)</f>
        <v>233744.24</v>
      </c>
      <c r="E197" s="151">
        <f t="shared" si="18"/>
        <v>234747.84</v>
      </c>
      <c r="F197" s="151">
        <f t="shared" si="18"/>
        <v>149489.08000000002</v>
      </c>
      <c r="G197" s="151">
        <f t="shared" si="18"/>
        <v>97000</v>
      </c>
      <c r="H197" s="151">
        <f t="shared" si="18"/>
        <v>0</v>
      </c>
      <c r="I197" s="151">
        <f t="shared" si="18"/>
        <v>0</v>
      </c>
      <c r="J197" s="151">
        <f t="shared" si="18"/>
        <v>714981.15999999992</v>
      </c>
      <c r="K197" s="137">
        <f>(K193*J193)+(K194*J194)+(K195*J195)+(K196*J196)</f>
        <v>118396.33200000001</v>
      </c>
      <c r="L197" s="203">
        <f>SUM(L193:L196)</f>
        <v>408370.56</v>
      </c>
      <c r="M197" s="17"/>
      <c r="N197" s="15"/>
    </row>
    <row r="198" spans="2:14" ht="15.75" customHeight="1" x14ac:dyDescent="0.25">
      <c r="B198" s="7"/>
      <c r="C198" s="12"/>
      <c r="D198" s="27"/>
      <c r="E198" s="27"/>
      <c r="F198" s="27"/>
      <c r="G198" s="27"/>
      <c r="H198" s="27"/>
      <c r="I198" s="27"/>
      <c r="J198" s="27"/>
      <c r="K198" s="27"/>
      <c r="L198" s="27"/>
      <c r="M198" s="12"/>
      <c r="N198" s="15"/>
    </row>
    <row r="199" spans="2:14" ht="15.75" customHeight="1" x14ac:dyDescent="0.25">
      <c r="B199" s="7"/>
      <c r="C199" s="12"/>
      <c r="D199" s="27"/>
      <c r="E199" s="27"/>
      <c r="F199" s="27"/>
      <c r="G199" s="27"/>
      <c r="H199" s="27"/>
      <c r="I199" s="27"/>
      <c r="J199" s="27"/>
      <c r="K199" s="27"/>
      <c r="L199" s="27"/>
      <c r="M199" s="12"/>
      <c r="N199" s="15"/>
    </row>
    <row r="200" spans="2:14" ht="15.75" customHeight="1" x14ac:dyDescent="0.25">
      <c r="B200" s="7"/>
      <c r="C200" s="12"/>
      <c r="D200" s="27"/>
      <c r="E200" s="27"/>
      <c r="F200" s="27"/>
      <c r="G200" s="27"/>
      <c r="H200" s="27"/>
      <c r="I200" s="27"/>
      <c r="J200" s="27"/>
      <c r="K200" s="244" t="s">
        <v>663</v>
      </c>
      <c r="L200" s="27">
        <f>L197+L128+L118+L96+L86+L76+L66+L44+L34+L24</f>
        <v>1164845.29</v>
      </c>
      <c r="M200" s="12"/>
      <c r="N200" s="15"/>
    </row>
    <row r="201" spans="2:14" ht="15.75" customHeight="1" x14ac:dyDescent="0.25">
      <c r="B201" s="7"/>
      <c r="C201" s="12"/>
      <c r="D201" s="27"/>
      <c r="E201" s="27"/>
      <c r="F201" s="27"/>
      <c r="G201" s="27"/>
      <c r="H201" s="27"/>
      <c r="I201" s="27"/>
      <c r="J201" s="27"/>
      <c r="K201" s="244" t="s">
        <v>664</v>
      </c>
      <c r="L201" s="27">
        <f>16564.38+39605.25+19960.88</f>
        <v>76130.510000000009</v>
      </c>
      <c r="M201" s="246"/>
      <c r="N201" s="15"/>
    </row>
    <row r="202" spans="2:14" ht="15.75" customHeight="1" x14ac:dyDescent="0.25">
      <c r="B202" s="7"/>
      <c r="C202" s="12"/>
      <c r="D202" s="27"/>
      <c r="E202" s="27"/>
      <c r="F202" s="27"/>
      <c r="G202" s="27"/>
      <c r="H202" s="27"/>
      <c r="I202" s="27"/>
      <c r="J202" s="27"/>
      <c r="K202" s="244" t="s">
        <v>662</v>
      </c>
      <c r="L202" s="27">
        <f>SUM(L200:L201)</f>
        <v>1240975.8</v>
      </c>
      <c r="M202" s="12"/>
      <c r="N202" s="15"/>
    </row>
    <row r="203" spans="2:14" ht="15.75" customHeight="1" x14ac:dyDescent="0.25">
      <c r="B203" s="7"/>
      <c r="C203" s="12"/>
      <c r="D203" s="27"/>
      <c r="E203" s="27"/>
      <c r="F203" s="27"/>
      <c r="G203" s="27"/>
      <c r="H203" s="27"/>
      <c r="I203" s="27"/>
      <c r="J203" s="27"/>
      <c r="K203" s="27"/>
      <c r="L203" s="27"/>
      <c r="M203" s="12"/>
      <c r="N203" s="15"/>
    </row>
    <row r="204" spans="2:14" ht="15.75" customHeight="1" thickBot="1" x14ac:dyDescent="0.3">
      <c r="B204" s="7"/>
      <c r="C204" s="12"/>
      <c r="D204" s="27"/>
      <c r="E204" s="27"/>
      <c r="F204" s="27"/>
      <c r="G204" s="27"/>
      <c r="H204" s="27"/>
      <c r="I204" s="27"/>
      <c r="J204" s="27"/>
      <c r="K204" s="27"/>
      <c r="L204" s="27"/>
      <c r="M204" s="12"/>
      <c r="N204" s="15"/>
    </row>
    <row r="205" spans="2:14" ht="15.75" x14ac:dyDescent="0.25">
      <c r="B205" s="7"/>
      <c r="C205" s="293" t="s">
        <v>19</v>
      </c>
      <c r="D205" s="294"/>
      <c r="E205" s="294"/>
      <c r="F205" s="294"/>
      <c r="G205" s="294"/>
      <c r="H205" s="294"/>
      <c r="I205" s="294"/>
      <c r="J205" s="295"/>
      <c r="K205" s="15"/>
      <c r="L205" s="27"/>
      <c r="M205" s="15"/>
    </row>
    <row r="206" spans="2:14" ht="40.5" customHeight="1" x14ac:dyDescent="0.25">
      <c r="B206" s="7"/>
      <c r="C206" s="283"/>
      <c r="D206" s="137" t="s">
        <v>547</v>
      </c>
      <c r="E206" s="137" t="s">
        <v>548</v>
      </c>
      <c r="F206" s="137" t="s">
        <v>549</v>
      </c>
      <c r="G206" s="137" t="s">
        <v>580</v>
      </c>
      <c r="H206" s="137" t="s">
        <v>581</v>
      </c>
      <c r="I206" s="137" t="s">
        <v>582</v>
      </c>
      <c r="J206" s="285" t="s">
        <v>65</v>
      </c>
      <c r="K206" s="12"/>
      <c r="L206" s="27"/>
      <c r="M206" s="15"/>
    </row>
    <row r="207" spans="2:14" ht="24.75" customHeight="1" x14ac:dyDescent="0.25">
      <c r="B207" s="7"/>
      <c r="C207" s="284"/>
      <c r="D207" s="127" t="str">
        <f>D13</f>
        <v>UNDP - Kiribati</v>
      </c>
      <c r="E207" s="127" t="str">
        <f>E13</f>
        <v>UNDP - Tuvalu</v>
      </c>
      <c r="F207" s="127" t="str">
        <f>F13</f>
        <v>UNDP - RMI</v>
      </c>
      <c r="G207" s="225" t="s">
        <v>659</v>
      </c>
      <c r="H207" s="225"/>
      <c r="I207" s="225"/>
      <c r="J207" s="286"/>
      <c r="K207" s="12"/>
      <c r="L207" s="27"/>
      <c r="M207" s="15"/>
    </row>
    <row r="208" spans="2:14" ht="41.25" customHeight="1" x14ac:dyDescent="0.25">
      <c r="B208" s="28"/>
      <c r="C208" s="139" t="s">
        <v>64</v>
      </c>
      <c r="D208" s="115">
        <f>SUM(D24,D34,D44,D54,D66,D76,D86,D96,D106,D118,D128,D138,D148,D160,D170,D180,D190,D193,D194,D195,D196)</f>
        <v>975884.56666666665</v>
      </c>
      <c r="E208" s="115">
        <f>SUM(E24,E34,E44,E54,E66,E76,E86,E96,E106,E118,E128,E138,E148,E160,E170,E180,E190,E193,E194,E195,E196)</f>
        <v>934884.57666666666</v>
      </c>
      <c r="F208" s="115">
        <f>SUM(F24,F34,F44,F54,F66,F76,F86,F96,F106,F118,F128,F138,F148,F160,F170,F180,F190,F193,F194,F195,F196)</f>
        <v>488885.06666666665</v>
      </c>
      <c r="G208" s="115">
        <f>SUM(G24,G34,G44,G54,G66,G76,G86,G96,G118,G128,G138,G148,G160,G170,G180,G190,G193,G194,G195,G196)</f>
        <v>591000</v>
      </c>
      <c r="H208" s="226"/>
      <c r="I208" s="226"/>
      <c r="J208" s="140">
        <f>SUM(D208:I208)</f>
        <v>2990654.21</v>
      </c>
      <c r="K208" s="12"/>
      <c r="L208" s="199"/>
      <c r="M208" s="16"/>
    </row>
    <row r="209" spans="2:14" ht="51.75" customHeight="1" x14ac:dyDescent="0.25">
      <c r="B209" s="5"/>
      <c r="C209" s="139" t="s">
        <v>9</v>
      </c>
      <c r="D209" s="115">
        <f>D208*0.07</f>
        <v>68311.919666666668</v>
      </c>
      <c r="E209" s="115">
        <f>E208*0.07</f>
        <v>65441.920366666673</v>
      </c>
      <c r="F209" s="115">
        <f>F208*0.07</f>
        <v>34221.954666666672</v>
      </c>
      <c r="G209" s="115">
        <f>G208*0.07</f>
        <v>41370.000000000007</v>
      </c>
      <c r="H209" s="226"/>
      <c r="I209" s="226"/>
      <c r="J209" s="140">
        <f>J208*0.07</f>
        <v>209345.79470000003</v>
      </c>
      <c r="K209" s="5"/>
      <c r="L209" s="199"/>
      <c r="M209" s="2"/>
    </row>
    <row r="210" spans="2:14" ht="51.75" customHeight="1" thickBot="1" x14ac:dyDescent="0.3">
      <c r="B210" s="5"/>
      <c r="C210" s="35" t="s">
        <v>65</v>
      </c>
      <c r="D210" s="120">
        <f>SUM(D208:D209)</f>
        <v>1044196.4863333333</v>
      </c>
      <c r="E210" s="120">
        <f>SUM(E208:E209)</f>
        <v>1000326.4970333333</v>
      </c>
      <c r="F210" s="120">
        <f>SUM(F208:F209)</f>
        <v>523107.02133333334</v>
      </c>
      <c r="G210" s="120">
        <f>SUM(G208:G209)</f>
        <v>632370</v>
      </c>
      <c r="H210" s="227"/>
      <c r="I210" s="227"/>
      <c r="J210" s="141">
        <f>SUM(J208:J209)</f>
        <v>3200000.0046999999</v>
      </c>
      <c r="K210" s="5"/>
      <c r="M210" s="2"/>
    </row>
    <row r="211" spans="2:14" ht="42" customHeight="1" x14ac:dyDescent="0.25">
      <c r="B211" s="5"/>
      <c r="L211" s="200"/>
      <c r="M211" s="4"/>
      <c r="N211" s="2"/>
    </row>
    <row r="212" spans="2:14" s="43" customFormat="1" ht="29.25" customHeight="1" thickBot="1" x14ac:dyDescent="0.3">
      <c r="B212" s="12"/>
      <c r="C212" s="37"/>
      <c r="D212" s="38"/>
      <c r="E212" s="38"/>
      <c r="F212" s="38"/>
      <c r="G212" s="38"/>
      <c r="H212" s="38"/>
      <c r="I212" s="38"/>
      <c r="J212" s="38"/>
      <c r="K212" s="38"/>
      <c r="L212" s="204"/>
      <c r="M212" s="15"/>
      <c r="N212" s="16"/>
    </row>
    <row r="213" spans="2:14" ht="23.25" customHeight="1" x14ac:dyDescent="0.25">
      <c r="B213" s="2"/>
      <c r="C213" s="277" t="s">
        <v>29</v>
      </c>
      <c r="D213" s="278"/>
      <c r="E213" s="279"/>
      <c r="F213" s="279"/>
      <c r="G213" s="279"/>
      <c r="H213" s="279"/>
      <c r="I213" s="279"/>
      <c r="J213" s="279"/>
      <c r="K213" s="280"/>
      <c r="L213" s="204"/>
      <c r="M213" s="2"/>
      <c r="N213" s="44"/>
    </row>
    <row r="214" spans="2:14" ht="41.25" customHeight="1" x14ac:dyDescent="0.25">
      <c r="B214" s="2"/>
      <c r="C214" s="116"/>
      <c r="D214" s="117" t="s">
        <v>547</v>
      </c>
      <c r="E214" s="117" t="s">
        <v>548</v>
      </c>
      <c r="F214" s="117" t="s">
        <v>549</v>
      </c>
      <c r="G214" s="117" t="s">
        <v>580</v>
      </c>
      <c r="H214" s="117" t="s">
        <v>581</v>
      </c>
      <c r="I214" s="117" t="s">
        <v>582</v>
      </c>
      <c r="J214" s="287" t="s">
        <v>65</v>
      </c>
      <c r="K214" s="289" t="s">
        <v>31</v>
      </c>
      <c r="L214" s="204"/>
      <c r="M214" s="2"/>
      <c r="N214" s="44"/>
    </row>
    <row r="215" spans="2:14" ht="27.75" customHeight="1" x14ac:dyDescent="0.25">
      <c r="B215" s="2"/>
      <c r="C215" s="116"/>
      <c r="D215" s="117" t="str">
        <f>D13</f>
        <v>UNDP - Kiribati</v>
      </c>
      <c r="E215" s="117" t="str">
        <f>E13</f>
        <v>UNDP - Tuvalu</v>
      </c>
      <c r="F215" s="117" t="str">
        <f>F13</f>
        <v>UNDP - RMI</v>
      </c>
      <c r="G215" s="219" t="s">
        <v>658</v>
      </c>
      <c r="H215" s="219"/>
      <c r="I215" s="219"/>
      <c r="J215" s="288"/>
      <c r="K215" s="290"/>
      <c r="L215" s="198"/>
      <c r="M215" s="2"/>
      <c r="N215" s="44"/>
    </row>
    <row r="216" spans="2:14" ht="55.5" customHeight="1" x14ac:dyDescent="0.25">
      <c r="B216" s="2"/>
      <c r="C216" s="34" t="s">
        <v>30</v>
      </c>
      <c r="D216" s="118">
        <f>$D$210*K216</f>
        <v>730937.54043333326</v>
      </c>
      <c r="E216" s="119">
        <f>$E$210*K216</f>
        <v>700228.54792333324</v>
      </c>
      <c r="F216" s="119">
        <f>$F$210*K216</f>
        <v>366174.91493333329</v>
      </c>
      <c r="G216" s="119">
        <f>$G$210*K216</f>
        <v>442659</v>
      </c>
      <c r="H216" s="119">
        <f>$H$210*K216</f>
        <v>0</v>
      </c>
      <c r="I216" s="119">
        <f>$I$210*K216</f>
        <v>0</v>
      </c>
      <c r="J216" s="119">
        <f>SUM(D216:I216)</f>
        <v>2240000.0032899999</v>
      </c>
      <c r="K216" s="162">
        <v>0.7</v>
      </c>
      <c r="L216" s="198"/>
      <c r="M216" s="2"/>
      <c r="N216" s="44"/>
    </row>
    <row r="217" spans="2:14" ht="57.75" customHeight="1" x14ac:dyDescent="0.25">
      <c r="B217" s="276"/>
      <c r="C217" s="145" t="s">
        <v>32</v>
      </c>
      <c r="D217" s="118">
        <f>$D$210*K217</f>
        <v>313258.94589999999</v>
      </c>
      <c r="E217" s="119">
        <f>$E$210*K217</f>
        <v>300097.94910999999</v>
      </c>
      <c r="F217" s="119">
        <f>$F$210*K217</f>
        <v>156932.10639999999</v>
      </c>
      <c r="G217" s="146">
        <f>$G$210*K217</f>
        <v>189711</v>
      </c>
      <c r="H217" s="146">
        <f>$H$210*K217</f>
        <v>0</v>
      </c>
      <c r="I217" s="146">
        <f>$I$210*K217</f>
        <v>0</v>
      </c>
      <c r="J217" s="146">
        <f>SUM(D217:I217)</f>
        <v>960000.00141000003</v>
      </c>
      <c r="K217" s="163">
        <v>0.3</v>
      </c>
      <c r="L217" s="201"/>
      <c r="M217" s="44"/>
      <c r="N217" s="44"/>
    </row>
    <row r="218" spans="2:14" ht="57.75" customHeight="1" x14ac:dyDescent="0.25">
      <c r="B218" s="276"/>
      <c r="C218" s="145" t="s">
        <v>561</v>
      </c>
      <c r="D218" s="118">
        <f>$D$210*K218</f>
        <v>0</v>
      </c>
      <c r="E218" s="119">
        <f>$E$210*K218</f>
        <v>0</v>
      </c>
      <c r="F218" s="119">
        <f>$F$210*K218</f>
        <v>0</v>
      </c>
      <c r="G218" s="146">
        <f>$G$210*K218</f>
        <v>0</v>
      </c>
      <c r="H218" s="146">
        <f>$H$210*K218</f>
        <v>0</v>
      </c>
      <c r="I218" s="146">
        <f>$I$210*K218</f>
        <v>0</v>
      </c>
      <c r="J218" s="146">
        <f>SUM(D218:F218)</f>
        <v>0</v>
      </c>
      <c r="K218" s="164">
        <v>0</v>
      </c>
      <c r="L218" s="205"/>
      <c r="M218" s="44"/>
      <c r="N218" s="44"/>
    </row>
    <row r="219" spans="2:14" ht="38.25" customHeight="1" thickBot="1" x14ac:dyDescent="0.3">
      <c r="B219" s="276"/>
      <c r="C219" s="35" t="s">
        <v>556</v>
      </c>
      <c r="D219" s="120">
        <f t="shared" ref="D219:K219" si="19">SUM(D216:D218)</f>
        <v>1044196.4863333332</v>
      </c>
      <c r="E219" s="120">
        <f t="shared" si="19"/>
        <v>1000326.4970333332</v>
      </c>
      <c r="F219" s="120">
        <f t="shared" si="19"/>
        <v>523107.02133333328</v>
      </c>
      <c r="G219" s="120">
        <f t="shared" si="19"/>
        <v>632370</v>
      </c>
      <c r="H219" s="120">
        <f t="shared" si="19"/>
        <v>0</v>
      </c>
      <c r="I219" s="120">
        <f t="shared" si="19"/>
        <v>0</v>
      </c>
      <c r="J219" s="120">
        <f t="shared" si="19"/>
        <v>3200000.0046999999</v>
      </c>
      <c r="K219" s="121">
        <f t="shared" si="19"/>
        <v>1</v>
      </c>
      <c r="L219" s="202"/>
      <c r="M219" s="44"/>
      <c r="N219" s="44"/>
    </row>
    <row r="220" spans="2:14" ht="21.75" customHeight="1" thickBot="1" x14ac:dyDescent="0.3">
      <c r="B220" s="276"/>
      <c r="C220" s="3"/>
      <c r="D220" s="8"/>
      <c r="E220" s="8"/>
      <c r="F220" s="8"/>
      <c r="G220" s="8"/>
      <c r="H220" s="8"/>
      <c r="I220" s="8"/>
      <c r="J220" s="8"/>
      <c r="K220" s="8"/>
      <c r="L220" s="202"/>
      <c r="M220" s="44"/>
      <c r="N220" s="44"/>
    </row>
    <row r="221" spans="2:14" ht="49.5" customHeight="1" x14ac:dyDescent="0.25">
      <c r="B221" s="276"/>
      <c r="C221" s="122" t="s">
        <v>572</v>
      </c>
      <c r="D221" s="123">
        <f>SUM(K24,K34,K44,K54,K66,K76,K86,K96,K118,K128,K138,K148,K160,K170,K180,K190,K197)*1.07</f>
        <v>499315.29349000001</v>
      </c>
      <c r="E221" s="38"/>
      <c r="F221" s="38"/>
      <c r="G221" s="38"/>
      <c r="H221" s="38"/>
      <c r="I221" s="38"/>
      <c r="J221" s="38"/>
      <c r="K221" s="208" t="s">
        <v>574</v>
      </c>
      <c r="L221" s="247">
        <f>SUM(L197,L190,L180,L170,L160,L148,L138,L128,L118,L96,L86,L76,L66,L54,L44,L34,L24)</f>
        <v>1164845.29</v>
      </c>
      <c r="M221" s="251" t="s">
        <v>665</v>
      </c>
      <c r="N221" s="249">
        <v>1240975.8</v>
      </c>
    </row>
    <row r="222" spans="2:14" ht="28.5" customHeight="1" thickBot="1" x14ac:dyDescent="0.3">
      <c r="B222" s="276"/>
      <c r="C222" s="124" t="s">
        <v>16</v>
      </c>
      <c r="D222" s="190">
        <f>D221/J210</f>
        <v>0.15603602898644708</v>
      </c>
      <c r="E222" s="49"/>
      <c r="F222" s="49"/>
      <c r="G222" s="49"/>
      <c r="H222" s="49"/>
      <c r="I222" s="49"/>
      <c r="J222" s="49"/>
      <c r="K222" s="209" t="s">
        <v>575</v>
      </c>
      <c r="L222" s="248">
        <f>L200/J208</f>
        <v>0.389495143271679</v>
      </c>
      <c r="M222" s="250" t="s">
        <v>666</v>
      </c>
      <c r="N222" s="252">
        <f>N221/J219</f>
        <v>0.38780493693041151</v>
      </c>
    </row>
    <row r="223" spans="2:14" ht="28.5" customHeight="1" x14ac:dyDescent="0.25">
      <c r="B223" s="276"/>
      <c r="C223" s="291"/>
      <c r="D223" s="292"/>
      <c r="E223" s="50"/>
      <c r="F223" s="50"/>
      <c r="G223" s="50"/>
      <c r="H223" s="50"/>
      <c r="I223" s="50"/>
      <c r="J223" s="50"/>
      <c r="M223" s="44"/>
      <c r="N223" s="44"/>
    </row>
    <row r="224" spans="2:14" ht="32.25" customHeight="1" x14ac:dyDescent="0.25">
      <c r="B224" s="276"/>
      <c r="C224" s="124" t="s">
        <v>573</v>
      </c>
      <c r="D224" s="125">
        <f>SUM(D195:F196)*1.07</f>
        <v>160499.5399</v>
      </c>
      <c r="E224" s="51"/>
      <c r="F224" s="51"/>
      <c r="G224" s="51"/>
      <c r="H224" s="51"/>
      <c r="I224" s="51"/>
      <c r="J224" s="51"/>
      <c r="M224" s="44"/>
      <c r="N224" s="44"/>
    </row>
    <row r="225" spans="1:14" ht="23.25" customHeight="1" x14ac:dyDescent="0.25">
      <c r="B225" s="276"/>
      <c r="C225" s="124" t="s">
        <v>17</v>
      </c>
      <c r="D225" s="190">
        <f>D224/J210</f>
        <v>5.0156106145083222E-2</v>
      </c>
      <c r="E225" s="51"/>
      <c r="F225" s="51"/>
      <c r="G225" s="51"/>
      <c r="H225" s="51"/>
      <c r="I225" s="51"/>
      <c r="J225" s="51"/>
      <c r="L225" s="194"/>
      <c r="M225" s="44"/>
      <c r="N225" s="44"/>
    </row>
    <row r="226" spans="1:14" ht="66.75" customHeight="1" thickBot="1" x14ac:dyDescent="0.3">
      <c r="B226" s="276"/>
      <c r="C226" s="281" t="s">
        <v>570</v>
      </c>
      <c r="D226" s="282"/>
      <c r="E226" s="39"/>
      <c r="F226" s="39"/>
      <c r="G226" s="39"/>
      <c r="H226" s="39"/>
      <c r="I226" s="39"/>
      <c r="J226" s="39"/>
      <c r="K226" s="44"/>
      <c r="M226" s="44"/>
      <c r="N226" s="44"/>
    </row>
    <row r="227" spans="1:14" ht="55.5" customHeight="1" x14ac:dyDescent="0.25">
      <c r="B227" s="276"/>
      <c r="N227" s="43"/>
    </row>
    <row r="228" spans="1:14" ht="42.75" customHeight="1" x14ac:dyDescent="0.25">
      <c r="B228" s="276"/>
      <c r="M228" s="44"/>
    </row>
    <row r="229" spans="1:14" ht="21.75" customHeight="1" x14ac:dyDescent="0.25">
      <c r="B229" s="276"/>
      <c r="M229" s="44"/>
    </row>
    <row r="230" spans="1:14" ht="21.75" customHeight="1" x14ac:dyDescent="0.25">
      <c r="A230" s="44"/>
      <c r="B230" s="276"/>
    </row>
    <row r="231" spans="1:14" s="44" customFormat="1" ht="23.25" customHeight="1" x14ac:dyDescent="0.25">
      <c r="A231" s="42"/>
      <c r="B231" s="276"/>
      <c r="C231" s="42"/>
      <c r="D231" s="42"/>
      <c r="E231" s="42"/>
      <c r="F231" s="42"/>
      <c r="G231" s="42"/>
      <c r="H231" s="42"/>
      <c r="I231" s="42"/>
      <c r="J231" s="42"/>
      <c r="K231" s="42"/>
      <c r="L231" s="192"/>
      <c r="M231" s="42"/>
      <c r="N231" s="42"/>
    </row>
    <row r="232" spans="1:14" ht="23.25" customHeight="1" x14ac:dyDescent="0.25"/>
    <row r="233" spans="1:14" ht="21.75" customHeight="1" x14ac:dyDescent="0.25"/>
    <row r="234" spans="1:14" ht="16.5" customHeight="1" x14ac:dyDescent="0.25"/>
    <row r="235" spans="1:14" ht="29.25" customHeight="1" x14ac:dyDescent="0.25"/>
    <row r="236" spans="1:14" ht="24.75" customHeight="1" x14ac:dyDescent="0.25"/>
    <row r="237" spans="1:14" ht="33" customHeight="1" x14ac:dyDescent="0.25"/>
    <row r="239" spans="1:14" ht="15" customHeight="1" x14ac:dyDescent="0.25"/>
    <row r="240" spans="1:14" ht="25.5" customHeight="1" x14ac:dyDescent="0.25"/>
  </sheetData>
  <sheetProtection formatCells="0" formatColumns="0" formatRows="0"/>
  <mergeCells count="33">
    <mergeCell ref="C171:M171"/>
    <mergeCell ref="C181:M181"/>
    <mergeCell ref="B217:B231"/>
    <mergeCell ref="C213:K213"/>
    <mergeCell ref="C226:D226"/>
    <mergeCell ref="C206:C207"/>
    <mergeCell ref="J206:J207"/>
    <mergeCell ref="J214:J215"/>
    <mergeCell ref="K214:K215"/>
    <mergeCell ref="C223:D223"/>
    <mergeCell ref="C205:J205"/>
    <mergeCell ref="B2:E2"/>
    <mergeCell ref="B9:K9"/>
    <mergeCell ref="C25:M25"/>
    <mergeCell ref="C15:M15"/>
    <mergeCell ref="C35:M35"/>
    <mergeCell ref="C45:M45"/>
    <mergeCell ref="C14:M14"/>
    <mergeCell ref="B6:M6"/>
    <mergeCell ref="C56:M56"/>
    <mergeCell ref="C57:M57"/>
    <mergeCell ref="C67:M67"/>
    <mergeCell ref="C77:M77"/>
    <mergeCell ref="C87:M87"/>
    <mergeCell ref="C108:M108"/>
    <mergeCell ref="C109:M109"/>
    <mergeCell ref="C97:M97"/>
    <mergeCell ref="C119:M119"/>
    <mergeCell ref="C129:M129"/>
    <mergeCell ref="C150:M150"/>
    <mergeCell ref="C139:M139"/>
    <mergeCell ref="C161:M161"/>
    <mergeCell ref="C151:M151"/>
  </mergeCells>
  <conditionalFormatting sqref="D222">
    <cfRule type="cellIs" dxfId="27" priority="46" operator="lessThan">
      <formula>0.15</formula>
    </cfRule>
  </conditionalFormatting>
  <conditionalFormatting sqref="D225">
    <cfRule type="cellIs" dxfId="26" priority="44" operator="lessThan">
      <formula>0.05</formula>
    </cfRule>
  </conditionalFormatting>
  <conditionalFormatting sqref="K219 L218">
    <cfRule type="cellIs" dxfId="25" priority="1" operator="greaterThan">
      <formula>1</formula>
    </cfRule>
  </conditionalFormatting>
  <dataValidations xWindow="431" yWindow="475" count="7">
    <dataValidation allowBlank="1" showInputMessage="1" showErrorMessage="1" prompt="% Towards Gender Equality and Women's Empowerment Must be Higher than 15%_x000a_" sqref="D222:J222" xr:uid="{E72508C7-C8DD-46A5-878C-E4FA07CAB6AF}"/>
    <dataValidation allowBlank="1" showInputMessage="1" showErrorMessage="1" prompt="M&amp;E Budget Cannot be Less than 5%_x000a_" sqref="D225:J225" xr:uid="{53928C0A-D548-4B6B-97FC-07D38B0E5FA7}"/>
    <dataValidation allowBlank="1" showInputMessage="1" showErrorMessage="1" prompt="Insert *text* description of Outcome here" sqref="C14:M14 C56:M56 C150:M150 C108:M108" xr:uid="{89ACADD6-F982-42D9-AC8D-CCF9750605B2}"/>
    <dataValidation allowBlank="1" showInputMessage="1" showErrorMessage="1" prompt="Insert *text* description of Output here" sqref="C87 C25 C15 C45 C35 C57 C67 C77 C97 C109 C129 C139 C151 C161 C171 C181 C119" xr:uid="{31AC9CA6-D499-4711-A99F-BECD0A64F3A8}"/>
    <dataValidation allowBlank="1" showInputMessage="1" showErrorMessage="1" prompt="Insert *text* description of Activity here" sqref="C16 C26 C36 C46 C88 C58 C68 C78 C110 C182 C130 C140 C152 C162 C172 C120" xr:uid="{E7A390F5-03DD-4A67-B842-17326B4F2DA4}"/>
    <dataValidation allowBlank="1" showInputMessage="1" showErrorMessage="1" prompt="Insert name of recipient agency here _x000a_" sqref="D13:J13" xr:uid="{6F27C540-9DBA-46EE-AEC3-C6AACF4159B5}"/>
    <dataValidation allowBlank="1" showErrorMessage="1" prompt="% Towards Gender Equality and Women's Empowerment Must be Higher than 15%_x000a_" sqref="D224:J22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Q254"/>
  <sheetViews>
    <sheetView showGridLines="0" showZeros="0" topLeftCell="E214" zoomScale="60" zoomScaleNormal="60" workbookViewId="0">
      <selection activeCell="L115" sqref="L115"/>
    </sheetView>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9" width="34" style="64" customWidth="1"/>
    <col min="10" max="10" width="25.7109375" style="62" customWidth="1"/>
    <col min="11" max="11" width="21.42578125" style="62" customWidth="1"/>
    <col min="12" max="12" width="16.85546875" style="62" customWidth="1"/>
    <col min="13" max="13" width="19.42578125" style="62" customWidth="1"/>
    <col min="14" max="14" width="19" style="62" customWidth="1"/>
    <col min="15" max="15" width="26" style="62" customWidth="1"/>
    <col min="16" max="16" width="21.140625" style="62" customWidth="1"/>
    <col min="17" max="17" width="7" style="66" customWidth="1"/>
    <col min="18" max="18" width="24.28515625" style="62" customWidth="1"/>
    <col min="19" max="19" width="26.42578125" style="62" customWidth="1"/>
    <col min="20" max="20" width="30.140625" style="62" customWidth="1"/>
    <col min="21" max="21" width="33" style="62" customWidth="1"/>
    <col min="22" max="23" width="22.7109375" style="62" customWidth="1"/>
    <col min="24" max="24" width="23.42578125" style="62" customWidth="1"/>
    <col min="25" max="25" width="32.140625" style="62" customWidth="1"/>
    <col min="26" max="26" width="9.140625" style="62"/>
    <col min="27" max="27" width="17.7109375" style="62" customWidth="1"/>
    <col min="28" max="28" width="26.42578125" style="62" customWidth="1"/>
    <col min="29" max="29" width="22.42578125" style="62" customWidth="1"/>
    <col min="30" max="30" width="29.7109375" style="62" customWidth="1"/>
    <col min="31" max="31" width="23.42578125" style="62" customWidth="1"/>
    <col min="32" max="32" width="18.42578125" style="62" customWidth="1"/>
    <col min="33" max="33" width="17.42578125" style="62" customWidth="1"/>
    <col min="34" max="34" width="25.140625" style="62" customWidth="1"/>
    <col min="35" max="16384" width="9.140625" style="62"/>
  </cols>
  <sheetData>
    <row r="1" spans="2:17" ht="24" customHeight="1" x14ac:dyDescent="0.25">
      <c r="O1" s="24"/>
      <c r="P1" s="6"/>
      <c r="Q1" s="62"/>
    </row>
    <row r="2" spans="2:17" ht="46.5" x14ac:dyDescent="0.7">
      <c r="C2" s="271" t="s">
        <v>545</v>
      </c>
      <c r="D2" s="271"/>
      <c r="E2" s="271"/>
      <c r="F2" s="271"/>
      <c r="G2" s="220"/>
      <c r="H2" s="220"/>
      <c r="I2" s="220"/>
      <c r="J2" s="40"/>
      <c r="K2" s="41"/>
      <c r="L2" s="41"/>
      <c r="O2" s="24"/>
      <c r="P2" s="6"/>
      <c r="Q2" s="62"/>
    </row>
    <row r="3" spans="2:17" ht="24" customHeight="1" x14ac:dyDescent="0.25">
      <c r="C3" s="45"/>
      <c r="D3" s="42"/>
      <c r="E3" s="42"/>
      <c r="F3" s="42"/>
      <c r="G3" s="42"/>
      <c r="H3" s="42"/>
      <c r="I3" s="42"/>
      <c r="J3" s="42"/>
      <c r="K3" s="42"/>
      <c r="L3" s="42"/>
      <c r="O3" s="24"/>
      <c r="P3" s="6"/>
      <c r="Q3" s="62"/>
    </row>
    <row r="4" spans="2:17" ht="24" customHeight="1" thickBot="1" x14ac:dyDescent="0.3">
      <c r="C4" s="45"/>
      <c r="D4" s="42"/>
      <c r="E4" s="42"/>
      <c r="F4" s="42"/>
      <c r="G4" s="42"/>
      <c r="H4" s="42"/>
      <c r="I4" s="42"/>
      <c r="J4" s="42"/>
      <c r="K4" s="42"/>
      <c r="L4" s="42"/>
      <c r="O4" s="24"/>
      <c r="P4" s="6"/>
      <c r="Q4" s="62"/>
    </row>
    <row r="5" spans="2:17" ht="30" customHeight="1" x14ac:dyDescent="0.55000000000000004">
      <c r="C5" s="304" t="s">
        <v>15</v>
      </c>
      <c r="D5" s="305"/>
      <c r="E5" s="305"/>
      <c r="F5" s="305"/>
      <c r="G5" s="305"/>
      <c r="H5" s="305"/>
      <c r="I5" s="305"/>
      <c r="J5" s="306"/>
      <c r="M5" s="24"/>
      <c r="N5" s="6"/>
      <c r="Q5" s="62"/>
    </row>
    <row r="6" spans="2:17" ht="24" customHeight="1" x14ac:dyDescent="0.25">
      <c r="C6" s="309" t="s">
        <v>546</v>
      </c>
      <c r="D6" s="310"/>
      <c r="E6" s="310"/>
      <c r="F6" s="310"/>
      <c r="G6" s="310"/>
      <c r="H6" s="310"/>
      <c r="I6" s="310"/>
      <c r="J6" s="311"/>
      <c r="M6" s="24"/>
      <c r="N6" s="6"/>
      <c r="Q6" s="62"/>
    </row>
    <row r="7" spans="2:17" ht="24" customHeight="1" x14ac:dyDescent="0.25">
      <c r="C7" s="309"/>
      <c r="D7" s="310"/>
      <c r="E7" s="310"/>
      <c r="F7" s="310"/>
      <c r="G7" s="310"/>
      <c r="H7" s="310"/>
      <c r="I7" s="310"/>
      <c r="J7" s="311"/>
      <c r="M7" s="24"/>
      <c r="N7" s="6"/>
      <c r="Q7" s="62"/>
    </row>
    <row r="8" spans="2:17" ht="24" customHeight="1" thickBot="1" x14ac:dyDescent="0.3">
      <c r="C8" s="312"/>
      <c r="D8" s="313"/>
      <c r="E8" s="313"/>
      <c r="F8" s="313"/>
      <c r="G8" s="313"/>
      <c r="H8" s="313"/>
      <c r="I8" s="313"/>
      <c r="J8" s="314"/>
      <c r="M8" s="24"/>
      <c r="N8" s="6"/>
      <c r="Q8" s="62"/>
    </row>
    <row r="9" spans="2:17" ht="24" customHeight="1" thickBot="1" x14ac:dyDescent="0.3">
      <c r="C9" s="55"/>
      <c r="D9" s="55"/>
      <c r="E9" s="55"/>
      <c r="F9" s="55"/>
      <c r="G9" s="55"/>
      <c r="H9" s="55"/>
      <c r="I9" s="55"/>
      <c r="O9" s="24"/>
      <c r="P9" s="6"/>
      <c r="Q9" s="62"/>
    </row>
    <row r="10" spans="2:17" ht="24" customHeight="1" thickBot="1" x14ac:dyDescent="0.3">
      <c r="C10" s="299" t="s">
        <v>178</v>
      </c>
      <c r="D10" s="300"/>
      <c r="E10" s="300"/>
      <c r="F10" s="301"/>
      <c r="G10" s="228"/>
      <c r="H10" s="228"/>
      <c r="I10" s="228"/>
      <c r="O10" s="24"/>
      <c r="P10" s="6"/>
      <c r="Q10" s="62"/>
    </row>
    <row r="11" spans="2:17" ht="24" customHeight="1" x14ac:dyDescent="0.25">
      <c r="C11" s="55"/>
      <c r="D11" s="55"/>
      <c r="E11" s="55"/>
      <c r="F11" s="55"/>
      <c r="G11" s="55"/>
      <c r="H11" s="55"/>
      <c r="I11" s="55"/>
      <c r="O11" s="24"/>
      <c r="P11" s="6"/>
      <c r="Q11" s="62"/>
    </row>
    <row r="12" spans="2:17" ht="24" customHeight="1" x14ac:dyDescent="0.25">
      <c r="C12" s="55"/>
      <c r="D12" s="126" t="s">
        <v>33</v>
      </c>
      <c r="E12" s="126" t="s">
        <v>179</v>
      </c>
      <c r="F12" s="126" t="s">
        <v>180</v>
      </c>
      <c r="G12" s="126" t="s">
        <v>583</v>
      </c>
      <c r="H12" s="126" t="s">
        <v>584</v>
      </c>
      <c r="I12" s="126" t="s">
        <v>585</v>
      </c>
      <c r="J12" s="302" t="s">
        <v>65</v>
      </c>
      <c r="O12" s="24"/>
      <c r="P12" s="6"/>
      <c r="Q12" s="62"/>
    </row>
    <row r="13" spans="2:17" ht="24" customHeight="1" x14ac:dyDescent="0.25">
      <c r="C13" s="55"/>
      <c r="D13" s="127" t="str">
        <f>'1) Budget Table'!D13</f>
        <v>UNDP - Kiribati</v>
      </c>
      <c r="E13" s="127" t="str">
        <f>'1) Budget Table'!E13</f>
        <v>UNDP - Tuvalu</v>
      </c>
      <c r="F13" s="127" t="str">
        <f>'1) Budget Table'!F13</f>
        <v>UNDP - RMI</v>
      </c>
      <c r="G13" s="229"/>
      <c r="H13" s="229"/>
      <c r="I13" s="229"/>
      <c r="J13" s="303"/>
      <c r="O13" s="24"/>
      <c r="P13" s="6"/>
      <c r="Q13" s="62"/>
    </row>
    <row r="14" spans="2:17" ht="24" customHeight="1" x14ac:dyDescent="0.25">
      <c r="B14" s="296" t="s">
        <v>189</v>
      </c>
      <c r="C14" s="297"/>
      <c r="D14" s="297"/>
      <c r="E14" s="297"/>
      <c r="F14" s="297"/>
      <c r="G14" s="297"/>
      <c r="H14" s="297"/>
      <c r="I14" s="297"/>
      <c r="J14" s="298"/>
      <c r="O14" s="24"/>
      <c r="P14" s="6"/>
      <c r="Q14" s="62"/>
    </row>
    <row r="15" spans="2:17" ht="22.5" customHeight="1" x14ac:dyDescent="0.25">
      <c r="C15" s="296" t="s">
        <v>186</v>
      </c>
      <c r="D15" s="297"/>
      <c r="E15" s="297"/>
      <c r="F15" s="297"/>
      <c r="G15" s="297"/>
      <c r="H15" s="297"/>
      <c r="I15" s="297"/>
      <c r="J15" s="298"/>
      <c r="O15" s="24"/>
      <c r="P15" s="6"/>
      <c r="Q15" s="62"/>
    </row>
    <row r="16" spans="2:17" ht="24.75" customHeight="1" thickBot="1" x14ac:dyDescent="0.3">
      <c r="C16" s="74" t="s">
        <v>185</v>
      </c>
      <c r="D16" s="75">
        <f>'1) Budget Table'!D24</f>
        <v>72498</v>
      </c>
      <c r="E16" s="75">
        <f>'1) Budget Table'!E24</f>
        <v>85121.600000000006</v>
      </c>
      <c r="F16" s="75">
        <f>'1) Budget Table'!F24</f>
        <v>0</v>
      </c>
      <c r="G16" s="75">
        <f>'1) Budget Table'!G24</f>
        <v>120000</v>
      </c>
      <c r="H16" s="75">
        <f>'1) Budget Table'!H24</f>
        <v>0</v>
      </c>
      <c r="I16" s="75">
        <f>'1) Budget Table'!I24</f>
        <v>0</v>
      </c>
      <c r="J16" s="76">
        <f t="shared" ref="J16:J24" si="0">SUM(D16:I16)</f>
        <v>277619.59999999998</v>
      </c>
      <c r="O16" s="24"/>
      <c r="P16" s="6"/>
      <c r="Q16" s="62"/>
    </row>
    <row r="17" spans="3:17" ht="21.75" customHeight="1" x14ac:dyDescent="0.25">
      <c r="C17" s="72" t="s">
        <v>10</v>
      </c>
      <c r="D17" s="111">
        <v>43139.35</v>
      </c>
      <c r="E17" s="112">
        <v>65500</v>
      </c>
      <c r="F17" s="112"/>
      <c r="G17" s="112">
        <v>100000</v>
      </c>
      <c r="H17" s="112"/>
      <c r="I17" s="112"/>
      <c r="J17" s="73">
        <f t="shared" si="0"/>
        <v>208639.35</v>
      </c>
      <c r="Q17" s="62"/>
    </row>
    <row r="18" spans="3:17" x14ac:dyDescent="0.25">
      <c r="C18" s="60" t="s">
        <v>11</v>
      </c>
      <c r="D18" s="113">
        <v>2025.17</v>
      </c>
      <c r="E18" s="21">
        <v>4621.6000000000004</v>
      </c>
      <c r="F18" s="21"/>
      <c r="G18" s="21"/>
      <c r="H18" s="21"/>
      <c r="I18" s="21"/>
      <c r="J18" s="71">
        <f t="shared" si="0"/>
        <v>6646.77</v>
      </c>
      <c r="Q18" s="62"/>
    </row>
    <row r="19" spans="3:17" ht="15.75" customHeight="1" x14ac:dyDescent="0.25">
      <c r="C19" s="60" t="s">
        <v>12</v>
      </c>
      <c r="D19" s="113"/>
      <c r="E19" s="113"/>
      <c r="F19" s="113"/>
      <c r="G19" s="113"/>
      <c r="H19" s="113"/>
      <c r="I19" s="113"/>
      <c r="J19" s="71">
        <f t="shared" si="0"/>
        <v>0</v>
      </c>
      <c r="Q19" s="62"/>
    </row>
    <row r="20" spans="3:17" x14ac:dyDescent="0.25">
      <c r="C20" s="61" t="s">
        <v>13</v>
      </c>
      <c r="D20" s="253">
        <v>7333.48</v>
      </c>
      <c r="E20" s="113"/>
      <c r="F20" s="113"/>
      <c r="G20" s="113"/>
      <c r="H20" s="113"/>
      <c r="I20" s="113"/>
      <c r="J20" s="71">
        <f t="shared" si="0"/>
        <v>7333.48</v>
      </c>
      <c r="Q20" s="62"/>
    </row>
    <row r="21" spans="3:17" x14ac:dyDescent="0.25">
      <c r="C21" s="60" t="s">
        <v>18</v>
      </c>
      <c r="D21" s="113">
        <v>20000</v>
      </c>
      <c r="E21" s="113">
        <v>5000</v>
      </c>
      <c r="F21" s="113"/>
      <c r="G21" s="113">
        <v>20000</v>
      </c>
      <c r="H21" s="113"/>
      <c r="I21" s="113"/>
      <c r="J21" s="71">
        <f t="shared" si="0"/>
        <v>45000</v>
      </c>
      <c r="Q21" s="62"/>
    </row>
    <row r="22" spans="3:17" ht="21.75" customHeight="1" x14ac:dyDescent="0.25">
      <c r="C22" s="60" t="s">
        <v>14</v>
      </c>
      <c r="D22" s="113"/>
      <c r="E22" s="113">
        <v>10000</v>
      </c>
      <c r="F22" s="113"/>
      <c r="G22" s="113"/>
      <c r="H22" s="113"/>
      <c r="I22" s="113"/>
      <c r="J22" s="71">
        <f t="shared" si="0"/>
        <v>10000</v>
      </c>
      <c r="Q22" s="62"/>
    </row>
    <row r="23" spans="3:17" ht="21.75" customHeight="1" x14ac:dyDescent="0.25">
      <c r="C23" s="60" t="s">
        <v>184</v>
      </c>
      <c r="D23" s="113"/>
      <c r="E23" s="113"/>
      <c r="F23" s="113"/>
      <c r="G23" s="113"/>
      <c r="H23" s="113"/>
      <c r="I23" s="113"/>
      <c r="J23" s="71">
        <f t="shared" si="0"/>
        <v>0</v>
      </c>
      <c r="Q23" s="62"/>
    </row>
    <row r="24" spans="3:17" ht="15.75" customHeight="1" x14ac:dyDescent="0.25">
      <c r="C24" s="65" t="s">
        <v>187</v>
      </c>
      <c r="D24" s="77">
        <f>SUM(D17:D23)</f>
        <v>72498</v>
      </c>
      <c r="E24" s="77">
        <f>SUM(E17:E23)</f>
        <v>85121.600000000006</v>
      </c>
      <c r="F24" s="77">
        <f>SUM(F17:F23)</f>
        <v>0</v>
      </c>
      <c r="G24" s="230">
        <f>SUM(G17:G23)</f>
        <v>120000</v>
      </c>
      <c r="H24" s="230"/>
      <c r="I24" s="230"/>
      <c r="J24" s="152">
        <f t="shared" si="0"/>
        <v>277619.59999999998</v>
      </c>
      <c r="Q24" s="62"/>
    </row>
    <row r="25" spans="3:17" s="64" customFormat="1" x14ac:dyDescent="0.25">
      <c r="C25" s="81"/>
      <c r="D25" s="82"/>
      <c r="E25" s="82"/>
      <c r="F25" s="82"/>
      <c r="G25" s="82"/>
      <c r="H25" s="82"/>
      <c r="I25" s="82"/>
      <c r="J25" s="153"/>
    </row>
    <row r="26" spans="3:17" x14ac:dyDescent="0.25">
      <c r="C26" s="296" t="s">
        <v>190</v>
      </c>
      <c r="D26" s="297"/>
      <c r="E26" s="297"/>
      <c r="F26" s="297"/>
      <c r="G26" s="297"/>
      <c r="H26" s="297"/>
      <c r="I26" s="297"/>
      <c r="J26" s="298"/>
      <c r="Q26" s="62"/>
    </row>
    <row r="27" spans="3:17" ht="27" customHeight="1" thickBot="1" x14ac:dyDescent="0.3">
      <c r="C27" s="74" t="s">
        <v>185</v>
      </c>
      <c r="D27" s="75">
        <f>'1) Budget Table'!D34</f>
        <v>55000</v>
      </c>
      <c r="E27" s="75">
        <f>'1) Budget Table'!E34</f>
        <v>70000</v>
      </c>
      <c r="F27" s="75">
        <f>'1) Budget Table'!F34</f>
        <v>90000</v>
      </c>
      <c r="G27" s="75"/>
      <c r="H27" s="75"/>
      <c r="I27" s="75"/>
      <c r="J27" s="76">
        <f t="shared" ref="J27:J35" si="1">SUM(D27:I27)</f>
        <v>215000</v>
      </c>
      <c r="Q27" s="62"/>
    </row>
    <row r="28" spans="3:17" x14ac:dyDescent="0.25">
      <c r="C28" s="72" t="s">
        <v>10</v>
      </c>
      <c r="D28" s="111"/>
      <c r="E28" s="112"/>
      <c r="F28" s="112"/>
      <c r="G28" s="112"/>
      <c r="H28" s="112"/>
      <c r="I28" s="112"/>
      <c r="J28" s="73">
        <f t="shared" si="1"/>
        <v>0</v>
      </c>
      <c r="Q28" s="62"/>
    </row>
    <row r="29" spans="3:17" x14ac:dyDescent="0.25">
      <c r="C29" s="60" t="s">
        <v>11</v>
      </c>
      <c r="D29" s="113">
        <v>12677</v>
      </c>
      <c r="E29" s="21">
        <v>52162</v>
      </c>
      <c r="F29" s="21">
        <v>12000</v>
      </c>
      <c r="G29" s="21"/>
      <c r="H29" s="21"/>
      <c r="I29" s="21"/>
      <c r="J29" s="71">
        <f t="shared" si="1"/>
        <v>76839</v>
      </c>
      <c r="Q29" s="62"/>
    </row>
    <row r="30" spans="3:17" ht="31.5" x14ac:dyDescent="0.25">
      <c r="C30" s="60" t="s">
        <v>12</v>
      </c>
      <c r="D30" s="113"/>
      <c r="E30" s="113"/>
      <c r="F30" s="113"/>
      <c r="G30" s="113"/>
      <c r="H30" s="113"/>
      <c r="I30" s="113"/>
      <c r="J30" s="71">
        <f t="shared" si="1"/>
        <v>0</v>
      </c>
      <c r="Q30" s="62"/>
    </row>
    <row r="31" spans="3:17" x14ac:dyDescent="0.25">
      <c r="C31" s="61" t="s">
        <v>13</v>
      </c>
      <c r="D31" s="113">
        <v>36930</v>
      </c>
      <c r="E31" s="113">
        <v>10000</v>
      </c>
      <c r="F31" s="113">
        <v>10000</v>
      </c>
      <c r="G31" s="113"/>
      <c r="H31" s="113"/>
      <c r="I31" s="113"/>
      <c r="J31" s="71">
        <f t="shared" si="1"/>
        <v>56930</v>
      </c>
      <c r="Q31" s="62"/>
    </row>
    <row r="32" spans="3:17" x14ac:dyDescent="0.25">
      <c r="C32" s="60" t="s">
        <v>18</v>
      </c>
      <c r="D32" s="113">
        <v>2555</v>
      </c>
      <c r="E32" s="113"/>
      <c r="F32" s="113">
        <v>10162</v>
      </c>
      <c r="G32" s="113"/>
      <c r="H32" s="113"/>
      <c r="I32" s="113"/>
      <c r="J32" s="71">
        <f t="shared" si="1"/>
        <v>12717</v>
      </c>
      <c r="Q32" s="62"/>
    </row>
    <row r="33" spans="3:17" x14ac:dyDescent="0.25">
      <c r="C33" s="60" t="s">
        <v>14</v>
      </c>
      <c r="D33" s="113"/>
      <c r="E33" s="113">
        <v>5000</v>
      </c>
      <c r="F33" s="113">
        <v>55000</v>
      </c>
      <c r="G33" s="113"/>
      <c r="H33" s="113"/>
      <c r="I33" s="113"/>
      <c r="J33" s="71">
        <f t="shared" si="1"/>
        <v>60000</v>
      </c>
      <c r="Q33" s="62"/>
    </row>
    <row r="34" spans="3:17" x14ac:dyDescent="0.25">
      <c r="C34" s="60" t="s">
        <v>184</v>
      </c>
      <c r="D34" s="113">
        <v>2838</v>
      </c>
      <c r="E34" s="113">
        <v>2838</v>
      </c>
      <c r="F34" s="113">
        <v>2838</v>
      </c>
      <c r="G34" s="113"/>
      <c r="H34" s="113"/>
      <c r="I34" s="113"/>
      <c r="J34" s="71">
        <f t="shared" si="1"/>
        <v>8514</v>
      </c>
      <c r="Q34" s="62"/>
    </row>
    <row r="35" spans="3:17" x14ac:dyDescent="0.25">
      <c r="C35" s="65" t="s">
        <v>187</v>
      </c>
      <c r="D35" s="77">
        <f>SUM(D28:D34)</f>
        <v>55000</v>
      </c>
      <c r="E35" s="77">
        <f>SUM(E28:E34)</f>
        <v>70000</v>
      </c>
      <c r="F35" s="77">
        <f>SUM(F28:F34)</f>
        <v>90000</v>
      </c>
      <c r="G35" s="77"/>
      <c r="H35" s="77"/>
      <c r="I35" s="77"/>
      <c r="J35" s="71">
        <f t="shared" si="1"/>
        <v>215000</v>
      </c>
      <c r="Q35" s="62"/>
    </row>
    <row r="36" spans="3:17" s="64" customFormat="1" x14ac:dyDescent="0.25">
      <c r="C36" s="81"/>
      <c r="D36" s="82"/>
      <c r="E36" s="82"/>
      <c r="F36" s="82"/>
      <c r="G36" s="82"/>
      <c r="H36" s="82"/>
      <c r="I36" s="82"/>
      <c r="J36" s="83"/>
    </row>
    <row r="37" spans="3:17" x14ac:dyDescent="0.25">
      <c r="C37" s="296" t="s">
        <v>191</v>
      </c>
      <c r="D37" s="297"/>
      <c r="E37" s="297"/>
      <c r="F37" s="297"/>
      <c r="G37" s="297"/>
      <c r="H37" s="297"/>
      <c r="I37" s="297"/>
      <c r="J37" s="298"/>
      <c r="Q37" s="62"/>
    </row>
    <row r="38" spans="3:17" ht="21.75" customHeight="1" thickBot="1" x14ac:dyDescent="0.3">
      <c r="C38" s="74" t="s">
        <v>185</v>
      </c>
      <c r="D38" s="75">
        <f>'1) Budget Table'!D44</f>
        <v>35000</v>
      </c>
      <c r="E38" s="75">
        <f>'1) Budget Table'!E44</f>
        <v>35000</v>
      </c>
      <c r="F38" s="75">
        <f>'1) Budget Table'!F44</f>
        <v>35000</v>
      </c>
      <c r="G38" s="75"/>
      <c r="H38" s="75"/>
      <c r="I38" s="75"/>
      <c r="J38" s="76">
        <f t="shared" ref="J38:J46" si="2">SUM(D38:I38)</f>
        <v>105000</v>
      </c>
      <c r="Q38" s="62"/>
    </row>
    <row r="39" spans="3:17" x14ac:dyDescent="0.25">
      <c r="C39" s="72" t="s">
        <v>10</v>
      </c>
      <c r="D39" s="111"/>
      <c r="E39" s="112"/>
      <c r="F39" s="112"/>
      <c r="G39" s="112"/>
      <c r="H39" s="112"/>
      <c r="I39" s="112"/>
      <c r="J39" s="73">
        <f t="shared" si="2"/>
        <v>0</v>
      </c>
      <c r="Q39" s="62"/>
    </row>
    <row r="40" spans="3:17" s="64" customFormat="1" ht="15.75" customHeight="1" x14ac:dyDescent="0.25">
      <c r="C40" s="60" t="s">
        <v>11</v>
      </c>
      <c r="D40" s="113"/>
      <c r="E40" s="21"/>
      <c r="F40" s="21"/>
      <c r="G40" s="21"/>
      <c r="H40" s="21"/>
      <c r="I40" s="21"/>
      <c r="J40" s="71">
        <f t="shared" si="2"/>
        <v>0</v>
      </c>
    </row>
    <row r="41" spans="3:17" s="64" customFormat="1" ht="31.5" x14ac:dyDescent="0.25">
      <c r="C41" s="60" t="s">
        <v>12</v>
      </c>
      <c r="D41" s="113"/>
      <c r="E41" s="113"/>
      <c r="F41" s="113"/>
      <c r="G41" s="113"/>
      <c r="H41" s="113"/>
      <c r="I41" s="113"/>
      <c r="J41" s="71">
        <f t="shared" si="2"/>
        <v>0</v>
      </c>
    </row>
    <row r="42" spans="3:17" s="64" customFormat="1" x14ac:dyDescent="0.25">
      <c r="C42" s="61" t="s">
        <v>13</v>
      </c>
      <c r="D42" s="113">
        <v>30000</v>
      </c>
      <c r="E42" s="113">
        <v>30000</v>
      </c>
      <c r="F42" s="113">
        <v>30000</v>
      </c>
      <c r="G42" s="113"/>
      <c r="H42" s="113"/>
      <c r="I42" s="113"/>
      <c r="J42" s="71">
        <f t="shared" si="2"/>
        <v>90000</v>
      </c>
    </row>
    <row r="43" spans="3:17" x14ac:dyDescent="0.25">
      <c r="C43" s="60" t="s">
        <v>18</v>
      </c>
      <c r="D43" s="113">
        <v>5000</v>
      </c>
      <c r="E43" s="113">
        <v>5000</v>
      </c>
      <c r="F43" s="113">
        <v>5000</v>
      </c>
      <c r="G43" s="113"/>
      <c r="H43" s="113"/>
      <c r="I43" s="113"/>
      <c r="J43" s="71">
        <f t="shared" si="2"/>
        <v>15000</v>
      </c>
      <c r="Q43" s="62"/>
    </row>
    <row r="44" spans="3:17" x14ac:dyDescent="0.25">
      <c r="C44" s="60" t="s">
        <v>14</v>
      </c>
      <c r="D44" s="113"/>
      <c r="E44" s="113"/>
      <c r="F44" s="113"/>
      <c r="G44" s="113"/>
      <c r="H44" s="113"/>
      <c r="I44" s="113"/>
      <c r="J44" s="71">
        <f t="shared" si="2"/>
        <v>0</v>
      </c>
      <c r="Q44" s="62"/>
    </row>
    <row r="45" spans="3:17" x14ac:dyDescent="0.25">
      <c r="C45" s="60" t="s">
        <v>184</v>
      </c>
      <c r="D45" s="113"/>
      <c r="E45" s="113"/>
      <c r="F45" s="113"/>
      <c r="G45" s="113"/>
      <c r="H45" s="113"/>
      <c r="I45" s="113"/>
      <c r="J45" s="71">
        <f t="shared" si="2"/>
        <v>0</v>
      </c>
      <c r="Q45" s="62"/>
    </row>
    <row r="46" spans="3:17" x14ac:dyDescent="0.25">
      <c r="C46" s="65" t="s">
        <v>187</v>
      </c>
      <c r="D46" s="77">
        <f>SUM(D39:D45)</f>
        <v>35000</v>
      </c>
      <c r="E46" s="77">
        <f>SUM(E39:E45)</f>
        <v>35000</v>
      </c>
      <c r="F46" s="77">
        <f>SUM(F39:F45)</f>
        <v>35000</v>
      </c>
      <c r="G46" s="77"/>
      <c r="H46" s="77"/>
      <c r="I46" s="77"/>
      <c r="J46" s="71">
        <f t="shared" si="2"/>
        <v>105000</v>
      </c>
      <c r="Q46" s="62"/>
    </row>
    <row r="47" spans="3:17" x14ac:dyDescent="0.25">
      <c r="C47" s="296" t="s">
        <v>192</v>
      </c>
      <c r="D47" s="297"/>
      <c r="E47" s="297"/>
      <c r="F47" s="297"/>
      <c r="G47" s="297"/>
      <c r="H47" s="297"/>
      <c r="I47" s="297"/>
      <c r="J47" s="298"/>
      <c r="Q47" s="62"/>
    </row>
    <row r="48" spans="3:17" s="64" customFormat="1" x14ac:dyDescent="0.25">
      <c r="C48" s="78"/>
      <c r="D48" s="79"/>
      <c r="E48" s="79"/>
      <c r="F48" s="79"/>
      <c r="G48" s="79"/>
      <c r="H48" s="79"/>
      <c r="I48" s="79"/>
      <c r="J48" s="80"/>
    </row>
    <row r="49" spans="2:17" ht="20.25" customHeight="1" thickBot="1" x14ac:dyDescent="0.3">
      <c r="C49" s="74" t="s">
        <v>185</v>
      </c>
      <c r="D49" s="75">
        <f>'1) Budget Table'!D54</f>
        <v>0</v>
      </c>
      <c r="E49" s="75">
        <f>'1) Budget Table'!E54</f>
        <v>0</v>
      </c>
      <c r="F49" s="75">
        <f>'1) Budget Table'!F54</f>
        <v>0</v>
      </c>
      <c r="G49" s="75"/>
      <c r="H49" s="75"/>
      <c r="I49" s="75"/>
      <c r="J49" s="76">
        <f t="shared" ref="J49:J57" si="3">SUM(D49:I49)</f>
        <v>0</v>
      </c>
      <c r="Q49" s="62"/>
    </row>
    <row r="50" spans="2:17" x14ac:dyDescent="0.25">
      <c r="C50" s="72" t="s">
        <v>10</v>
      </c>
      <c r="D50" s="111"/>
      <c r="E50" s="112"/>
      <c r="F50" s="112"/>
      <c r="G50" s="112"/>
      <c r="H50" s="112"/>
      <c r="I50" s="112"/>
      <c r="J50" s="73">
        <f t="shared" si="3"/>
        <v>0</v>
      </c>
      <c r="Q50" s="62"/>
    </row>
    <row r="51" spans="2:17" ht="15.75" customHeight="1" x14ac:dyDescent="0.25">
      <c r="C51" s="60" t="s">
        <v>11</v>
      </c>
      <c r="D51" s="113"/>
      <c r="E51" s="21"/>
      <c r="F51" s="21"/>
      <c r="G51" s="21"/>
      <c r="H51" s="21"/>
      <c r="I51" s="21"/>
      <c r="J51" s="71">
        <f t="shared" si="3"/>
        <v>0</v>
      </c>
      <c r="Q51" s="62"/>
    </row>
    <row r="52" spans="2:17" ht="32.25" customHeight="1" x14ac:dyDescent="0.25">
      <c r="C52" s="60" t="s">
        <v>12</v>
      </c>
      <c r="D52" s="113"/>
      <c r="E52" s="113"/>
      <c r="F52" s="113"/>
      <c r="G52" s="113"/>
      <c r="H52" s="113"/>
      <c r="I52" s="113"/>
      <c r="J52" s="71">
        <f t="shared" si="3"/>
        <v>0</v>
      </c>
      <c r="Q52" s="62"/>
    </row>
    <row r="53" spans="2:17" s="64" customFormat="1" x14ac:dyDescent="0.25">
      <c r="C53" s="61" t="s">
        <v>13</v>
      </c>
      <c r="D53" s="113"/>
      <c r="E53" s="113"/>
      <c r="F53" s="113"/>
      <c r="G53" s="113"/>
      <c r="H53" s="113"/>
      <c r="I53" s="113"/>
      <c r="J53" s="71">
        <f t="shared" si="3"/>
        <v>0</v>
      </c>
    </row>
    <row r="54" spans="2:17" x14ac:dyDescent="0.25">
      <c r="C54" s="60" t="s">
        <v>18</v>
      </c>
      <c r="D54" s="113"/>
      <c r="E54" s="113"/>
      <c r="F54" s="113"/>
      <c r="G54" s="113"/>
      <c r="H54" s="113"/>
      <c r="I54" s="113"/>
      <c r="J54" s="71">
        <f t="shared" si="3"/>
        <v>0</v>
      </c>
      <c r="Q54" s="62"/>
    </row>
    <row r="55" spans="2:17" x14ac:dyDescent="0.25">
      <c r="C55" s="60" t="s">
        <v>14</v>
      </c>
      <c r="D55" s="113"/>
      <c r="E55" s="113"/>
      <c r="F55" s="113"/>
      <c r="G55" s="113"/>
      <c r="H55" s="113"/>
      <c r="I55" s="113"/>
      <c r="J55" s="71">
        <f t="shared" si="3"/>
        <v>0</v>
      </c>
      <c r="Q55" s="62"/>
    </row>
    <row r="56" spans="2:17" x14ac:dyDescent="0.25">
      <c r="C56" s="60" t="s">
        <v>184</v>
      </c>
      <c r="D56" s="113"/>
      <c r="E56" s="113"/>
      <c r="F56" s="113"/>
      <c r="G56" s="113"/>
      <c r="H56" s="113"/>
      <c r="I56" s="113"/>
      <c r="J56" s="71">
        <f t="shared" si="3"/>
        <v>0</v>
      </c>
      <c r="Q56" s="62"/>
    </row>
    <row r="57" spans="2:17" ht="21" customHeight="1" x14ac:dyDescent="0.25">
      <c r="C57" s="65" t="s">
        <v>187</v>
      </c>
      <c r="D57" s="77">
        <f>SUM(D50:D56)</f>
        <v>0</v>
      </c>
      <c r="E57" s="77">
        <f>SUM(E50:E56)</f>
        <v>0</v>
      </c>
      <c r="F57" s="77">
        <f>SUM(F50:F56)</f>
        <v>0</v>
      </c>
      <c r="G57" s="77"/>
      <c r="H57" s="77"/>
      <c r="I57" s="77"/>
      <c r="J57" s="71">
        <f t="shared" si="3"/>
        <v>0</v>
      </c>
      <c r="Q57" s="62"/>
    </row>
    <row r="58" spans="2:17" s="64" customFormat="1" ht="22.5" customHeight="1" x14ac:dyDescent="0.25">
      <c r="C58" s="84"/>
      <c r="D58" s="82"/>
      <c r="E58" s="82"/>
      <c r="F58" s="82"/>
      <c r="G58" s="82"/>
      <c r="H58" s="82"/>
      <c r="I58" s="82"/>
      <c r="J58" s="83"/>
    </row>
    <row r="59" spans="2:17" x14ac:dyDescent="0.25">
      <c r="B59" s="296" t="s">
        <v>193</v>
      </c>
      <c r="C59" s="297"/>
      <c r="D59" s="297"/>
      <c r="E59" s="297"/>
      <c r="F59" s="297"/>
      <c r="G59" s="297"/>
      <c r="H59" s="297"/>
      <c r="I59" s="297"/>
      <c r="J59" s="298"/>
      <c r="Q59" s="62"/>
    </row>
    <row r="60" spans="2:17" x14ac:dyDescent="0.25">
      <c r="C60" s="296" t="s">
        <v>194</v>
      </c>
      <c r="D60" s="297"/>
      <c r="E60" s="297"/>
      <c r="F60" s="297"/>
      <c r="G60" s="297"/>
      <c r="H60" s="297"/>
      <c r="I60" s="297"/>
      <c r="J60" s="298"/>
      <c r="Q60" s="62"/>
    </row>
    <row r="61" spans="2:17" ht="24" customHeight="1" thickBot="1" x14ac:dyDescent="0.3">
      <c r="C61" s="74" t="s">
        <v>185</v>
      </c>
      <c r="D61" s="75">
        <f>'1) Budget Table'!D66</f>
        <v>26000</v>
      </c>
      <c r="E61" s="75">
        <f>'1) Budget Table'!E66</f>
        <v>76000</v>
      </c>
      <c r="F61" s="75">
        <f>'1) Budget Table'!F66</f>
        <v>76000</v>
      </c>
      <c r="G61" s="75"/>
      <c r="H61" s="75"/>
      <c r="I61" s="75"/>
      <c r="J61" s="76">
        <f t="shared" ref="J61:J69" si="4">SUM(D61:I61)</f>
        <v>178000</v>
      </c>
      <c r="Q61" s="62"/>
    </row>
    <row r="62" spans="2:17" ht="15.75" customHeight="1" x14ac:dyDescent="0.25">
      <c r="C62" s="72" t="s">
        <v>10</v>
      </c>
      <c r="D62" s="111"/>
      <c r="E62" s="112"/>
      <c r="F62" s="112"/>
      <c r="G62" s="112"/>
      <c r="H62" s="112"/>
      <c r="I62" s="112"/>
      <c r="J62" s="73">
        <f t="shared" si="4"/>
        <v>0</v>
      </c>
      <c r="Q62" s="62"/>
    </row>
    <row r="63" spans="2:17" ht="15.75" customHeight="1" x14ac:dyDescent="0.25">
      <c r="C63" s="60" t="s">
        <v>11</v>
      </c>
      <c r="D63" s="113">
        <v>6500</v>
      </c>
      <c r="E63" s="21">
        <v>0</v>
      </c>
      <c r="F63" s="21">
        <v>0</v>
      </c>
      <c r="G63" s="21"/>
      <c r="H63" s="21"/>
      <c r="I63" s="21"/>
      <c r="J63" s="71">
        <f t="shared" si="4"/>
        <v>6500</v>
      </c>
      <c r="Q63" s="62"/>
    </row>
    <row r="64" spans="2:17" ht="15.75" customHeight="1" x14ac:dyDescent="0.25">
      <c r="C64" s="60" t="s">
        <v>12</v>
      </c>
      <c r="D64" s="113"/>
      <c r="E64" s="113"/>
      <c r="F64" s="113"/>
      <c r="G64" s="113"/>
      <c r="H64" s="113"/>
      <c r="I64" s="113"/>
      <c r="J64" s="71">
        <f t="shared" si="4"/>
        <v>0</v>
      </c>
      <c r="Q64" s="62"/>
    </row>
    <row r="65" spans="2:17" ht="18.75" customHeight="1" x14ac:dyDescent="0.25">
      <c r="C65" s="61" t="s">
        <v>13</v>
      </c>
      <c r="D65" s="113">
        <v>19500</v>
      </c>
      <c r="E65" s="113">
        <v>76000</v>
      </c>
      <c r="F65" s="113">
        <v>76000</v>
      </c>
      <c r="G65" s="113"/>
      <c r="H65" s="113"/>
      <c r="I65" s="113"/>
      <c r="J65" s="71">
        <f t="shared" si="4"/>
        <v>171500</v>
      </c>
      <c r="Q65" s="62"/>
    </row>
    <row r="66" spans="2:17" x14ac:dyDescent="0.25">
      <c r="C66" s="60" t="s">
        <v>18</v>
      </c>
      <c r="D66" s="113"/>
      <c r="E66" s="113"/>
      <c r="F66" s="113"/>
      <c r="G66" s="113"/>
      <c r="H66" s="113"/>
      <c r="I66" s="113"/>
      <c r="J66" s="71">
        <f t="shared" si="4"/>
        <v>0</v>
      </c>
      <c r="Q66" s="62"/>
    </row>
    <row r="67" spans="2:17" s="64" customFormat="1" ht="21.75" customHeight="1" x14ac:dyDescent="0.25">
      <c r="B67" s="62"/>
      <c r="C67" s="60" t="s">
        <v>14</v>
      </c>
      <c r="D67" s="113"/>
      <c r="E67" s="113"/>
      <c r="F67" s="113"/>
      <c r="G67" s="113"/>
      <c r="H67" s="113"/>
      <c r="I67" s="113"/>
      <c r="J67" s="71">
        <f t="shared" si="4"/>
        <v>0</v>
      </c>
    </row>
    <row r="68" spans="2:17" s="64" customFormat="1" x14ac:dyDescent="0.25">
      <c r="B68" s="62"/>
      <c r="C68" s="60" t="s">
        <v>184</v>
      </c>
      <c r="D68" s="113"/>
      <c r="E68" s="113"/>
      <c r="F68" s="113"/>
      <c r="G68" s="113"/>
      <c r="H68" s="113"/>
      <c r="I68" s="113"/>
      <c r="J68" s="71">
        <f t="shared" si="4"/>
        <v>0</v>
      </c>
    </row>
    <row r="69" spans="2:17" x14ac:dyDescent="0.25">
      <c r="C69" s="65" t="s">
        <v>187</v>
      </c>
      <c r="D69" s="77">
        <f>SUM(D62:D68)</f>
        <v>26000</v>
      </c>
      <c r="E69" s="77">
        <f>SUM(E62:E68)</f>
        <v>76000</v>
      </c>
      <c r="F69" s="77">
        <f>SUM(F62:F68)</f>
        <v>76000</v>
      </c>
      <c r="G69" s="77"/>
      <c r="H69" s="77"/>
      <c r="I69" s="77"/>
      <c r="J69" s="71">
        <f t="shared" si="4"/>
        <v>178000</v>
      </c>
      <c r="Q69" s="62"/>
    </row>
    <row r="70" spans="2:17" s="64" customFormat="1" x14ac:dyDescent="0.25">
      <c r="C70" s="81"/>
      <c r="D70" s="82"/>
      <c r="E70" s="82"/>
      <c r="F70" s="82"/>
      <c r="G70" s="82"/>
      <c r="H70" s="82"/>
      <c r="I70" s="82"/>
      <c r="J70" s="83"/>
    </row>
    <row r="71" spans="2:17" x14ac:dyDescent="0.25">
      <c r="B71" s="64"/>
      <c r="C71" s="296" t="s">
        <v>76</v>
      </c>
      <c r="D71" s="297"/>
      <c r="E71" s="297"/>
      <c r="F71" s="297"/>
      <c r="G71" s="297"/>
      <c r="H71" s="297"/>
      <c r="I71" s="297"/>
      <c r="J71" s="298"/>
      <c r="Q71" s="62"/>
    </row>
    <row r="72" spans="2:17" ht="21.75" customHeight="1" thickBot="1" x14ac:dyDescent="0.3">
      <c r="C72" s="74" t="s">
        <v>185</v>
      </c>
      <c r="D72" s="75">
        <f>'1) Budget Table'!D76</f>
        <v>25000</v>
      </c>
      <c r="E72" s="75">
        <f>'1) Budget Table'!E76</f>
        <v>138997.91</v>
      </c>
      <c r="F72" s="75">
        <f>'1) Budget Table'!F76</f>
        <v>0</v>
      </c>
      <c r="G72" s="75">
        <f>'1) Budget Table'!G76</f>
        <v>139000</v>
      </c>
      <c r="H72" s="75"/>
      <c r="I72" s="75"/>
      <c r="J72" s="76">
        <f t="shared" ref="J72:J80" si="5">SUM(D72:I72)</f>
        <v>302997.91000000003</v>
      </c>
      <c r="Q72" s="62"/>
    </row>
    <row r="73" spans="2:17" ht="15.75" customHeight="1" x14ac:dyDescent="0.25">
      <c r="C73" s="72" t="s">
        <v>10</v>
      </c>
      <c r="D73" s="111"/>
      <c r="E73" s="112"/>
      <c r="F73" s="112"/>
      <c r="G73" s="112"/>
      <c r="H73" s="112"/>
      <c r="I73" s="112"/>
      <c r="J73" s="73">
        <f t="shared" si="5"/>
        <v>0</v>
      </c>
      <c r="Q73" s="62"/>
    </row>
    <row r="74" spans="2:17" ht="15.75" customHeight="1" x14ac:dyDescent="0.25">
      <c r="C74" s="60" t="s">
        <v>11</v>
      </c>
      <c r="D74" s="113">
        <v>5000</v>
      </c>
      <c r="E74" s="21">
        <v>40107.19</v>
      </c>
      <c r="F74" s="21"/>
      <c r="G74" s="21">
        <v>94341.52</v>
      </c>
      <c r="H74" s="21"/>
      <c r="I74" s="21"/>
      <c r="J74" s="71">
        <f t="shared" si="5"/>
        <v>139448.71000000002</v>
      </c>
      <c r="Q74" s="62"/>
    </row>
    <row r="75" spans="2:17" ht="15.75" customHeight="1" x14ac:dyDescent="0.25">
      <c r="C75" s="60" t="s">
        <v>12</v>
      </c>
      <c r="D75" s="113"/>
      <c r="E75" s="113"/>
      <c r="F75" s="113"/>
      <c r="G75" s="113"/>
      <c r="H75" s="113"/>
      <c r="I75" s="113"/>
      <c r="J75" s="71">
        <f t="shared" si="5"/>
        <v>0</v>
      </c>
      <c r="Q75" s="62"/>
    </row>
    <row r="76" spans="2:17" x14ac:dyDescent="0.25">
      <c r="C76" s="61" t="s">
        <v>13</v>
      </c>
      <c r="D76" s="113"/>
      <c r="E76" s="113">
        <v>7900</v>
      </c>
      <c r="F76" s="113"/>
      <c r="G76" s="113">
        <v>430</v>
      </c>
      <c r="H76" s="113"/>
      <c r="I76" s="113"/>
      <c r="J76" s="71">
        <f t="shared" si="5"/>
        <v>8330</v>
      </c>
      <c r="Q76" s="62"/>
    </row>
    <row r="77" spans="2:17" x14ac:dyDescent="0.25">
      <c r="C77" s="60" t="s">
        <v>18</v>
      </c>
      <c r="D77" s="113">
        <v>20000</v>
      </c>
      <c r="E77" s="113">
        <v>30990.720000000001</v>
      </c>
      <c r="F77" s="113"/>
      <c r="G77" s="113">
        <v>44228.480000000003</v>
      </c>
      <c r="H77" s="113"/>
      <c r="I77" s="113"/>
      <c r="J77" s="71">
        <f t="shared" si="5"/>
        <v>95219.200000000012</v>
      </c>
      <c r="Q77" s="62"/>
    </row>
    <row r="78" spans="2:17" x14ac:dyDescent="0.25">
      <c r="C78" s="60" t="s">
        <v>14</v>
      </c>
      <c r="D78" s="113"/>
      <c r="E78" s="113">
        <v>60000</v>
      </c>
      <c r="F78" s="113"/>
      <c r="G78" s="113"/>
      <c r="H78" s="113"/>
      <c r="I78" s="113"/>
      <c r="J78" s="71">
        <f t="shared" si="5"/>
        <v>60000</v>
      </c>
      <c r="Q78" s="62"/>
    </row>
    <row r="79" spans="2:17" x14ac:dyDescent="0.25">
      <c r="C79" s="60" t="s">
        <v>184</v>
      </c>
      <c r="D79" s="113"/>
      <c r="E79" s="113"/>
      <c r="F79" s="113"/>
      <c r="G79" s="113"/>
      <c r="H79" s="113"/>
      <c r="I79" s="113"/>
      <c r="J79" s="71">
        <f t="shared" si="5"/>
        <v>0</v>
      </c>
      <c r="Q79" s="62"/>
    </row>
    <row r="80" spans="2:17" x14ac:dyDescent="0.25">
      <c r="C80" s="65" t="s">
        <v>187</v>
      </c>
      <c r="D80" s="77">
        <f>SUM(D73:D79)</f>
        <v>25000</v>
      </c>
      <c r="E80" s="77">
        <f>SUM(E73:E79)</f>
        <v>138997.91</v>
      </c>
      <c r="F80" s="77">
        <f>SUM(F73:F79)</f>
        <v>0</v>
      </c>
      <c r="G80" s="77">
        <f>SUM(G74:G79)</f>
        <v>139000</v>
      </c>
      <c r="H80" s="77"/>
      <c r="I80" s="77"/>
      <c r="J80" s="71">
        <f t="shared" si="5"/>
        <v>302997.91000000003</v>
      </c>
      <c r="Q80" s="62"/>
    </row>
    <row r="81" spans="2:17" s="64" customFormat="1" x14ac:dyDescent="0.25">
      <c r="C81" s="81"/>
      <c r="D81" s="82"/>
      <c r="E81" s="82"/>
      <c r="F81" s="82"/>
      <c r="G81" s="82"/>
      <c r="H81" s="82"/>
      <c r="I81" s="82"/>
      <c r="J81" s="83"/>
    </row>
    <row r="82" spans="2:17" x14ac:dyDescent="0.25">
      <c r="C82" s="296" t="s">
        <v>85</v>
      </c>
      <c r="D82" s="297"/>
      <c r="E82" s="297"/>
      <c r="F82" s="297"/>
      <c r="G82" s="297"/>
      <c r="H82" s="297"/>
      <c r="I82" s="297"/>
      <c r="J82" s="298"/>
      <c r="Q82" s="62"/>
    </row>
    <row r="83" spans="2:17" ht="21.75" customHeight="1" thickBot="1" x14ac:dyDescent="0.3">
      <c r="B83" s="64"/>
      <c r="C83" s="74" t="s">
        <v>185</v>
      </c>
      <c r="D83" s="75">
        <f>'1) Budget Table'!D86</f>
        <v>367500</v>
      </c>
      <c r="E83" s="75">
        <f>'1) Budget Table'!E86</f>
        <v>134880</v>
      </c>
      <c r="F83" s="75">
        <f>'1) Budget Table'!F86</f>
        <v>0</v>
      </c>
      <c r="G83" s="75">
        <f>'1) Budget Table'!G86</f>
        <v>110000</v>
      </c>
      <c r="H83" s="75"/>
      <c r="I83" s="75"/>
      <c r="J83" s="76">
        <f t="shared" ref="J83:J91" si="6">SUM(D83:I83)</f>
        <v>612380</v>
      </c>
      <c r="Q83" s="62"/>
    </row>
    <row r="84" spans="2:17" ht="18" customHeight="1" x14ac:dyDescent="0.25">
      <c r="C84" s="72" t="s">
        <v>10</v>
      </c>
      <c r="D84" s="111"/>
      <c r="E84" s="112"/>
      <c r="F84" s="112"/>
      <c r="G84" s="112"/>
      <c r="H84" s="112"/>
      <c r="I84" s="112"/>
      <c r="J84" s="73">
        <f t="shared" si="6"/>
        <v>0</v>
      </c>
      <c r="Q84" s="62"/>
    </row>
    <row r="85" spans="2:17" ht="15.75" customHeight="1" x14ac:dyDescent="0.25">
      <c r="C85" s="60" t="s">
        <v>11</v>
      </c>
      <c r="D85" s="113">
        <v>302500</v>
      </c>
      <c r="E85" s="21">
        <v>134880</v>
      </c>
      <c r="F85" s="21"/>
      <c r="G85" s="21">
        <v>110000</v>
      </c>
      <c r="H85" s="21"/>
      <c r="I85" s="21"/>
      <c r="J85" s="71">
        <f t="shared" si="6"/>
        <v>547380</v>
      </c>
      <c r="Q85" s="62"/>
    </row>
    <row r="86" spans="2:17" s="64" customFormat="1" ht="15.75" customHeight="1" x14ac:dyDescent="0.25">
      <c r="B86" s="62"/>
      <c r="C86" s="60" t="s">
        <v>12</v>
      </c>
      <c r="D86" s="113"/>
      <c r="E86" s="113"/>
      <c r="F86" s="113"/>
      <c r="G86" s="113"/>
      <c r="H86" s="113"/>
      <c r="I86" s="113"/>
      <c r="J86" s="71">
        <f t="shared" si="6"/>
        <v>0</v>
      </c>
    </row>
    <row r="87" spans="2:17" x14ac:dyDescent="0.25">
      <c r="B87" s="64"/>
      <c r="C87" s="61" t="s">
        <v>13</v>
      </c>
      <c r="D87" s="113"/>
      <c r="E87" s="113"/>
      <c r="F87" s="113"/>
      <c r="G87" s="113"/>
      <c r="H87" s="113"/>
      <c r="I87" s="113"/>
      <c r="J87" s="71">
        <f t="shared" si="6"/>
        <v>0</v>
      </c>
      <c r="Q87" s="62"/>
    </row>
    <row r="88" spans="2:17" x14ac:dyDescent="0.25">
      <c r="B88" s="64"/>
      <c r="C88" s="60" t="s">
        <v>18</v>
      </c>
      <c r="D88" s="113">
        <v>65000</v>
      </c>
      <c r="E88" s="113"/>
      <c r="F88" s="113"/>
      <c r="G88" s="113"/>
      <c r="H88" s="113"/>
      <c r="I88" s="113"/>
      <c r="J88" s="71">
        <f t="shared" si="6"/>
        <v>65000</v>
      </c>
      <c r="Q88" s="62"/>
    </row>
    <row r="89" spans="2:17" x14ac:dyDescent="0.25">
      <c r="B89" s="64"/>
      <c r="C89" s="60" t="s">
        <v>14</v>
      </c>
      <c r="D89" s="113"/>
      <c r="E89" s="113"/>
      <c r="F89" s="113"/>
      <c r="G89" s="113"/>
      <c r="H89" s="113"/>
      <c r="I89" s="113"/>
      <c r="J89" s="71">
        <f t="shared" si="6"/>
        <v>0</v>
      </c>
      <c r="Q89" s="62"/>
    </row>
    <row r="90" spans="2:17" x14ac:dyDescent="0.25">
      <c r="C90" s="60" t="s">
        <v>184</v>
      </c>
      <c r="D90" s="113"/>
      <c r="E90" s="113"/>
      <c r="F90" s="113"/>
      <c r="G90" s="113"/>
      <c r="H90" s="113"/>
      <c r="I90" s="113"/>
      <c r="J90" s="71">
        <f t="shared" si="6"/>
        <v>0</v>
      </c>
      <c r="Q90" s="62"/>
    </row>
    <row r="91" spans="2:17" x14ac:dyDescent="0.25">
      <c r="C91" s="65" t="s">
        <v>187</v>
      </c>
      <c r="D91" s="77">
        <f>SUM(D84:D90)</f>
        <v>367500</v>
      </c>
      <c r="E91" s="77">
        <f>SUM(E84:E90)</f>
        <v>134880</v>
      </c>
      <c r="F91" s="77">
        <f>SUM(F84:F90)</f>
        <v>0</v>
      </c>
      <c r="G91" s="77">
        <f>SUM(G85:G90)</f>
        <v>110000</v>
      </c>
      <c r="H91" s="77"/>
      <c r="I91" s="77"/>
      <c r="J91" s="71">
        <f t="shared" si="6"/>
        <v>612380</v>
      </c>
      <c r="Q91" s="62"/>
    </row>
    <row r="92" spans="2:17" s="64" customFormat="1" x14ac:dyDescent="0.25">
      <c r="C92" s="81"/>
      <c r="D92" s="82"/>
      <c r="E92" s="82"/>
      <c r="F92" s="82"/>
      <c r="G92" s="82"/>
      <c r="H92" s="82"/>
      <c r="I92" s="82"/>
      <c r="J92" s="83"/>
    </row>
    <row r="93" spans="2:17" x14ac:dyDescent="0.25">
      <c r="C93" s="296" t="s">
        <v>102</v>
      </c>
      <c r="D93" s="297"/>
      <c r="E93" s="297"/>
      <c r="F93" s="297"/>
      <c r="G93" s="297"/>
      <c r="H93" s="297"/>
      <c r="I93" s="297"/>
      <c r="J93" s="298"/>
      <c r="Q93" s="62"/>
    </row>
    <row r="94" spans="2:17" ht="21.75" customHeight="1" thickBot="1" x14ac:dyDescent="0.3">
      <c r="C94" s="74" t="s">
        <v>185</v>
      </c>
      <c r="D94" s="75">
        <f>'1) Budget Table'!D96</f>
        <v>0</v>
      </c>
      <c r="E94" s="75">
        <f>'1) Budget Table'!E96</f>
        <v>0</v>
      </c>
      <c r="F94" s="75">
        <f>'1) Budget Table'!F96</f>
        <v>0</v>
      </c>
      <c r="G94" s="75">
        <f>'1) Budget Table'!G96</f>
        <v>125000</v>
      </c>
      <c r="H94" s="75"/>
      <c r="I94" s="75"/>
      <c r="J94" s="76">
        <f t="shared" ref="J94:J102" si="7">SUM(D94:I94)</f>
        <v>125000</v>
      </c>
      <c r="Q94" s="62"/>
    </row>
    <row r="95" spans="2:17" ht="15.75" customHeight="1" x14ac:dyDescent="0.25">
      <c r="C95" s="72" t="s">
        <v>10</v>
      </c>
      <c r="D95" s="111"/>
      <c r="E95" s="112"/>
      <c r="F95" s="112"/>
      <c r="G95" s="112"/>
      <c r="H95" s="112"/>
      <c r="I95" s="112"/>
      <c r="J95" s="73">
        <f t="shared" si="7"/>
        <v>0</v>
      </c>
      <c r="Q95" s="62"/>
    </row>
    <row r="96" spans="2:17" ht="15.75" customHeight="1" x14ac:dyDescent="0.25">
      <c r="B96" s="64"/>
      <c r="C96" s="60" t="s">
        <v>11</v>
      </c>
      <c r="D96" s="113"/>
      <c r="E96" s="21"/>
      <c r="F96" s="21"/>
      <c r="G96" s="21">
        <v>25000</v>
      </c>
      <c r="H96" s="21"/>
      <c r="I96" s="21"/>
      <c r="J96" s="71">
        <f t="shared" si="7"/>
        <v>25000</v>
      </c>
      <c r="Q96" s="62"/>
    </row>
    <row r="97" spans="2:17" ht="15.75" customHeight="1" x14ac:dyDescent="0.25">
      <c r="C97" s="60" t="s">
        <v>12</v>
      </c>
      <c r="D97" s="113"/>
      <c r="E97" s="113"/>
      <c r="F97" s="113"/>
      <c r="G97" s="113"/>
      <c r="H97" s="113"/>
      <c r="I97" s="113"/>
      <c r="J97" s="71">
        <f t="shared" si="7"/>
        <v>0</v>
      </c>
      <c r="Q97" s="62"/>
    </row>
    <row r="98" spans="2:17" x14ac:dyDescent="0.25">
      <c r="C98" s="61" t="s">
        <v>13</v>
      </c>
      <c r="D98" s="113"/>
      <c r="E98" s="113"/>
      <c r="F98" s="113"/>
      <c r="G98" s="113">
        <v>75000</v>
      </c>
      <c r="H98" s="113"/>
      <c r="I98" s="113"/>
      <c r="J98" s="71">
        <f t="shared" si="7"/>
        <v>75000</v>
      </c>
      <c r="Q98" s="62"/>
    </row>
    <row r="99" spans="2:17" x14ac:dyDescent="0.25">
      <c r="C99" s="60" t="s">
        <v>18</v>
      </c>
      <c r="D99" s="113"/>
      <c r="E99" s="113"/>
      <c r="F99" s="113"/>
      <c r="G99" s="113">
        <v>25000</v>
      </c>
      <c r="H99" s="113"/>
      <c r="I99" s="113"/>
      <c r="J99" s="71">
        <f t="shared" si="7"/>
        <v>25000</v>
      </c>
      <c r="Q99" s="62"/>
    </row>
    <row r="100" spans="2:17" ht="25.5" customHeight="1" x14ac:dyDescent="0.25">
      <c r="C100" s="60" t="s">
        <v>14</v>
      </c>
      <c r="D100" s="113"/>
      <c r="E100" s="113"/>
      <c r="F100" s="113"/>
      <c r="G100" s="113"/>
      <c r="H100" s="113"/>
      <c r="I100" s="113"/>
      <c r="J100" s="71">
        <f t="shared" si="7"/>
        <v>0</v>
      </c>
      <c r="Q100" s="62"/>
    </row>
    <row r="101" spans="2:17" x14ac:dyDescent="0.25">
      <c r="B101" s="64"/>
      <c r="C101" s="60" t="s">
        <v>184</v>
      </c>
      <c r="D101" s="113"/>
      <c r="E101" s="113"/>
      <c r="F101" s="113"/>
      <c r="G101" s="113"/>
      <c r="H101" s="113"/>
      <c r="I101" s="113"/>
      <c r="J101" s="71">
        <f t="shared" si="7"/>
        <v>0</v>
      </c>
      <c r="Q101" s="62"/>
    </row>
    <row r="102" spans="2:17" ht="15.75" customHeight="1" x14ac:dyDescent="0.25">
      <c r="C102" s="65" t="s">
        <v>187</v>
      </c>
      <c r="D102" s="77">
        <f>SUM(D95:D101)</f>
        <v>0</v>
      </c>
      <c r="E102" s="77">
        <f>SUM(E95:E101)</f>
        <v>0</v>
      </c>
      <c r="F102" s="77">
        <f>SUM(F95:F101)</f>
        <v>0</v>
      </c>
      <c r="G102" s="77">
        <f>SUM(G95:G101)</f>
        <v>125000</v>
      </c>
      <c r="H102" s="77"/>
      <c r="I102" s="77"/>
      <c r="J102" s="71">
        <f t="shared" si="7"/>
        <v>125000</v>
      </c>
      <c r="Q102" s="62"/>
    </row>
    <row r="103" spans="2:17" ht="25.5" customHeight="1" x14ac:dyDescent="0.25">
      <c r="C103" s="296" t="s">
        <v>589</v>
      </c>
      <c r="D103" s="297"/>
      <c r="E103" s="297"/>
      <c r="F103" s="297"/>
      <c r="G103" s="297"/>
      <c r="H103" s="297"/>
      <c r="I103" s="297"/>
      <c r="J103" s="298"/>
      <c r="Q103" s="62"/>
    </row>
    <row r="104" spans="2:17" ht="15.6" customHeight="1" thickBot="1" x14ac:dyDescent="0.3">
      <c r="B104" s="222"/>
      <c r="C104" s="74" t="s">
        <v>185</v>
      </c>
      <c r="D104" s="75">
        <f>'1) Budget Table'!D106</f>
        <v>16998.61</v>
      </c>
      <c r="E104" s="75">
        <f>'1) Budget Table'!E106</f>
        <v>17000</v>
      </c>
      <c r="F104" s="75">
        <f>'1) Budget Table'!F106</f>
        <v>17003.11</v>
      </c>
      <c r="G104" s="75"/>
      <c r="H104" s="75"/>
      <c r="I104" s="75"/>
      <c r="J104" s="76">
        <f t="shared" ref="J104:J111" si="8">SUM(D104:I104)</f>
        <v>51001.72</v>
      </c>
      <c r="Q104" s="62"/>
    </row>
    <row r="105" spans="2:17" x14ac:dyDescent="0.25">
      <c r="C105" s="72" t="s">
        <v>10</v>
      </c>
      <c r="D105" s="111"/>
      <c r="E105" s="112"/>
      <c r="F105" s="112"/>
      <c r="G105" s="112"/>
      <c r="H105" s="112"/>
      <c r="I105" s="112"/>
      <c r="J105" s="73">
        <f t="shared" si="8"/>
        <v>0</v>
      </c>
      <c r="Q105" s="62"/>
    </row>
    <row r="106" spans="2:17" ht="22.5" customHeight="1" x14ac:dyDescent="0.25">
      <c r="C106" s="60" t="s">
        <v>11</v>
      </c>
      <c r="D106" s="113">
        <v>6998.61</v>
      </c>
      <c r="E106" s="21">
        <v>2877.91</v>
      </c>
      <c r="F106" s="21">
        <v>7003.11</v>
      </c>
      <c r="G106" s="21"/>
      <c r="H106" s="21"/>
      <c r="I106" s="21"/>
      <c r="J106" s="71">
        <f t="shared" si="8"/>
        <v>16879.63</v>
      </c>
      <c r="Q106" s="62"/>
    </row>
    <row r="107" spans="2:17" ht="31.5" x14ac:dyDescent="0.25">
      <c r="C107" s="60" t="s">
        <v>12</v>
      </c>
      <c r="D107" s="113"/>
      <c r="E107" s="113"/>
      <c r="F107" s="113"/>
      <c r="G107" s="113"/>
      <c r="H107" s="113"/>
      <c r="I107" s="113"/>
      <c r="J107" s="71">
        <f t="shared" si="8"/>
        <v>0</v>
      </c>
      <c r="Q107" s="62"/>
    </row>
    <row r="108" spans="2:17" x14ac:dyDescent="0.25">
      <c r="C108" s="61" t="s">
        <v>13</v>
      </c>
      <c r="D108" s="113">
        <v>10000</v>
      </c>
      <c r="E108" s="113">
        <v>14122.09</v>
      </c>
      <c r="F108" s="113">
        <v>10000</v>
      </c>
      <c r="G108" s="113"/>
      <c r="H108" s="113"/>
      <c r="I108" s="113"/>
      <c r="J108" s="71">
        <f t="shared" si="8"/>
        <v>34122.089999999997</v>
      </c>
      <c r="Q108" s="62"/>
    </row>
    <row r="109" spans="2:17" ht="15.75" customHeight="1" x14ac:dyDescent="0.25">
      <c r="C109" s="60" t="s">
        <v>18</v>
      </c>
      <c r="D109" s="113"/>
      <c r="E109" s="113"/>
      <c r="F109" s="113"/>
      <c r="G109" s="113"/>
      <c r="H109" s="113"/>
      <c r="I109" s="113"/>
      <c r="J109" s="71">
        <f t="shared" si="8"/>
        <v>0</v>
      </c>
      <c r="Q109" s="62"/>
    </row>
    <row r="110" spans="2:17" x14ac:dyDescent="0.25">
      <c r="C110" s="60" t="s">
        <v>14</v>
      </c>
      <c r="D110" s="113"/>
      <c r="E110" s="113"/>
      <c r="F110" s="113"/>
      <c r="G110" s="113"/>
      <c r="H110" s="113"/>
      <c r="I110" s="113"/>
      <c r="J110" s="71">
        <f t="shared" si="8"/>
        <v>0</v>
      </c>
      <c r="Q110" s="62"/>
    </row>
    <row r="111" spans="2:17" x14ac:dyDescent="0.25">
      <c r="C111" s="60" t="s">
        <v>184</v>
      </c>
      <c r="D111" s="113"/>
      <c r="E111" s="113"/>
      <c r="F111" s="113"/>
      <c r="G111" s="113"/>
      <c r="H111" s="113"/>
      <c r="I111" s="113"/>
      <c r="J111" s="71">
        <f t="shared" si="8"/>
        <v>0</v>
      </c>
      <c r="Q111" s="62"/>
    </row>
    <row r="112" spans="2:17" x14ac:dyDescent="0.25">
      <c r="C112" s="65" t="s">
        <v>187</v>
      </c>
      <c r="D112" s="77">
        <f>SUM(D105:D111)</f>
        <v>16998.61</v>
      </c>
      <c r="E112" s="77">
        <f>SUM(E105:E111)</f>
        <v>17000</v>
      </c>
      <c r="F112" s="77">
        <f>SUM(F105:F111)</f>
        <v>17003.11</v>
      </c>
      <c r="G112" s="77"/>
      <c r="H112" s="77"/>
      <c r="I112" s="77"/>
      <c r="J112" s="254">
        <f>SUM(D112:I112)</f>
        <v>51001.72</v>
      </c>
      <c r="Q112" s="62"/>
    </row>
    <row r="113" spans="3:17" x14ac:dyDescent="0.25">
      <c r="D113" s="66"/>
      <c r="E113" s="66"/>
      <c r="F113" s="66"/>
      <c r="G113" s="66"/>
      <c r="H113" s="66"/>
      <c r="I113" s="66"/>
      <c r="J113" s="66"/>
      <c r="Q113" s="62"/>
    </row>
    <row r="114" spans="3:17" x14ac:dyDescent="0.25">
      <c r="C114" s="223"/>
      <c r="D114" s="223"/>
      <c r="E114" s="223"/>
      <c r="F114" s="223"/>
      <c r="G114" s="223"/>
      <c r="H114" s="223"/>
      <c r="I114" s="223"/>
      <c r="J114" s="224"/>
      <c r="Q114" s="62"/>
    </row>
    <row r="115" spans="3:17" s="64" customFormat="1" x14ac:dyDescent="0.25">
      <c r="C115" s="296" t="s">
        <v>104</v>
      </c>
      <c r="D115" s="297"/>
      <c r="E115" s="297"/>
      <c r="F115" s="297"/>
      <c r="G115" s="297"/>
      <c r="H115" s="297"/>
      <c r="I115" s="297"/>
      <c r="J115" s="298"/>
    </row>
    <row r="116" spans="3:17" ht="15.75" customHeight="1" thickBot="1" x14ac:dyDescent="0.3">
      <c r="C116" s="74" t="s">
        <v>185</v>
      </c>
      <c r="D116" s="75">
        <f>'1) Budget Table'!D118</f>
        <v>117477.05</v>
      </c>
      <c r="E116" s="75">
        <f>'1) Budget Table'!E118</f>
        <v>116470.56</v>
      </c>
      <c r="F116" s="75">
        <f>'1) Budget Table'!F118</f>
        <v>94726.209999999992</v>
      </c>
      <c r="G116" s="75"/>
      <c r="H116" s="75"/>
      <c r="I116" s="75"/>
      <c r="J116" s="76">
        <f t="shared" ref="J116:J124" si="9">SUM(D116:I116)</f>
        <v>328673.81999999995</v>
      </c>
      <c r="Q116" s="62"/>
    </row>
    <row r="117" spans="3:17" ht="21.75" customHeight="1" x14ac:dyDescent="0.25">
      <c r="C117" s="72" t="s">
        <v>10</v>
      </c>
      <c r="D117" s="111">
        <v>53255.06</v>
      </c>
      <c r="E117" s="112">
        <v>53254.06</v>
      </c>
      <c r="F117" s="112">
        <v>31509.88</v>
      </c>
      <c r="G117" s="112"/>
      <c r="H117" s="112"/>
      <c r="I117" s="112"/>
      <c r="J117" s="73">
        <f t="shared" si="9"/>
        <v>138019</v>
      </c>
      <c r="Q117" s="62"/>
    </row>
    <row r="118" spans="3:17" x14ac:dyDescent="0.25">
      <c r="C118" s="60" t="s">
        <v>11</v>
      </c>
      <c r="D118" s="113">
        <v>32585.59</v>
      </c>
      <c r="E118" s="21">
        <v>34913.03</v>
      </c>
      <c r="F118" s="21">
        <v>35600.120000000003</v>
      </c>
      <c r="G118" s="21"/>
      <c r="H118" s="21"/>
      <c r="I118" s="21"/>
      <c r="J118" s="71">
        <f t="shared" si="9"/>
        <v>103098.73999999999</v>
      </c>
      <c r="Q118" s="62"/>
    </row>
    <row r="119" spans="3:17" ht="31.5" x14ac:dyDescent="0.25">
      <c r="C119" s="60" t="s">
        <v>12</v>
      </c>
      <c r="D119" s="113"/>
      <c r="E119" s="113"/>
      <c r="F119" s="113"/>
      <c r="G119" s="113"/>
      <c r="H119" s="113"/>
      <c r="I119" s="113"/>
      <c r="J119" s="71">
        <f t="shared" si="9"/>
        <v>0</v>
      </c>
      <c r="Q119" s="62"/>
    </row>
    <row r="120" spans="3:17" x14ac:dyDescent="0.25">
      <c r="C120" s="61" t="s">
        <v>13</v>
      </c>
      <c r="D120" s="113">
        <v>15000</v>
      </c>
      <c r="E120" s="113">
        <v>11667</v>
      </c>
      <c r="F120" s="113">
        <v>11666</v>
      </c>
      <c r="G120" s="113"/>
      <c r="H120" s="113"/>
      <c r="I120" s="113"/>
      <c r="J120" s="71">
        <f t="shared" si="9"/>
        <v>38333</v>
      </c>
      <c r="Q120" s="62"/>
    </row>
    <row r="121" spans="3:17" x14ac:dyDescent="0.25">
      <c r="C121" s="60" t="s">
        <v>18</v>
      </c>
      <c r="D121" s="113">
        <v>16636.400000000001</v>
      </c>
      <c r="E121" s="113">
        <v>16636.47</v>
      </c>
      <c r="F121" s="113">
        <v>15950.21</v>
      </c>
      <c r="G121" s="113"/>
      <c r="H121" s="113"/>
      <c r="I121" s="113"/>
      <c r="J121" s="71">
        <f t="shared" si="9"/>
        <v>49223.08</v>
      </c>
      <c r="Q121" s="62"/>
    </row>
    <row r="122" spans="3:17" x14ac:dyDescent="0.25">
      <c r="C122" s="60" t="s">
        <v>14</v>
      </c>
      <c r="D122" s="113"/>
      <c r="E122" s="113"/>
      <c r="F122" s="113"/>
      <c r="G122" s="113"/>
      <c r="H122" s="113"/>
      <c r="I122" s="113"/>
      <c r="J122" s="71">
        <f t="shared" si="9"/>
        <v>0</v>
      </c>
      <c r="Q122" s="62"/>
    </row>
    <row r="123" spans="3:17" x14ac:dyDescent="0.25">
      <c r="C123" s="60" t="s">
        <v>184</v>
      </c>
      <c r="D123" s="113"/>
      <c r="E123" s="113"/>
      <c r="F123" s="113"/>
      <c r="G123" s="113"/>
      <c r="H123" s="113"/>
      <c r="I123" s="113"/>
      <c r="J123" s="71">
        <f t="shared" si="9"/>
        <v>0</v>
      </c>
      <c r="Q123" s="62"/>
    </row>
    <row r="124" spans="3:17" x14ac:dyDescent="0.25">
      <c r="C124" s="65" t="s">
        <v>187</v>
      </c>
      <c r="D124" s="77">
        <f>SUM(D117:D123)</f>
        <v>117477.04999999999</v>
      </c>
      <c r="E124" s="77">
        <f>SUM(E117:E123)</f>
        <v>116470.56</v>
      </c>
      <c r="F124" s="77">
        <f>SUM(F117:F123)</f>
        <v>94726.209999999992</v>
      </c>
      <c r="G124" s="77"/>
      <c r="H124" s="77"/>
      <c r="I124" s="77"/>
      <c r="J124" s="71">
        <f t="shared" si="9"/>
        <v>328673.81999999995</v>
      </c>
      <c r="Q124" s="62"/>
    </row>
    <row r="125" spans="3:17" x14ac:dyDescent="0.25">
      <c r="C125" s="81"/>
      <c r="D125" s="82"/>
      <c r="E125" s="82"/>
      <c r="F125" s="82"/>
      <c r="G125" s="82"/>
      <c r="H125" s="82"/>
      <c r="I125" s="82"/>
      <c r="J125" s="83"/>
      <c r="Q125" s="62"/>
    </row>
    <row r="126" spans="3:17" s="64" customFormat="1" x14ac:dyDescent="0.25">
      <c r="C126" s="296" t="s">
        <v>195</v>
      </c>
      <c r="D126" s="297"/>
      <c r="E126" s="297"/>
      <c r="F126" s="297"/>
      <c r="G126" s="297"/>
      <c r="H126" s="297"/>
      <c r="I126" s="297"/>
      <c r="J126" s="298"/>
    </row>
    <row r="127" spans="3:17" ht="16.5" thickBot="1" x14ac:dyDescent="0.3">
      <c r="C127" s="74" t="s">
        <v>185</v>
      </c>
      <c r="D127" s="75">
        <f>'1) Budget Table'!D128</f>
        <v>26666.666666666668</v>
      </c>
      <c r="E127" s="75">
        <f>'1) Budget Table'!E128</f>
        <v>26666.666666666668</v>
      </c>
      <c r="F127" s="75">
        <f>'1) Budget Table'!F128</f>
        <v>26666.666666666668</v>
      </c>
      <c r="G127" s="75"/>
      <c r="H127" s="75"/>
      <c r="I127" s="75"/>
      <c r="J127" s="76">
        <f t="shared" ref="J127:J135" si="10">SUM(D127:I127)</f>
        <v>80000</v>
      </c>
      <c r="Q127" s="62"/>
    </row>
    <row r="128" spans="3:17" ht="21" customHeight="1" x14ac:dyDescent="0.25">
      <c r="C128" s="72" t="s">
        <v>10</v>
      </c>
      <c r="D128" s="111"/>
      <c r="E128" s="112"/>
      <c r="F128" s="112"/>
      <c r="G128" s="112"/>
      <c r="H128" s="112"/>
      <c r="I128" s="112"/>
      <c r="J128" s="73">
        <f t="shared" si="10"/>
        <v>0</v>
      </c>
      <c r="Q128" s="62"/>
    </row>
    <row r="129" spans="3:17" x14ac:dyDescent="0.25">
      <c r="C129" s="60" t="s">
        <v>11</v>
      </c>
      <c r="D129" s="113">
        <v>3666.67</v>
      </c>
      <c r="E129" s="21">
        <v>3666.66</v>
      </c>
      <c r="F129" s="21"/>
      <c r="G129" s="21"/>
      <c r="H129" s="21"/>
      <c r="I129" s="21"/>
      <c r="J129" s="71">
        <f t="shared" si="10"/>
        <v>7333.33</v>
      </c>
      <c r="Q129" s="62"/>
    </row>
    <row r="130" spans="3:17" ht="31.5" x14ac:dyDescent="0.25">
      <c r="C130" s="60" t="s">
        <v>12</v>
      </c>
      <c r="D130" s="113"/>
      <c r="E130" s="113"/>
      <c r="F130" s="113"/>
      <c r="G130" s="113"/>
      <c r="H130" s="113"/>
      <c r="I130" s="113"/>
      <c r="J130" s="71">
        <f t="shared" si="10"/>
        <v>0</v>
      </c>
      <c r="Q130" s="62"/>
    </row>
    <row r="131" spans="3:17" x14ac:dyDescent="0.25">
      <c r="C131" s="61" t="s">
        <v>13</v>
      </c>
      <c r="D131" s="113">
        <v>10000</v>
      </c>
      <c r="E131" s="113">
        <v>10000</v>
      </c>
      <c r="F131" s="113">
        <v>10000</v>
      </c>
      <c r="G131" s="113"/>
      <c r="H131" s="113"/>
      <c r="I131" s="113"/>
      <c r="J131" s="71">
        <f t="shared" si="10"/>
        <v>30000</v>
      </c>
      <c r="Q131" s="62"/>
    </row>
    <row r="132" spans="3:17" x14ac:dyDescent="0.25">
      <c r="C132" s="60" t="s">
        <v>18</v>
      </c>
      <c r="D132" s="113">
        <v>13000</v>
      </c>
      <c r="E132" s="113">
        <v>13000</v>
      </c>
      <c r="F132" s="113">
        <v>16666.669999999998</v>
      </c>
      <c r="G132" s="113"/>
      <c r="H132" s="113"/>
      <c r="I132" s="113"/>
      <c r="J132" s="71">
        <f t="shared" si="10"/>
        <v>42666.67</v>
      </c>
      <c r="Q132" s="62"/>
    </row>
    <row r="133" spans="3:17" x14ac:dyDescent="0.25">
      <c r="C133" s="60" t="s">
        <v>14</v>
      </c>
      <c r="D133" s="113"/>
      <c r="E133" s="113"/>
      <c r="F133" s="113"/>
      <c r="G133" s="113"/>
      <c r="H133" s="113"/>
      <c r="I133" s="113"/>
      <c r="J133" s="71">
        <f t="shared" si="10"/>
        <v>0</v>
      </c>
      <c r="Q133" s="62"/>
    </row>
    <row r="134" spans="3:17" x14ac:dyDescent="0.25">
      <c r="C134" s="60" t="s">
        <v>184</v>
      </c>
      <c r="D134" s="113"/>
      <c r="E134" s="113"/>
      <c r="F134" s="113"/>
      <c r="G134" s="113"/>
      <c r="H134" s="113"/>
      <c r="I134" s="113"/>
      <c r="J134" s="71">
        <f t="shared" si="10"/>
        <v>0</v>
      </c>
      <c r="Q134" s="62"/>
    </row>
    <row r="135" spans="3:17" x14ac:dyDescent="0.25">
      <c r="C135" s="65" t="s">
        <v>187</v>
      </c>
      <c r="D135" s="77">
        <f>SUM(D128:D134)</f>
        <v>26666.67</v>
      </c>
      <c r="E135" s="77">
        <f>SUM(E128:E134)</f>
        <v>26666.66</v>
      </c>
      <c r="F135" s="77">
        <f>SUM(F128:F134)</f>
        <v>26666.67</v>
      </c>
      <c r="G135" s="77"/>
      <c r="H135" s="77"/>
      <c r="I135" s="77"/>
      <c r="J135" s="71">
        <f t="shared" si="10"/>
        <v>80000</v>
      </c>
      <c r="Q135" s="62"/>
    </row>
    <row r="136" spans="3:17" x14ac:dyDescent="0.25">
      <c r="C136" s="81"/>
      <c r="D136" s="82"/>
      <c r="E136" s="82"/>
      <c r="F136" s="82"/>
      <c r="G136" s="82"/>
      <c r="H136" s="82"/>
      <c r="I136" s="82"/>
      <c r="J136" s="83"/>
      <c r="Q136" s="62"/>
    </row>
    <row r="137" spans="3:17" s="64" customFormat="1" x14ac:dyDescent="0.25">
      <c r="C137" s="296" t="s">
        <v>121</v>
      </c>
      <c r="D137" s="297"/>
      <c r="E137" s="297"/>
      <c r="F137" s="297"/>
      <c r="G137" s="297"/>
      <c r="H137" s="297"/>
      <c r="I137" s="297"/>
      <c r="J137" s="298"/>
    </row>
    <row r="138" spans="3:17" ht="16.5" thickBot="1" x14ac:dyDescent="0.3">
      <c r="C138" s="74" t="s">
        <v>185</v>
      </c>
      <c r="D138" s="75">
        <f>'1) Budget Table'!D138</f>
        <v>0</v>
      </c>
      <c r="E138" s="75">
        <f>'1) Budget Table'!E138</f>
        <v>0</v>
      </c>
      <c r="F138" s="75">
        <f>'1) Budget Table'!F138</f>
        <v>0</v>
      </c>
      <c r="G138" s="75"/>
      <c r="H138" s="75"/>
      <c r="I138" s="75"/>
      <c r="J138" s="76">
        <f t="shared" ref="J138:J146" si="11">SUM(D138:I138)</f>
        <v>0</v>
      </c>
      <c r="Q138" s="62"/>
    </row>
    <row r="139" spans="3:17" ht="24" customHeight="1" x14ac:dyDescent="0.25">
      <c r="C139" s="72" t="s">
        <v>10</v>
      </c>
      <c r="D139" s="111"/>
      <c r="E139" s="112"/>
      <c r="F139" s="112"/>
      <c r="G139" s="112"/>
      <c r="H139" s="112"/>
      <c r="I139" s="112"/>
      <c r="J139" s="73">
        <f t="shared" si="11"/>
        <v>0</v>
      </c>
      <c r="Q139" s="62"/>
    </row>
    <row r="140" spans="3:17" ht="15.75" customHeight="1" x14ac:dyDescent="0.25">
      <c r="C140" s="60" t="s">
        <v>11</v>
      </c>
      <c r="D140" s="113"/>
      <c r="E140" s="21"/>
      <c r="F140" s="21"/>
      <c r="G140" s="21"/>
      <c r="H140" s="21"/>
      <c r="I140" s="21"/>
      <c r="J140" s="71">
        <f t="shared" si="11"/>
        <v>0</v>
      </c>
      <c r="Q140" s="62"/>
    </row>
    <row r="141" spans="3:17" s="66" customFormat="1" ht="31.5" x14ac:dyDescent="0.25">
      <c r="C141" s="60" t="s">
        <v>12</v>
      </c>
      <c r="D141" s="113"/>
      <c r="E141" s="113"/>
      <c r="F141" s="113"/>
      <c r="G141" s="113"/>
      <c r="H141" s="113"/>
      <c r="I141" s="113"/>
      <c r="J141" s="71">
        <f t="shared" si="11"/>
        <v>0</v>
      </c>
    </row>
    <row r="142" spans="3:17" s="66" customFormat="1" ht="15.75" customHeight="1" x14ac:dyDescent="0.25">
      <c r="C142" s="61" t="s">
        <v>13</v>
      </c>
      <c r="D142" s="113"/>
      <c r="E142" s="113"/>
      <c r="F142" s="113"/>
      <c r="G142" s="113"/>
      <c r="H142" s="113"/>
      <c r="I142" s="113"/>
      <c r="J142" s="71">
        <f t="shared" si="11"/>
        <v>0</v>
      </c>
    </row>
    <row r="143" spans="3:17" s="66" customFormat="1" x14ac:dyDescent="0.25">
      <c r="C143" s="60" t="s">
        <v>18</v>
      </c>
      <c r="D143" s="113"/>
      <c r="E143" s="113"/>
      <c r="F143" s="113"/>
      <c r="G143" s="113"/>
      <c r="H143" s="113"/>
      <c r="I143" s="113"/>
      <c r="J143" s="71">
        <f t="shared" si="11"/>
        <v>0</v>
      </c>
    </row>
    <row r="144" spans="3:17" s="66" customFormat="1" x14ac:dyDescent="0.25">
      <c r="C144" s="60" t="s">
        <v>14</v>
      </c>
      <c r="D144" s="113"/>
      <c r="E144" s="113"/>
      <c r="F144" s="113"/>
      <c r="G144" s="113"/>
      <c r="H144" s="113"/>
      <c r="I144" s="113"/>
      <c r="J144" s="71">
        <f t="shared" si="11"/>
        <v>0</v>
      </c>
    </row>
    <row r="145" spans="2:10" s="66" customFormat="1" ht="15.75" customHeight="1" x14ac:dyDescent="0.25">
      <c r="C145" s="60" t="s">
        <v>184</v>
      </c>
      <c r="D145" s="113"/>
      <c r="E145" s="113"/>
      <c r="F145" s="113"/>
      <c r="G145" s="113"/>
      <c r="H145" s="113"/>
      <c r="I145" s="113"/>
      <c r="J145" s="71">
        <f t="shared" si="11"/>
        <v>0</v>
      </c>
    </row>
    <row r="146" spans="2:10" s="66" customFormat="1" x14ac:dyDescent="0.25">
      <c r="C146" s="65" t="s">
        <v>187</v>
      </c>
      <c r="D146" s="77">
        <f>SUM(D139:D145)</f>
        <v>0</v>
      </c>
      <c r="E146" s="77">
        <f>SUM(E139:E145)</f>
        <v>0</v>
      </c>
      <c r="F146" s="77">
        <f>SUM(F139:F145)</f>
        <v>0</v>
      </c>
      <c r="G146" s="77"/>
      <c r="H146" s="77"/>
      <c r="I146" s="77"/>
      <c r="J146" s="71">
        <f t="shared" si="11"/>
        <v>0</v>
      </c>
    </row>
    <row r="147" spans="2:10" s="66" customFormat="1" x14ac:dyDescent="0.25">
      <c r="C147" s="81"/>
      <c r="D147" s="82"/>
      <c r="E147" s="82"/>
      <c r="F147" s="82"/>
      <c r="G147" s="82"/>
      <c r="H147" s="82"/>
      <c r="I147" s="82"/>
      <c r="J147" s="83"/>
    </row>
    <row r="148" spans="2:10" s="66" customFormat="1" x14ac:dyDescent="0.25">
      <c r="C148" s="296" t="s">
        <v>130</v>
      </c>
      <c r="D148" s="297"/>
      <c r="E148" s="297"/>
      <c r="F148" s="297"/>
      <c r="G148" s="297"/>
      <c r="H148" s="297"/>
      <c r="I148" s="297"/>
      <c r="J148" s="298"/>
    </row>
    <row r="149" spans="2:10" s="66" customFormat="1" ht="15.6" customHeight="1" thickBot="1" x14ac:dyDescent="0.3">
      <c r="B149" s="222" t="s">
        <v>196</v>
      </c>
      <c r="C149" s="74" t="s">
        <v>185</v>
      </c>
      <c r="D149" s="75">
        <f>'1) Budget Table'!D148</f>
        <v>0</v>
      </c>
      <c r="E149" s="75">
        <f>'1) Budget Table'!E148</f>
        <v>0</v>
      </c>
      <c r="F149" s="75">
        <f>'1) Budget Table'!F148</f>
        <v>0</v>
      </c>
      <c r="G149" s="75"/>
      <c r="H149" s="75"/>
      <c r="I149" s="75"/>
      <c r="J149" s="76">
        <f t="shared" ref="J149:J157" si="12">SUM(D149:I149)</f>
        <v>0</v>
      </c>
    </row>
    <row r="150" spans="2:10" s="66" customFormat="1" x14ac:dyDescent="0.25">
      <c r="B150" s="62"/>
      <c r="C150" s="72" t="s">
        <v>10</v>
      </c>
      <c r="D150" s="111"/>
      <c r="E150" s="112"/>
      <c r="F150" s="112"/>
      <c r="G150" s="112"/>
      <c r="H150" s="112"/>
      <c r="I150" s="112"/>
      <c r="J150" s="73">
        <f t="shared" si="12"/>
        <v>0</v>
      </c>
    </row>
    <row r="151" spans="2:10" s="66" customFormat="1" ht="24" customHeight="1" x14ac:dyDescent="0.25">
      <c r="B151" s="62"/>
      <c r="C151" s="60" t="s">
        <v>11</v>
      </c>
      <c r="D151" s="113"/>
      <c r="E151" s="21"/>
      <c r="F151" s="21"/>
      <c r="G151" s="21"/>
      <c r="H151" s="21"/>
      <c r="I151" s="21"/>
      <c r="J151" s="71">
        <f t="shared" si="12"/>
        <v>0</v>
      </c>
    </row>
    <row r="152" spans="2:10" s="66" customFormat="1" ht="24.75" customHeight="1" x14ac:dyDescent="0.25">
      <c r="B152" s="62"/>
      <c r="C152" s="60" t="s">
        <v>12</v>
      </c>
      <c r="D152" s="113"/>
      <c r="E152" s="113"/>
      <c r="F152" s="113"/>
      <c r="G152" s="113"/>
      <c r="H152" s="113"/>
      <c r="I152" s="113"/>
      <c r="J152" s="71">
        <f t="shared" si="12"/>
        <v>0</v>
      </c>
    </row>
    <row r="153" spans="2:10" s="66" customFormat="1" ht="15.75" customHeight="1" x14ac:dyDescent="0.25">
      <c r="B153" s="62"/>
      <c r="C153" s="61" t="s">
        <v>13</v>
      </c>
      <c r="D153" s="113"/>
      <c r="E153" s="113"/>
      <c r="F153" s="113"/>
      <c r="G153" s="113"/>
      <c r="H153" s="113"/>
      <c r="I153" s="113"/>
      <c r="J153" s="71">
        <f t="shared" si="12"/>
        <v>0</v>
      </c>
    </row>
    <row r="154" spans="2:10" s="66" customFormat="1" ht="15.75" customHeight="1" x14ac:dyDescent="0.25">
      <c r="B154" s="62"/>
      <c r="C154" s="60" t="s">
        <v>18</v>
      </c>
      <c r="D154" s="113"/>
      <c r="E154" s="113"/>
      <c r="F154" s="113"/>
      <c r="G154" s="113"/>
      <c r="H154" s="113"/>
      <c r="I154" s="113"/>
      <c r="J154" s="71">
        <f t="shared" si="12"/>
        <v>0</v>
      </c>
    </row>
    <row r="155" spans="2:10" s="66" customFormat="1" ht="15.75" customHeight="1" x14ac:dyDescent="0.25">
      <c r="B155" s="62"/>
      <c r="C155" s="60" t="s">
        <v>14</v>
      </c>
      <c r="D155" s="113"/>
      <c r="E155" s="113"/>
      <c r="F155" s="113"/>
      <c r="G155" s="113"/>
      <c r="H155" s="113"/>
      <c r="I155" s="113"/>
      <c r="J155" s="71">
        <f t="shared" si="12"/>
        <v>0</v>
      </c>
    </row>
    <row r="156" spans="2:10" s="66" customFormat="1" ht="15.75" customHeight="1" x14ac:dyDescent="0.25">
      <c r="B156" s="62"/>
      <c r="C156" s="60" t="s">
        <v>184</v>
      </c>
      <c r="D156" s="113"/>
      <c r="E156" s="113"/>
      <c r="F156" s="113"/>
      <c r="G156" s="113"/>
      <c r="H156" s="113"/>
      <c r="I156" s="113"/>
      <c r="J156" s="71">
        <f t="shared" si="12"/>
        <v>0</v>
      </c>
    </row>
    <row r="157" spans="2:10" s="66" customFormat="1" ht="15.75" customHeight="1" x14ac:dyDescent="0.25">
      <c r="B157" s="62"/>
      <c r="C157" s="65" t="s">
        <v>187</v>
      </c>
      <c r="D157" s="77">
        <f>SUM(D150:D156)</f>
        <v>0</v>
      </c>
      <c r="E157" s="77">
        <f>SUM(E150:E156)</f>
        <v>0</v>
      </c>
      <c r="F157" s="77">
        <f>SUM(F150:F156)</f>
        <v>0</v>
      </c>
      <c r="G157" s="77"/>
      <c r="H157" s="77"/>
      <c r="I157" s="77"/>
      <c r="J157" s="71">
        <f t="shared" si="12"/>
        <v>0</v>
      </c>
    </row>
    <row r="158" spans="2:10" s="66" customFormat="1" ht="15.75" customHeight="1" x14ac:dyDescent="0.25">
      <c r="B158" s="62"/>
      <c r="C158" s="62"/>
      <c r="D158" s="64"/>
      <c r="E158" s="64"/>
      <c r="F158" s="64"/>
      <c r="G158" s="64"/>
      <c r="H158" s="64"/>
      <c r="I158" s="64"/>
      <c r="J158" s="62"/>
    </row>
    <row r="159" spans="2:10" s="66" customFormat="1" ht="15.75" customHeight="1" x14ac:dyDescent="0.25">
      <c r="B159" s="62"/>
      <c r="C159" s="223"/>
      <c r="D159" s="223"/>
      <c r="E159" s="223"/>
      <c r="F159" s="223"/>
      <c r="G159" s="223"/>
      <c r="H159" s="223"/>
      <c r="I159" s="223"/>
      <c r="J159" s="224"/>
    </row>
    <row r="160" spans="2:10" s="64" customFormat="1" ht="15.75" customHeight="1" x14ac:dyDescent="0.25">
      <c r="C160" s="296" t="s">
        <v>140</v>
      </c>
      <c r="D160" s="297"/>
      <c r="E160" s="297"/>
      <c r="F160" s="297"/>
      <c r="G160" s="297"/>
      <c r="H160" s="297"/>
      <c r="I160" s="297"/>
      <c r="J160" s="298"/>
    </row>
    <row r="161" spans="3:10" s="66" customFormat="1" ht="15.75" customHeight="1" thickBot="1" x14ac:dyDescent="0.3">
      <c r="C161" s="74" t="s">
        <v>185</v>
      </c>
      <c r="D161" s="75">
        <f>'1) Budget Table'!D160</f>
        <v>0</v>
      </c>
      <c r="E161" s="75">
        <f>'1) Budget Table'!E160</f>
        <v>0</v>
      </c>
      <c r="F161" s="75">
        <f>'1) Budget Table'!F160</f>
        <v>0</v>
      </c>
      <c r="G161" s="75"/>
      <c r="H161" s="75"/>
      <c r="I161" s="75"/>
      <c r="J161" s="76">
        <f t="shared" ref="J161:J169" si="13">SUM(D161:I161)</f>
        <v>0</v>
      </c>
    </row>
    <row r="162" spans="3:10" s="66" customFormat="1" ht="21" customHeight="1" x14ac:dyDescent="0.25">
      <c r="C162" s="72" t="s">
        <v>10</v>
      </c>
      <c r="D162" s="111"/>
      <c r="E162" s="112"/>
      <c r="F162" s="112"/>
      <c r="G162" s="112"/>
      <c r="H162" s="112"/>
      <c r="I162" s="112"/>
      <c r="J162" s="73">
        <f t="shared" si="13"/>
        <v>0</v>
      </c>
    </row>
    <row r="163" spans="3:10" s="66" customFormat="1" ht="15.75" customHeight="1" x14ac:dyDescent="0.25">
      <c r="C163" s="60" t="s">
        <v>11</v>
      </c>
      <c r="D163" s="113"/>
      <c r="E163" s="21"/>
      <c r="F163" s="21"/>
      <c r="G163" s="21"/>
      <c r="H163" s="21"/>
      <c r="I163" s="21"/>
      <c r="J163" s="71">
        <f t="shared" si="13"/>
        <v>0</v>
      </c>
    </row>
    <row r="164" spans="3:10" s="66" customFormat="1" ht="15.75" customHeight="1" x14ac:dyDescent="0.25">
      <c r="C164" s="60" t="s">
        <v>12</v>
      </c>
      <c r="D164" s="113"/>
      <c r="E164" s="113"/>
      <c r="F164" s="113"/>
      <c r="G164" s="113"/>
      <c r="H164" s="113"/>
      <c r="I164" s="113"/>
      <c r="J164" s="71">
        <f t="shared" si="13"/>
        <v>0</v>
      </c>
    </row>
    <row r="165" spans="3:10" s="66" customFormat="1" ht="15.75" customHeight="1" x14ac:dyDescent="0.25">
      <c r="C165" s="61" t="s">
        <v>13</v>
      </c>
      <c r="D165" s="113"/>
      <c r="E165" s="113"/>
      <c r="F165" s="113"/>
      <c r="G165" s="113"/>
      <c r="H165" s="113"/>
      <c r="I165" s="113"/>
      <c r="J165" s="71">
        <f t="shared" si="13"/>
        <v>0</v>
      </c>
    </row>
    <row r="166" spans="3:10" s="66" customFormat="1" ht="15.75" customHeight="1" x14ac:dyDescent="0.25">
      <c r="C166" s="60" t="s">
        <v>18</v>
      </c>
      <c r="D166" s="113"/>
      <c r="E166" s="113"/>
      <c r="F166" s="113"/>
      <c r="G166" s="113"/>
      <c r="H166" s="113"/>
      <c r="I166" s="113"/>
      <c r="J166" s="71">
        <f t="shared" si="13"/>
        <v>0</v>
      </c>
    </row>
    <row r="167" spans="3:10" s="66" customFormat="1" ht="15.75" customHeight="1" x14ac:dyDescent="0.25">
      <c r="C167" s="60" t="s">
        <v>14</v>
      </c>
      <c r="D167" s="113"/>
      <c r="E167" s="113"/>
      <c r="F167" s="113"/>
      <c r="G167" s="113"/>
      <c r="H167" s="113"/>
      <c r="I167" s="113"/>
      <c r="J167" s="71">
        <f t="shared" si="13"/>
        <v>0</v>
      </c>
    </row>
    <row r="168" spans="3:10" s="66" customFormat="1" ht="15.75" customHeight="1" x14ac:dyDescent="0.25">
      <c r="C168" s="60" t="s">
        <v>184</v>
      </c>
      <c r="D168" s="113"/>
      <c r="E168" s="113"/>
      <c r="F168" s="113"/>
      <c r="G168" s="113"/>
      <c r="H168" s="113"/>
      <c r="I168" s="113"/>
      <c r="J168" s="71">
        <f t="shared" si="13"/>
        <v>0</v>
      </c>
    </row>
    <row r="169" spans="3:10" s="66" customFormat="1" ht="15.75" customHeight="1" x14ac:dyDescent="0.25">
      <c r="C169" s="65" t="s">
        <v>187</v>
      </c>
      <c r="D169" s="77">
        <f>SUM(D162:D168)</f>
        <v>0</v>
      </c>
      <c r="E169" s="77">
        <f>SUM(E162:E168)</f>
        <v>0</v>
      </c>
      <c r="F169" s="77">
        <f>SUM(F162:F168)</f>
        <v>0</v>
      </c>
      <c r="G169" s="77"/>
      <c r="H169" s="77"/>
      <c r="I169" s="77"/>
      <c r="J169" s="71">
        <f t="shared" si="13"/>
        <v>0</v>
      </c>
    </row>
    <row r="170" spans="3:10" s="66" customFormat="1" ht="15.75" customHeight="1" x14ac:dyDescent="0.25">
      <c r="C170" s="81"/>
      <c r="D170" s="82"/>
      <c r="E170" s="82"/>
      <c r="F170" s="82"/>
      <c r="G170" s="82"/>
      <c r="H170" s="82"/>
      <c r="I170" s="82"/>
      <c r="J170" s="83"/>
    </row>
    <row r="171" spans="3:10" s="64" customFormat="1" ht="15.75" customHeight="1" x14ac:dyDescent="0.25">
      <c r="C171" s="296" t="s">
        <v>149</v>
      </c>
      <c r="D171" s="297"/>
      <c r="E171" s="297"/>
      <c r="F171" s="297"/>
      <c r="G171" s="297"/>
      <c r="H171" s="297"/>
      <c r="I171" s="297"/>
      <c r="J171" s="298"/>
    </row>
    <row r="172" spans="3:10" s="66" customFormat="1" ht="15.75" customHeight="1" thickBot="1" x14ac:dyDescent="0.3">
      <c r="C172" s="74" t="s">
        <v>185</v>
      </c>
      <c r="D172" s="75">
        <f>'1) Budget Table'!D170</f>
        <v>0</v>
      </c>
      <c r="E172" s="75">
        <f>'1) Budget Table'!E170</f>
        <v>0</v>
      </c>
      <c r="F172" s="75">
        <f>'1) Budget Table'!F170</f>
        <v>0</v>
      </c>
      <c r="G172" s="75"/>
      <c r="H172" s="75"/>
      <c r="I172" s="75"/>
      <c r="J172" s="76">
        <f t="shared" ref="J172:J180" si="14">SUM(D172:I172)</f>
        <v>0</v>
      </c>
    </row>
    <row r="173" spans="3:10" s="66" customFormat="1" ht="19.5" customHeight="1" x14ac:dyDescent="0.25">
      <c r="C173" s="72" t="s">
        <v>10</v>
      </c>
      <c r="D173" s="111"/>
      <c r="E173" s="112"/>
      <c r="F173" s="112"/>
      <c r="G173" s="112"/>
      <c r="H173" s="112"/>
      <c r="I173" s="112"/>
      <c r="J173" s="73">
        <f t="shared" si="14"/>
        <v>0</v>
      </c>
    </row>
    <row r="174" spans="3:10" s="66" customFormat="1" ht="15.75" customHeight="1" x14ac:dyDescent="0.25">
      <c r="C174" s="60" t="s">
        <v>11</v>
      </c>
      <c r="D174" s="113"/>
      <c r="E174" s="21"/>
      <c r="F174" s="21"/>
      <c r="G174" s="21"/>
      <c r="H174" s="21"/>
      <c r="I174" s="21"/>
      <c r="J174" s="71">
        <f t="shared" si="14"/>
        <v>0</v>
      </c>
    </row>
    <row r="175" spans="3:10" s="66" customFormat="1" ht="15.75" customHeight="1" x14ac:dyDescent="0.25">
      <c r="C175" s="60" t="s">
        <v>12</v>
      </c>
      <c r="D175" s="113"/>
      <c r="E175" s="113"/>
      <c r="F175" s="113"/>
      <c r="G175" s="113"/>
      <c r="H175" s="113"/>
      <c r="I175" s="113"/>
      <c r="J175" s="71">
        <f t="shared" si="14"/>
        <v>0</v>
      </c>
    </row>
    <row r="176" spans="3:10" s="66" customFormat="1" ht="15.75" customHeight="1" x14ac:dyDescent="0.25">
      <c r="C176" s="61" t="s">
        <v>13</v>
      </c>
      <c r="D176" s="113"/>
      <c r="E176" s="113"/>
      <c r="F176" s="113"/>
      <c r="G176" s="113"/>
      <c r="H176" s="113"/>
      <c r="I176" s="113"/>
      <c r="J176" s="71">
        <f t="shared" si="14"/>
        <v>0</v>
      </c>
    </row>
    <row r="177" spans="3:10" s="66" customFormat="1" ht="15.75" customHeight="1" x14ac:dyDescent="0.25">
      <c r="C177" s="60" t="s">
        <v>18</v>
      </c>
      <c r="D177" s="113"/>
      <c r="E177" s="113"/>
      <c r="F177" s="113"/>
      <c r="G177" s="113"/>
      <c r="H177" s="113"/>
      <c r="I177" s="113"/>
      <c r="J177" s="71">
        <f t="shared" si="14"/>
        <v>0</v>
      </c>
    </row>
    <row r="178" spans="3:10" s="66" customFormat="1" ht="15.75" customHeight="1" x14ac:dyDescent="0.25">
      <c r="C178" s="60" t="s">
        <v>14</v>
      </c>
      <c r="D178" s="113"/>
      <c r="E178" s="113"/>
      <c r="F178" s="113"/>
      <c r="G178" s="113"/>
      <c r="H178" s="113"/>
      <c r="I178" s="113"/>
      <c r="J178" s="71">
        <f t="shared" si="14"/>
        <v>0</v>
      </c>
    </row>
    <row r="179" spans="3:10" s="66" customFormat="1" ht="15.75" customHeight="1" x14ac:dyDescent="0.25">
      <c r="C179" s="60" t="s">
        <v>184</v>
      </c>
      <c r="D179" s="113"/>
      <c r="E179" s="113"/>
      <c r="F179" s="113"/>
      <c r="G179" s="113"/>
      <c r="H179" s="113"/>
      <c r="I179" s="113"/>
      <c r="J179" s="71">
        <f t="shared" si="14"/>
        <v>0</v>
      </c>
    </row>
    <row r="180" spans="3:10" s="66" customFormat="1" ht="15.75" customHeight="1" x14ac:dyDescent="0.25">
      <c r="C180" s="65" t="s">
        <v>187</v>
      </c>
      <c r="D180" s="77">
        <f>SUM(D173:D179)</f>
        <v>0</v>
      </c>
      <c r="E180" s="77">
        <f>SUM(E173:E179)</f>
        <v>0</v>
      </c>
      <c r="F180" s="77">
        <f>SUM(F173:F179)</f>
        <v>0</v>
      </c>
      <c r="G180" s="77"/>
      <c r="H180" s="77"/>
      <c r="I180" s="77"/>
      <c r="J180" s="71">
        <f t="shared" si="14"/>
        <v>0</v>
      </c>
    </row>
    <row r="181" spans="3:10" s="66" customFormat="1" ht="15.75" customHeight="1" x14ac:dyDescent="0.25">
      <c r="C181" s="81"/>
      <c r="D181" s="82"/>
      <c r="E181" s="82"/>
      <c r="F181" s="82"/>
      <c r="G181" s="82"/>
      <c r="H181" s="82"/>
      <c r="I181" s="82"/>
      <c r="J181" s="83"/>
    </row>
    <row r="182" spans="3:10" s="64" customFormat="1" ht="15.75" customHeight="1" x14ac:dyDescent="0.25">
      <c r="C182" s="296" t="s">
        <v>158</v>
      </c>
      <c r="D182" s="297"/>
      <c r="E182" s="297"/>
      <c r="F182" s="297"/>
      <c r="G182" s="297"/>
      <c r="H182" s="297"/>
      <c r="I182" s="297"/>
      <c r="J182" s="298"/>
    </row>
    <row r="183" spans="3:10" s="66" customFormat="1" ht="15.75" customHeight="1" thickBot="1" x14ac:dyDescent="0.3">
      <c r="C183" s="74" t="s">
        <v>185</v>
      </c>
      <c r="D183" s="75">
        <f>'1) Budget Table'!D180</f>
        <v>0</v>
      </c>
      <c r="E183" s="75">
        <f>'1) Budget Table'!E180</f>
        <v>0</v>
      </c>
      <c r="F183" s="75">
        <f>'1) Budget Table'!F180</f>
        <v>0</v>
      </c>
      <c r="G183" s="75"/>
      <c r="H183" s="75"/>
      <c r="I183" s="75"/>
      <c r="J183" s="76">
        <f t="shared" ref="J183:J191" si="15">SUM(D183:I183)</f>
        <v>0</v>
      </c>
    </row>
    <row r="184" spans="3:10" s="66" customFormat="1" ht="22.5" customHeight="1" x14ac:dyDescent="0.25">
      <c r="C184" s="72" t="s">
        <v>10</v>
      </c>
      <c r="D184" s="111"/>
      <c r="E184" s="112"/>
      <c r="F184" s="112"/>
      <c r="G184" s="112"/>
      <c r="H184" s="112"/>
      <c r="I184" s="112"/>
      <c r="J184" s="73">
        <f t="shared" si="15"/>
        <v>0</v>
      </c>
    </row>
    <row r="185" spans="3:10" s="66" customFormat="1" ht="15.75" customHeight="1" x14ac:dyDescent="0.25">
      <c r="C185" s="60" t="s">
        <v>11</v>
      </c>
      <c r="D185" s="113"/>
      <c r="E185" s="21"/>
      <c r="F185" s="21"/>
      <c r="G185" s="21"/>
      <c r="H185" s="21"/>
      <c r="I185" s="21"/>
      <c r="J185" s="71">
        <f t="shared" si="15"/>
        <v>0</v>
      </c>
    </row>
    <row r="186" spans="3:10" s="66" customFormat="1" ht="15.75" customHeight="1" x14ac:dyDescent="0.25">
      <c r="C186" s="60" t="s">
        <v>12</v>
      </c>
      <c r="D186" s="113"/>
      <c r="E186" s="113"/>
      <c r="F186" s="113"/>
      <c r="G186" s="113"/>
      <c r="H186" s="113"/>
      <c r="I186" s="113"/>
      <c r="J186" s="71">
        <f t="shared" si="15"/>
        <v>0</v>
      </c>
    </row>
    <row r="187" spans="3:10" s="66" customFormat="1" ht="15.75" customHeight="1" x14ac:dyDescent="0.25">
      <c r="C187" s="61" t="s">
        <v>13</v>
      </c>
      <c r="D187" s="113"/>
      <c r="E187" s="113"/>
      <c r="F187" s="113"/>
      <c r="G187" s="113"/>
      <c r="H187" s="113"/>
      <c r="I187" s="113"/>
      <c r="J187" s="71">
        <f t="shared" si="15"/>
        <v>0</v>
      </c>
    </row>
    <row r="188" spans="3:10" s="66" customFormat="1" ht="15.75" customHeight="1" x14ac:dyDescent="0.25">
      <c r="C188" s="60" t="s">
        <v>18</v>
      </c>
      <c r="D188" s="113"/>
      <c r="E188" s="113"/>
      <c r="F188" s="113"/>
      <c r="G188" s="113"/>
      <c r="H188" s="113"/>
      <c r="I188" s="113"/>
      <c r="J188" s="71">
        <f t="shared" si="15"/>
        <v>0</v>
      </c>
    </row>
    <row r="189" spans="3:10" s="66" customFormat="1" ht="15.75" customHeight="1" x14ac:dyDescent="0.25">
      <c r="C189" s="60" t="s">
        <v>14</v>
      </c>
      <c r="D189" s="113"/>
      <c r="E189" s="113"/>
      <c r="F189" s="113"/>
      <c r="G189" s="113"/>
      <c r="H189" s="113"/>
      <c r="I189" s="113"/>
      <c r="J189" s="71">
        <f t="shared" si="15"/>
        <v>0</v>
      </c>
    </row>
    <row r="190" spans="3:10" s="66" customFormat="1" ht="15.75" customHeight="1" x14ac:dyDescent="0.25">
      <c r="C190" s="60" t="s">
        <v>184</v>
      </c>
      <c r="D190" s="113"/>
      <c r="E190" s="113"/>
      <c r="F190" s="113"/>
      <c r="G190" s="113"/>
      <c r="H190" s="113"/>
      <c r="I190" s="113"/>
      <c r="J190" s="71">
        <f t="shared" si="15"/>
        <v>0</v>
      </c>
    </row>
    <row r="191" spans="3:10" s="66" customFormat="1" ht="15.75" customHeight="1" x14ac:dyDescent="0.25">
      <c r="C191" s="65" t="s">
        <v>187</v>
      </c>
      <c r="D191" s="77">
        <f>SUM(D184:D190)</f>
        <v>0</v>
      </c>
      <c r="E191" s="77">
        <f>SUM(E184:E190)</f>
        <v>0</v>
      </c>
      <c r="F191" s="77">
        <f>SUM(F184:F190)</f>
        <v>0</v>
      </c>
      <c r="G191" s="77"/>
      <c r="H191" s="77"/>
      <c r="I191" s="77"/>
      <c r="J191" s="71">
        <f t="shared" si="15"/>
        <v>0</v>
      </c>
    </row>
    <row r="192" spans="3:10" s="66" customFormat="1" ht="15.75" customHeight="1" x14ac:dyDescent="0.25">
      <c r="C192" s="81"/>
      <c r="D192" s="82"/>
      <c r="E192" s="82"/>
      <c r="F192" s="82"/>
      <c r="G192" s="82"/>
      <c r="H192" s="82"/>
      <c r="I192" s="82"/>
      <c r="J192" s="83"/>
    </row>
    <row r="193" spans="3:10" s="66" customFormat="1" ht="15.75" customHeight="1" x14ac:dyDescent="0.25">
      <c r="C193" s="296" t="s">
        <v>167</v>
      </c>
      <c r="D193" s="297"/>
      <c r="E193" s="297"/>
      <c r="F193" s="297"/>
      <c r="G193" s="297"/>
      <c r="H193" s="297"/>
      <c r="I193" s="297"/>
      <c r="J193" s="298"/>
    </row>
    <row r="194" spans="3:10" s="66" customFormat="1" ht="15.75" customHeight="1" thickBot="1" x14ac:dyDescent="0.3">
      <c r="C194" s="74" t="s">
        <v>185</v>
      </c>
      <c r="D194" s="75">
        <f>'1) Budget Table'!D190</f>
        <v>0</v>
      </c>
      <c r="E194" s="75">
        <f>'1) Budget Table'!E190</f>
        <v>0</v>
      </c>
      <c r="F194" s="75">
        <f>'1) Budget Table'!F190</f>
        <v>0</v>
      </c>
      <c r="G194" s="75"/>
      <c r="H194" s="75"/>
      <c r="I194" s="75"/>
      <c r="J194" s="76">
        <f t="shared" ref="J194:J202" si="16">SUM(D194:I194)</f>
        <v>0</v>
      </c>
    </row>
    <row r="195" spans="3:10" s="66" customFormat="1" ht="19.5" customHeight="1" x14ac:dyDescent="0.25">
      <c r="C195" s="72" t="s">
        <v>10</v>
      </c>
      <c r="D195" s="111"/>
      <c r="E195" s="112"/>
      <c r="F195" s="112"/>
      <c r="G195" s="112"/>
      <c r="H195" s="112"/>
      <c r="I195" s="112"/>
      <c r="J195" s="73">
        <f t="shared" si="16"/>
        <v>0</v>
      </c>
    </row>
    <row r="196" spans="3:10" s="66" customFormat="1" ht="15.75" customHeight="1" x14ac:dyDescent="0.25">
      <c r="C196" s="60" t="s">
        <v>11</v>
      </c>
      <c r="D196" s="113"/>
      <c r="E196" s="21"/>
      <c r="F196" s="21"/>
      <c r="G196" s="21"/>
      <c r="H196" s="21"/>
      <c r="I196" s="21"/>
      <c r="J196" s="71">
        <f t="shared" si="16"/>
        <v>0</v>
      </c>
    </row>
    <row r="197" spans="3:10" s="66" customFormat="1" ht="15.75" customHeight="1" x14ac:dyDescent="0.25">
      <c r="C197" s="60" t="s">
        <v>12</v>
      </c>
      <c r="D197" s="113"/>
      <c r="E197" s="113"/>
      <c r="F197" s="113"/>
      <c r="G197" s="113"/>
      <c r="H197" s="113"/>
      <c r="I197" s="113"/>
      <c r="J197" s="71">
        <f t="shared" si="16"/>
        <v>0</v>
      </c>
    </row>
    <row r="198" spans="3:10" s="66" customFormat="1" ht="15.75" customHeight="1" x14ac:dyDescent="0.25">
      <c r="C198" s="61" t="s">
        <v>13</v>
      </c>
      <c r="D198" s="113"/>
      <c r="E198" s="113"/>
      <c r="F198" s="113"/>
      <c r="G198" s="113"/>
      <c r="H198" s="113"/>
      <c r="I198" s="113"/>
      <c r="J198" s="71">
        <f t="shared" si="16"/>
        <v>0</v>
      </c>
    </row>
    <row r="199" spans="3:10" s="66" customFormat="1" ht="15.75" customHeight="1" x14ac:dyDescent="0.25">
      <c r="C199" s="60" t="s">
        <v>18</v>
      </c>
      <c r="D199" s="113"/>
      <c r="E199" s="113"/>
      <c r="F199" s="113"/>
      <c r="G199" s="113"/>
      <c r="H199" s="113"/>
      <c r="I199" s="113"/>
      <c r="J199" s="71">
        <f t="shared" si="16"/>
        <v>0</v>
      </c>
    </row>
    <row r="200" spans="3:10" s="66" customFormat="1" ht="15.75" customHeight="1" x14ac:dyDescent="0.25">
      <c r="C200" s="60" t="s">
        <v>14</v>
      </c>
      <c r="D200" s="113"/>
      <c r="E200" s="113"/>
      <c r="F200" s="113"/>
      <c r="G200" s="113"/>
      <c r="H200" s="113"/>
      <c r="I200" s="113"/>
      <c r="J200" s="71">
        <f t="shared" si="16"/>
        <v>0</v>
      </c>
    </row>
    <row r="201" spans="3:10" s="66" customFormat="1" ht="15.75" customHeight="1" x14ac:dyDescent="0.25">
      <c r="C201" s="60" t="s">
        <v>184</v>
      </c>
      <c r="D201" s="113"/>
      <c r="E201" s="113"/>
      <c r="F201" s="113"/>
      <c r="G201" s="113"/>
      <c r="H201" s="113"/>
      <c r="I201" s="113"/>
      <c r="J201" s="71">
        <f t="shared" si="16"/>
        <v>0</v>
      </c>
    </row>
    <row r="202" spans="3:10" s="66" customFormat="1" ht="15.75" customHeight="1" x14ac:dyDescent="0.25">
      <c r="C202" s="65" t="s">
        <v>187</v>
      </c>
      <c r="D202" s="77">
        <f>SUM(D195:D201)</f>
        <v>0</v>
      </c>
      <c r="E202" s="77">
        <f>SUM(E195:E201)</f>
        <v>0</v>
      </c>
      <c r="F202" s="77">
        <f>SUM(F195:F201)</f>
        <v>0</v>
      </c>
      <c r="G202" s="77"/>
      <c r="H202" s="77"/>
      <c r="I202" s="77"/>
      <c r="J202" s="71">
        <f t="shared" si="16"/>
        <v>0</v>
      </c>
    </row>
    <row r="203" spans="3:10" s="66" customFormat="1" ht="15.75" customHeight="1" x14ac:dyDescent="0.25">
      <c r="C203" s="62"/>
      <c r="D203" s="64"/>
      <c r="E203" s="64"/>
      <c r="F203" s="64"/>
      <c r="G203" s="64"/>
      <c r="H203" s="64"/>
      <c r="I203" s="64"/>
      <c r="J203" s="62"/>
    </row>
    <row r="204" spans="3:10" s="66" customFormat="1" ht="15.75" customHeight="1" x14ac:dyDescent="0.25">
      <c r="C204" s="296" t="s">
        <v>554</v>
      </c>
      <c r="D204" s="297"/>
      <c r="E204" s="297"/>
      <c r="F204" s="297"/>
      <c r="G204" s="297"/>
      <c r="H204" s="297"/>
      <c r="I204" s="297"/>
      <c r="J204" s="298"/>
    </row>
    <row r="205" spans="3:10" s="66" customFormat="1" ht="19.5" customHeight="1" thickBot="1" x14ac:dyDescent="0.3">
      <c r="C205" s="74" t="s">
        <v>555</v>
      </c>
      <c r="D205" s="75">
        <f>'1) Budget Table'!D197</f>
        <v>233744.24</v>
      </c>
      <c r="E205" s="75">
        <f>'1) Budget Table'!E197</f>
        <v>234747.84</v>
      </c>
      <c r="F205" s="75">
        <f>'1) Budget Table'!F197</f>
        <v>149489.08000000002</v>
      </c>
      <c r="G205" s="75">
        <f>'1) Budget Table'!G197</f>
        <v>97000</v>
      </c>
      <c r="H205" s="75"/>
      <c r="I205" s="75"/>
      <c r="J205" s="76">
        <f t="shared" ref="J205:J213" si="17">SUM(D205:I205)</f>
        <v>714981.15999999992</v>
      </c>
    </row>
    <row r="206" spans="3:10" s="66" customFormat="1" ht="19.5" customHeight="1" x14ac:dyDescent="0.25">
      <c r="C206" s="72" t="s">
        <v>10</v>
      </c>
      <c r="D206" s="111">
        <v>153409.94</v>
      </c>
      <c r="E206" s="112">
        <v>153413.01999999999</v>
      </c>
      <c r="F206" s="112">
        <v>68159.13</v>
      </c>
      <c r="G206" s="112">
        <v>97000</v>
      </c>
      <c r="H206" s="112"/>
      <c r="I206" s="112"/>
      <c r="J206" s="73">
        <f t="shared" si="17"/>
        <v>471982.08999999997</v>
      </c>
    </row>
    <row r="207" spans="3:10" s="66" customFormat="1" ht="19.5" customHeight="1" x14ac:dyDescent="0.25">
      <c r="C207" s="60" t="s">
        <v>11</v>
      </c>
      <c r="D207" s="113">
        <v>6668.3</v>
      </c>
      <c r="E207" s="21">
        <v>6668.32</v>
      </c>
      <c r="F207" s="21">
        <v>6662.95</v>
      </c>
      <c r="G207" s="21"/>
      <c r="H207" s="21"/>
      <c r="I207" s="21"/>
      <c r="J207" s="71">
        <f t="shared" si="17"/>
        <v>19999.57</v>
      </c>
    </row>
    <row r="208" spans="3:10" s="66" customFormat="1" ht="19.5" customHeight="1" x14ac:dyDescent="0.25">
      <c r="C208" s="60" t="s">
        <v>12</v>
      </c>
      <c r="D208" s="113">
        <v>5000</v>
      </c>
      <c r="E208" s="113">
        <v>5000</v>
      </c>
      <c r="F208" s="113">
        <v>5000</v>
      </c>
      <c r="G208" s="113"/>
      <c r="H208" s="113"/>
      <c r="I208" s="113"/>
      <c r="J208" s="71">
        <f t="shared" si="17"/>
        <v>15000</v>
      </c>
    </row>
    <row r="209" spans="3:17" s="66" customFormat="1" ht="34.5" customHeight="1" x14ac:dyDescent="0.25">
      <c r="C209" s="61" t="s">
        <v>13</v>
      </c>
      <c r="D209" s="113">
        <v>31666</v>
      </c>
      <c r="E209" s="113">
        <v>31666</v>
      </c>
      <c r="F209" s="113">
        <v>31667</v>
      </c>
      <c r="G209" s="113"/>
      <c r="H209" s="113"/>
      <c r="I209" s="113"/>
      <c r="J209" s="71">
        <f t="shared" si="17"/>
        <v>94999</v>
      </c>
    </row>
    <row r="210" spans="3:17" s="66" customFormat="1" ht="48" customHeight="1" x14ac:dyDescent="0.25">
      <c r="C210" s="60" t="s">
        <v>18</v>
      </c>
      <c r="D210" s="113">
        <v>22665</v>
      </c>
      <c r="E210" s="113">
        <v>23665</v>
      </c>
      <c r="F210" s="113">
        <v>23671</v>
      </c>
      <c r="G210" s="113"/>
      <c r="H210" s="113"/>
      <c r="I210" s="113"/>
      <c r="J210" s="71">
        <f t="shared" si="17"/>
        <v>70001</v>
      </c>
    </row>
    <row r="211" spans="3:17" s="66" customFormat="1" ht="33" customHeight="1" x14ac:dyDescent="0.25">
      <c r="C211" s="60" t="s">
        <v>14</v>
      </c>
      <c r="D211" s="113"/>
      <c r="E211" s="113"/>
      <c r="F211" s="113"/>
      <c r="G211" s="113"/>
      <c r="H211" s="113"/>
      <c r="I211" s="113"/>
      <c r="J211" s="71">
        <f t="shared" si="17"/>
        <v>0</v>
      </c>
    </row>
    <row r="212" spans="3:17" s="66" customFormat="1" ht="21" customHeight="1" x14ac:dyDescent="0.25">
      <c r="C212" s="60" t="s">
        <v>184</v>
      </c>
      <c r="D212" s="113">
        <v>14335</v>
      </c>
      <c r="E212" s="113">
        <v>14335.5</v>
      </c>
      <c r="F212" s="113">
        <v>14329</v>
      </c>
      <c r="G212" s="113"/>
      <c r="H212" s="113"/>
      <c r="I212" s="113"/>
      <c r="J212" s="71">
        <f t="shared" si="17"/>
        <v>42999.5</v>
      </c>
      <c r="K212" s="27"/>
      <c r="L212" s="27"/>
      <c r="M212" s="27"/>
      <c r="N212" s="27"/>
      <c r="O212" s="27"/>
      <c r="P212" s="26"/>
    </row>
    <row r="213" spans="3:17" s="66" customFormat="1" ht="39.75" customHeight="1" x14ac:dyDescent="0.25">
      <c r="C213" s="65" t="s">
        <v>187</v>
      </c>
      <c r="D213" s="77">
        <f>SUM(D206:D212)</f>
        <v>233744.24</v>
      </c>
      <c r="E213" s="77">
        <f>SUM(E206:E212)</f>
        <v>234747.84</v>
      </c>
      <c r="F213" s="77">
        <f>SUM(F206:F212)</f>
        <v>149489.08000000002</v>
      </c>
      <c r="G213" s="77">
        <f>SUM(G206:G212)</f>
        <v>97000</v>
      </c>
      <c r="H213" s="77"/>
      <c r="I213" s="77"/>
      <c r="J213" s="71">
        <f t="shared" si="17"/>
        <v>714981.15999999992</v>
      </c>
      <c r="K213" s="27"/>
      <c r="L213" s="27"/>
      <c r="M213" s="27"/>
      <c r="N213" s="27"/>
      <c r="O213" s="27"/>
      <c r="P213" s="26"/>
    </row>
    <row r="214" spans="3:17" s="66" customFormat="1" ht="23.25" customHeight="1" thickBot="1" x14ac:dyDescent="0.3">
      <c r="C214" s="62"/>
      <c r="D214" s="64"/>
      <c r="E214" s="64"/>
      <c r="F214" s="64"/>
      <c r="G214" s="64"/>
      <c r="H214" s="64"/>
      <c r="I214" s="64"/>
      <c r="J214" s="62"/>
      <c r="K214" s="27"/>
      <c r="L214" s="27"/>
      <c r="M214" s="27"/>
      <c r="N214" s="27"/>
      <c r="O214" s="27"/>
      <c r="P214" s="26"/>
    </row>
    <row r="215" spans="3:17" s="66" customFormat="1" ht="22.5" customHeight="1" thickBot="1" x14ac:dyDescent="0.3">
      <c r="C215" s="315" t="s">
        <v>19</v>
      </c>
      <c r="D215" s="316"/>
      <c r="E215" s="316"/>
      <c r="F215" s="316"/>
      <c r="G215" s="316"/>
      <c r="H215" s="316"/>
      <c r="I215" s="316"/>
      <c r="J215" s="317"/>
      <c r="K215" s="27"/>
      <c r="L215" s="27"/>
      <c r="M215" s="27"/>
      <c r="N215" s="27"/>
      <c r="O215" s="27"/>
      <c r="P215" s="26"/>
    </row>
    <row r="216" spans="3:17" s="66" customFormat="1" ht="26.25" customHeight="1" x14ac:dyDescent="0.25">
      <c r="C216" s="89"/>
      <c r="D216" s="70" t="s">
        <v>547</v>
      </c>
      <c r="E216" s="70" t="s">
        <v>548</v>
      </c>
      <c r="F216" s="70" t="s">
        <v>549</v>
      </c>
      <c r="G216" s="175" t="s">
        <v>580</v>
      </c>
      <c r="H216" s="175" t="s">
        <v>581</v>
      </c>
      <c r="I216" s="175" t="s">
        <v>582</v>
      </c>
      <c r="J216" s="307" t="s">
        <v>19</v>
      </c>
      <c r="K216" s="38"/>
      <c r="L216" s="38"/>
      <c r="M216" s="38"/>
      <c r="N216" s="38"/>
      <c r="O216" s="67"/>
      <c r="P216" s="64"/>
    </row>
    <row r="217" spans="3:17" s="66" customFormat="1" ht="23.25" customHeight="1" x14ac:dyDescent="0.25">
      <c r="C217" s="89"/>
      <c r="D217" s="63" t="str">
        <f>'1) Budget Table'!D13</f>
        <v>UNDP - Kiribati</v>
      </c>
      <c r="E217" s="63" t="str">
        <f>'1) Budget Table'!E13</f>
        <v>UNDP - Tuvalu</v>
      </c>
      <c r="F217" s="63" t="str">
        <f>'1) Budget Table'!F13</f>
        <v>UNDP - RMI</v>
      </c>
      <c r="G217" s="174" t="str">
        <f>'1) Budget Table'!G13</f>
        <v>IOM - RMI</v>
      </c>
      <c r="H217" s="174">
        <f>'1) Budget Table'!H13</f>
        <v>0</v>
      </c>
      <c r="I217" s="174">
        <f>'1) Budget Table'!I13</f>
        <v>0</v>
      </c>
      <c r="J217" s="308"/>
      <c r="K217" s="38"/>
      <c r="L217" s="38"/>
      <c r="M217" s="38"/>
      <c r="N217" s="38"/>
      <c r="O217" s="67"/>
      <c r="P217" s="64"/>
    </row>
    <row r="218" spans="3:17" ht="15.75" customHeight="1" x14ac:dyDescent="0.25">
      <c r="C218" s="23" t="s">
        <v>10</v>
      </c>
      <c r="D218" s="90">
        <f>SUM(D195,D184,D173,D162,D150,D139,D128,D117,D95,D84,D73,D62,D50,D39,D28,D17,D206)</f>
        <v>249804.35</v>
      </c>
      <c r="E218" s="90">
        <f>SUM(E195,E184,E173,E162,E150,E139,E128,E117,E95,E84,E73,E62,E50,E39,E28,E17,E206)</f>
        <v>272167.07999999996</v>
      </c>
      <c r="F218" s="90">
        <f>SUM(F195,F184,F173,F162,F150,F139,F128,F117,F95,F84,F73,F62,F50,F39,F28,F17,F206)</f>
        <v>99669.010000000009</v>
      </c>
      <c r="G218" s="180">
        <f>SUM(G195,G184,G173,G162,G150,G139,G128,G117,G95,G84,G73,G62,G50,G39,G28,G17,G206)</f>
        <v>197000</v>
      </c>
      <c r="H218" s="231"/>
      <c r="I218" s="231"/>
      <c r="J218" s="87">
        <f>SUM(D218:I218)</f>
        <v>818640.44</v>
      </c>
      <c r="O218" s="68"/>
    </row>
    <row r="219" spans="3:17" ht="15.75" customHeight="1" x14ac:dyDescent="0.25">
      <c r="C219" s="23" t="s">
        <v>11</v>
      </c>
      <c r="D219" s="90">
        <f>D207+D129+D118+D106+D85+D74+D63+D29+D18</f>
        <v>378621.33999999997</v>
      </c>
      <c r="E219" s="90">
        <f>E207+E129+E118+E106+E85+E74+E29+E18</f>
        <v>279896.70999999996</v>
      </c>
      <c r="F219" s="90">
        <f>F207+F118+F106+F29</f>
        <v>61266.18</v>
      </c>
      <c r="G219" s="180">
        <f t="shared" ref="G219:G224" si="18">SUM(G196,G185,G174,G163,G151,G140,G129,G118,G96,G85,G74,G63,G51,G40,G29,G18,G207)</f>
        <v>229341.52000000002</v>
      </c>
      <c r="H219" s="231"/>
      <c r="I219" s="231"/>
      <c r="J219" s="88">
        <f t="shared" ref="J219:J225" si="19">SUM(D219:I219)</f>
        <v>949125.75</v>
      </c>
      <c r="K219" s="48"/>
      <c r="L219" s="48"/>
      <c r="O219" s="68"/>
    </row>
    <row r="220" spans="3:17" ht="15.75" customHeight="1" x14ac:dyDescent="0.25">
      <c r="C220" s="23" t="s">
        <v>12</v>
      </c>
      <c r="D220" s="90">
        <f>SUM(D197,D186,D175,D164,D152,D141,D130,D119,D97,D86,D75,D64,D52,D41,D30,D19,D208)</f>
        <v>5000</v>
      </c>
      <c r="E220" s="90">
        <f>SUM(E197,E186,E175,E164,E152,E141,E130,E119,E97,E86,E75,E64,E52,E41,E30,E19,E208)</f>
        <v>5000</v>
      </c>
      <c r="F220" s="90">
        <f>SUM(F197,F186,F175,F164,F152,F141,F130,F119,F97,F86,F75,F64,F52,F41,F30,F19,F208)</f>
        <v>5000</v>
      </c>
      <c r="G220" s="180">
        <f t="shared" si="18"/>
        <v>0</v>
      </c>
      <c r="H220" s="231"/>
      <c r="I220" s="231"/>
      <c r="J220" s="88">
        <f t="shared" si="19"/>
        <v>15000</v>
      </c>
      <c r="K220" s="48"/>
      <c r="L220" s="48"/>
      <c r="O220" s="66"/>
    </row>
    <row r="221" spans="3:17" ht="40.5" customHeight="1" x14ac:dyDescent="0.25">
      <c r="C221" s="36" t="s">
        <v>13</v>
      </c>
      <c r="D221" s="90">
        <f>D209+D131+D120+D108+D65+D42+D31+D20</f>
        <v>160429.48000000001</v>
      </c>
      <c r="E221" s="90">
        <f>E209+E131+E120+E108+E76+E65+E42+E31</f>
        <v>191355.09</v>
      </c>
      <c r="F221" s="90">
        <f>F209+F131+F120+F108+F65+F42+F31</f>
        <v>179333</v>
      </c>
      <c r="G221" s="180">
        <f t="shared" si="18"/>
        <v>75430</v>
      </c>
      <c r="H221" s="231"/>
      <c r="I221" s="231"/>
      <c r="J221" s="88">
        <f t="shared" si="19"/>
        <v>606547.57000000007</v>
      </c>
      <c r="K221" s="48"/>
      <c r="L221" s="48"/>
      <c r="O221" s="69"/>
    </row>
    <row r="222" spans="3:17" ht="24.75" customHeight="1" x14ac:dyDescent="0.25">
      <c r="C222" s="23" t="s">
        <v>18</v>
      </c>
      <c r="D222" s="90">
        <f t="shared" ref="D222:F224" si="20">SUM(D199,D188,D177,D166,D154,D143,D132,D121,D99,D88,D77,D66,D54,D43,D32,D21,D210)</f>
        <v>164856.4</v>
      </c>
      <c r="E222" s="90">
        <f t="shared" si="20"/>
        <v>94292.19</v>
      </c>
      <c r="F222" s="90">
        <f t="shared" si="20"/>
        <v>71449.88</v>
      </c>
      <c r="G222" s="180">
        <f t="shared" si="18"/>
        <v>89228.48000000001</v>
      </c>
      <c r="H222" s="231"/>
      <c r="I222" s="231"/>
      <c r="J222" s="88">
        <f t="shared" si="19"/>
        <v>419826.94999999995</v>
      </c>
      <c r="K222" s="48"/>
      <c r="L222" s="48"/>
      <c r="O222" s="69"/>
    </row>
    <row r="223" spans="3:17" ht="41.25" customHeight="1" x14ac:dyDescent="0.25">
      <c r="C223" s="23" t="s">
        <v>14</v>
      </c>
      <c r="D223" s="90">
        <f t="shared" si="20"/>
        <v>0</v>
      </c>
      <c r="E223" s="90">
        <f t="shared" si="20"/>
        <v>75000</v>
      </c>
      <c r="F223" s="90">
        <f t="shared" si="20"/>
        <v>55000</v>
      </c>
      <c r="G223" s="180">
        <f t="shared" si="18"/>
        <v>0</v>
      </c>
      <c r="H223" s="231"/>
      <c r="I223" s="231"/>
      <c r="J223" s="88">
        <f t="shared" si="19"/>
        <v>130000</v>
      </c>
      <c r="K223" s="14"/>
      <c r="L223" s="48"/>
      <c r="O223" s="69"/>
    </row>
    <row r="224" spans="3:17" ht="51.75" customHeight="1" x14ac:dyDescent="0.25">
      <c r="C224" s="23" t="s">
        <v>184</v>
      </c>
      <c r="D224" s="154">
        <f t="shared" si="20"/>
        <v>17173</v>
      </c>
      <c r="E224" s="154">
        <f t="shared" si="20"/>
        <v>17173.5</v>
      </c>
      <c r="F224" s="154">
        <f t="shared" si="20"/>
        <v>17167</v>
      </c>
      <c r="G224" s="154">
        <f t="shared" si="18"/>
        <v>0</v>
      </c>
      <c r="H224" s="232"/>
      <c r="I224" s="232"/>
      <c r="J224" s="88">
        <f t="shared" si="19"/>
        <v>51513.5</v>
      </c>
      <c r="K224" s="14"/>
      <c r="L224" s="48"/>
      <c r="O224" s="69"/>
      <c r="Q224" s="62"/>
    </row>
    <row r="225" spans="3:17" ht="42" customHeight="1" x14ac:dyDescent="0.25">
      <c r="C225" s="156" t="s">
        <v>560</v>
      </c>
      <c r="D225" s="155">
        <f>SUM(D218:D224)</f>
        <v>975884.57</v>
      </c>
      <c r="E225" s="155">
        <f>SUM(E218:E224)</f>
        <v>934884.56999999983</v>
      </c>
      <c r="F225" s="155">
        <f>SUM(F218:F224)</f>
        <v>488885.07</v>
      </c>
      <c r="G225" s="155">
        <f>SUM(G218:G224)</f>
        <v>591000</v>
      </c>
      <c r="H225" s="233"/>
      <c r="I225" s="233"/>
      <c r="J225" s="157">
        <f t="shared" si="19"/>
        <v>2990654.2099999995</v>
      </c>
      <c r="K225" s="48"/>
      <c r="L225" s="48"/>
      <c r="O225" s="69"/>
      <c r="Q225" s="62"/>
    </row>
    <row r="226" spans="3:17" s="64" customFormat="1" ht="42" customHeight="1" thickBot="1" x14ac:dyDescent="0.3">
      <c r="C226" s="160" t="s">
        <v>558</v>
      </c>
      <c r="D226" s="92">
        <f>D225*0.07</f>
        <v>68311.919900000008</v>
      </c>
      <c r="E226" s="92">
        <f t="shared" ref="E226:J226" si="21">E225*0.07</f>
        <v>65441.919899999994</v>
      </c>
      <c r="F226" s="92">
        <f t="shared" si="21"/>
        <v>34221.954900000004</v>
      </c>
      <c r="G226" s="181">
        <f t="shared" si="21"/>
        <v>41370.000000000007</v>
      </c>
      <c r="H226" s="234"/>
      <c r="I226" s="234"/>
      <c r="J226" s="161">
        <f t="shared" si="21"/>
        <v>209345.7947</v>
      </c>
      <c r="K226" s="66"/>
      <c r="L226" s="48"/>
      <c r="M226" s="62"/>
      <c r="N226" s="62"/>
      <c r="O226" s="69"/>
      <c r="P226" s="62"/>
    </row>
    <row r="227" spans="3:17" s="64" customFormat="1" ht="42" customHeight="1" thickBot="1" x14ac:dyDescent="0.3">
      <c r="C227" s="158" t="s">
        <v>559</v>
      </c>
      <c r="D227" s="159">
        <f>SUM(D225:D226)</f>
        <v>1044196.4898999999</v>
      </c>
      <c r="E227" s="159">
        <f t="shared" ref="E227:J227" si="22">SUM(E225:E226)</f>
        <v>1000326.4898999998</v>
      </c>
      <c r="F227" s="159">
        <f t="shared" si="22"/>
        <v>523107.02490000002</v>
      </c>
      <c r="G227" s="159">
        <f t="shared" si="22"/>
        <v>632370</v>
      </c>
      <c r="H227" s="235"/>
      <c r="I227" s="235"/>
      <c r="J227" s="91">
        <f t="shared" si="22"/>
        <v>3200000.0046999995</v>
      </c>
      <c r="K227" s="62"/>
      <c r="L227" s="48"/>
      <c r="M227" s="62"/>
      <c r="N227" s="62"/>
      <c r="O227" s="62"/>
      <c r="P227" s="62"/>
    </row>
    <row r="228" spans="3:17" s="64" customFormat="1" ht="63.75" customHeight="1" x14ac:dyDescent="0.25">
      <c r="C228" s="62"/>
      <c r="J228" s="62"/>
      <c r="K228" s="62"/>
      <c r="L228" s="68"/>
      <c r="M228" s="66"/>
      <c r="N228" s="66"/>
      <c r="O228" s="62"/>
      <c r="P228" s="62"/>
    </row>
    <row r="229" spans="3:17" s="64" customFormat="1" ht="42" customHeight="1" x14ac:dyDescent="0.25">
      <c r="C229" s="62"/>
      <c r="J229" s="62"/>
      <c r="K229" s="62"/>
      <c r="L229" s="62"/>
      <c r="M229" s="62"/>
      <c r="N229" s="62"/>
      <c r="O229" s="62"/>
      <c r="P229" s="68"/>
    </row>
    <row r="230" spans="3:17" ht="23.25" customHeight="1" x14ac:dyDescent="0.25">
      <c r="Q230" s="62"/>
    </row>
    <row r="231" spans="3:17" ht="27.75" customHeight="1" x14ac:dyDescent="0.25">
      <c r="O231" s="66"/>
      <c r="Q231" s="62"/>
    </row>
    <row r="232" spans="3:17" ht="55.5" customHeight="1" x14ac:dyDescent="0.25">
      <c r="Q232" s="62"/>
    </row>
    <row r="233" spans="3:17" ht="57.75" customHeight="1" x14ac:dyDescent="0.25">
      <c r="P233" s="66"/>
      <c r="Q233" s="62"/>
    </row>
    <row r="234" spans="3:17" ht="21.75" customHeight="1" x14ac:dyDescent="0.25">
      <c r="Q234" s="62"/>
    </row>
    <row r="235" spans="3:17" ht="49.5" customHeight="1" x14ac:dyDescent="0.25">
      <c r="Q235" s="62"/>
    </row>
    <row r="236" spans="3:17" ht="28.5" customHeight="1" x14ac:dyDescent="0.25">
      <c r="Q236" s="62"/>
    </row>
    <row r="237" spans="3:17" ht="28.5" customHeight="1" x14ac:dyDescent="0.25">
      <c r="Q237" s="62"/>
    </row>
    <row r="238" spans="3:17" ht="28.5" customHeight="1" x14ac:dyDescent="0.25">
      <c r="Q238" s="62"/>
    </row>
    <row r="239" spans="3:17" ht="23.25" customHeight="1" x14ac:dyDescent="0.25">
      <c r="Q239" s="68"/>
    </row>
    <row r="240" spans="3:17" ht="43.5" customHeight="1" x14ac:dyDescent="0.25">
      <c r="Q240" s="68"/>
    </row>
    <row r="241" spans="3:17" ht="55.5" customHeight="1" x14ac:dyDescent="0.25">
      <c r="Q241" s="62"/>
    </row>
    <row r="242" spans="3:17" ht="42.75" customHeight="1" x14ac:dyDescent="0.25">
      <c r="Q242" s="68"/>
    </row>
    <row r="243" spans="3:17" ht="21.75" customHeight="1" x14ac:dyDescent="0.25">
      <c r="Q243" s="68"/>
    </row>
    <row r="244" spans="3:17" ht="21.75" customHeight="1" x14ac:dyDescent="0.25">
      <c r="Q244" s="68"/>
    </row>
    <row r="245" spans="3:17" s="66" customFormat="1" ht="23.25" customHeight="1" x14ac:dyDescent="0.25">
      <c r="C245" s="62"/>
      <c r="D245" s="64"/>
      <c r="E245" s="64"/>
      <c r="F245" s="64"/>
      <c r="G245" s="64"/>
      <c r="H245" s="64"/>
      <c r="I245" s="64"/>
      <c r="J245" s="62"/>
      <c r="K245" s="62"/>
      <c r="L245" s="62"/>
      <c r="M245" s="62"/>
      <c r="N245" s="62"/>
      <c r="O245" s="62"/>
      <c r="P245" s="62"/>
    </row>
    <row r="246" spans="3:17" ht="23.25" customHeight="1" x14ac:dyDescent="0.25"/>
    <row r="247" spans="3:17" ht="21.75" customHeight="1" x14ac:dyDescent="0.25"/>
    <row r="248" spans="3:17" ht="16.5" customHeight="1" x14ac:dyDescent="0.25"/>
    <row r="249" spans="3:17" ht="29.25" customHeight="1" x14ac:dyDescent="0.25"/>
    <row r="250" spans="3:17" ht="24.75" customHeight="1" x14ac:dyDescent="0.25"/>
    <row r="251" spans="3:17" ht="33" customHeight="1" x14ac:dyDescent="0.25"/>
    <row r="253" spans="3:17" ht="15" customHeight="1" x14ac:dyDescent="0.25"/>
    <row r="254" spans="3:17" ht="25.5" customHeight="1" x14ac:dyDescent="0.25"/>
  </sheetData>
  <sheetProtection insertColumns="0" insertRows="0" deleteRows="0"/>
  <mergeCells count="27">
    <mergeCell ref="C204:J204"/>
    <mergeCell ref="J216:J217"/>
    <mergeCell ref="C182:J182"/>
    <mergeCell ref="C193:J193"/>
    <mergeCell ref="C6:J8"/>
    <mergeCell ref="C171:J171"/>
    <mergeCell ref="C60:J60"/>
    <mergeCell ref="C115:J115"/>
    <mergeCell ref="C126:J126"/>
    <mergeCell ref="C137:J137"/>
    <mergeCell ref="C215:J215"/>
    <mergeCell ref="C148:J148"/>
    <mergeCell ref="C160:J160"/>
    <mergeCell ref="C71:J71"/>
    <mergeCell ref="C82:J82"/>
    <mergeCell ref="C103:J103"/>
    <mergeCell ref="C93:J93"/>
    <mergeCell ref="C2:F2"/>
    <mergeCell ref="C10:F10"/>
    <mergeCell ref="B14:J14"/>
    <mergeCell ref="C15:J15"/>
    <mergeCell ref="B59:J59"/>
    <mergeCell ref="J12:J13"/>
    <mergeCell ref="C5:J5"/>
    <mergeCell ref="C26:J26"/>
    <mergeCell ref="C37:J37"/>
    <mergeCell ref="C47:J47"/>
  </mergeCells>
  <conditionalFormatting sqref="J24">
    <cfRule type="cellIs" dxfId="24" priority="19" operator="notEqual">
      <formula>$J$16</formula>
    </cfRule>
  </conditionalFormatting>
  <conditionalFormatting sqref="J35">
    <cfRule type="cellIs" dxfId="23" priority="18" operator="notEqual">
      <formula>$J$27</formula>
    </cfRule>
  </conditionalFormatting>
  <conditionalFormatting sqref="J46">
    <cfRule type="cellIs" dxfId="22" priority="17" operator="notEqual">
      <formula>$J$38</formula>
    </cfRule>
  </conditionalFormatting>
  <conditionalFormatting sqref="J57">
    <cfRule type="cellIs" dxfId="21" priority="16" operator="notEqual">
      <formula>$J$49</formula>
    </cfRule>
  </conditionalFormatting>
  <conditionalFormatting sqref="J69">
    <cfRule type="cellIs" dxfId="20" priority="15" operator="notEqual">
      <formula>$J$61</formula>
    </cfRule>
  </conditionalFormatting>
  <conditionalFormatting sqref="J80">
    <cfRule type="cellIs" dxfId="19" priority="14" operator="notEqual">
      <formula>$J$72</formula>
    </cfRule>
  </conditionalFormatting>
  <conditionalFormatting sqref="J91">
    <cfRule type="cellIs" dxfId="18" priority="13" operator="notEqual">
      <formula>$J$83</formula>
    </cfRule>
  </conditionalFormatting>
  <conditionalFormatting sqref="J102">
    <cfRule type="cellIs" dxfId="17" priority="12" operator="notEqual">
      <formula>$J$94</formula>
    </cfRule>
  </conditionalFormatting>
  <conditionalFormatting sqref="J124">
    <cfRule type="cellIs" dxfId="16" priority="11" operator="notEqual">
      <formula>$J$116</formula>
    </cfRule>
  </conditionalFormatting>
  <conditionalFormatting sqref="J135">
    <cfRule type="cellIs" dxfId="15" priority="10" operator="notEqual">
      <formula>$J$127</formula>
    </cfRule>
  </conditionalFormatting>
  <conditionalFormatting sqref="J146">
    <cfRule type="cellIs" dxfId="14" priority="9" operator="notEqual">
      <formula>$J$138</formula>
    </cfRule>
  </conditionalFormatting>
  <conditionalFormatting sqref="J157">
    <cfRule type="cellIs" dxfId="13" priority="8" operator="notEqual">
      <formula>$J$149</formula>
    </cfRule>
  </conditionalFormatting>
  <conditionalFormatting sqref="J169">
    <cfRule type="cellIs" dxfId="12" priority="7" operator="notEqual">
      <formula>$J$161</formula>
    </cfRule>
  </conditionalFormatting>
  <conditionalFormatting sqref="J180">
    <cfRule type="cellIs" dxfId="11" priority="6" operator="notEqual">
      <formula>$J$172</formula>
    </cfRule>
  </conditionalFormatting>
  <conditionalFormatting sqref="J191">
    <cfRule type="cellIs" dxfId="10" priority="5" operator="notEqual">
      <formula>$J$172</formula>
    </cfRule>
  </conditionalFormatting>
  <conditionalFormatting sqref="J202">
    <cfRule type="cellIs" dxfId="9" priority="4" operator="notEqual">
      <formula>$J$194</formula>
    </cfRule>
  </conditionalFormatting>
  <conditionalFormatting sqref="J213">
    <cfRule type="cellIs" dxfId="8" priority="3" operator="notEqual">
      <formula>$J$205</formula>
    </cfRule>
  </conditionalFormatting>
  <conditionalFormatting sqref="J112">
    <cfRule type="cellIs" dxfId="7" priority="1" operator="notEqual">
      <formula>$J$94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23 C134 C145 C156 C168 C179 C190 C201 C224 C212 C111"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22 C133 C144 C155 C167 C178 C189 C200 C223 C211 C110" xr:uid="{9DD30DAD-252C-43C8-B2D2-D70E24558917}"/>
    <dataValidation allowBlank="1" showInputMessage="1" showErrorMessage="1" prompt="Services contracted by an organization which follow the normal procurement processes." sqref="C20 C31 C42 C53 C65 C76 C87 C98 C120 C131 C142 C153 C165 C176 C187 C198 C221 C209 C108" xr:uid="{D2D4883A-DF6E-4599-89E1-C25704DD6B71}"/>
    <dataValidation allowBlank="1" showInputMessage="1" showErrorMessage="1" prompt="Includes staff and non-staff travel paid for by the organization directly related to a project." sqref="C21 C32 C43 C54 C66 C77 C88 C99 C121 C132 C143 C154 C166 C177 C188 C199 C222 C210 C109"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19 C130 C141 C152 C164 C175 C186 C197 C220 C208 C107"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18 C129 C140 C151 C163 C174 C185 C196 C219 C207 C106" xr:uid="{F098AF50-6738-49DD-B927-47F3EEE74261}"/>
    <dataValidation allowBlank="1" showInputMessage="1" showErrorMessage="1" prompt="Includes all related staff and temporary staff costs including base salary, post adjustment and all staff entitlements." sqref="C17 C28 C39 C50 C62 C73 C84 C95 C117 C128 C139 C150 C162 C173 C184 C195 C218 C206 C105" xr:uid="{340B5EBB-3C3E-458C-BC5F-57C720FFB61A}"/>
    <dataValidation allowBlank="1" showInputMessage="1" showErrorMessage="1" prompt="Output totals must match the original total from Table 1, and will show as red if not. " sqref="J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Table'!$J$210</xm:f>
            <x14:dxf>
              <font>
                <color rgb="FF9C0006"/>
              </font>
              <fill>
                <patternFill>
                  <bgColor rgb="FFFFC7CE"/>
                </patternFill>
              </fill>
            </x14:dxf>
          </x14:cfRule>
          <xm:sqref>J227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3" workbookViewId="0"/>
  </sheetViews>
  <sheetFormatPr defaultColWidth="8.85546875" defaultRowHeight="15" x14ac:dyDescent="0.25"/>
  <cols>
    <col min="2" max="2" width="73.28515625" customWidth="1"/>
  </cols>
  <sheetData>
    <row r="1" spans="2:6" ht="15.75" thickBot="1" x14ac:dyDescent="0.3"/>
    <row r="2" spans="2:6" ht="15.75" thickBot="1" x14ac:dyDescent="0.3">
      <c r="B2" s="166" t="s">
        <v>28</v>
      </c>
      <c r="C2" s="1"/>
      <c r="D2" s="1"/>
      <c r="E2" s="1"/>
      <c r="F2" s="1"/>
    </row>
    <row r="3" spans="2:6" x14ac:dyDescent="0.25">
      <c r="B3" s="167"/>
    </row>
    <row r="4" spans="2:6" ht="30.75" customHeight="1" x14ac:dyDescent="0.25">
      <c r="B4" s="168" t="s">
        <v>21</v>
      </c>
    </row>
    <row r="5" spans="2:6" ht="30.75" customHeight="1" x14ac:dyDescent="0.25">
      <c r="B5" s="168"/>
    </row>
    <row r="6" spans="2:6" ht="60" x14ac:dyDescent="0.25">
      <c r="B6" s="168" t="s">
        <v>22</v>
      </c>
    </row>
    <row r="7" spans="2:6" x14ac:dyDescent="0.25">
      <c r="B7" s="168"/>
    </row>
    <row r="8" spans="2:6" ht="60" x14ac:dyDescent="0.25">
      <c r="B8" s="168" t="s">
        <v>23</v>
      </c>
    </row>
    <row r="9" spans="2:6" x14ac:dyDescent="0.25">
      <c r="B9" s="168"/>
    </row>
    <row r="10" spans="2:6" ht="60" x14ac:dyDescent="0.25">
      <c r="B10" s="168" t="s">
        <v>24</v>
      </c>
    </row>
    <row r="11" spans="2:6" x14ac:dyDescent="0.25">
      <c r="B11" s="168"/>
    </row>
    <row r="12" spans="2:6" ht="30" x14ac:dyDescent="0.25">
      <c r="B12" s="168" t="s">
        <v>25</v>
      </c>
    </row>
    <row r="13" spans="2:6" x14ac:dyDescent="0.25">
      <c r="B13" s="168"/>
    </row>
    <row r="14" spans="2:6" ht="60" x14ac:dyDescent="0.25">
      <c r="B14" s="168" t="s">
        <v>26</v>
      </c>
    </row>
    <row r="15" spans="2:6" x14ac:dyDescent="0.25">
      <c r="B15" s="168"/>
    </row>
    <row r="16" spans="2:6" ht="45.75" thickBot="1" x14ac:dyDescent="0.3">
      <c r="B16" s="169"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9"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31" t="s">
        <v>569</v>
      </c>
      <c r="C2" s="332"/>
      <c r="D2" s="333"/>
    </row>
    <row r="3" spans="2:4" ht="15.75" thickBot="1" x14ac:dyDescent="0.3">
      <c r="B3" s="334"/>
      <c r="C3" s="335"/>
      <c r="D3" s="336"/>
    </row>
    <row r="4" spans="2:4" ht="15.75" thickBot="1" x14ac:dyDescent="0.3"/>
    <row r="5" spans="2:4" x14ac:dyDescent="0.25">
      <c r="B5" s="322" t="s">
        <v>188</v>
      </c>
      <c r="C5" s="323"/>
      <c r="D5" s="324"/>
    </row>
    <row r="6" spans="2:4" ht="15.75" thickBot="1" x14ac:dyDescent="0.3">
      <c r="B6" s="325"/>
      <c r="C6" s="326"/>
      <c r="D6" s="327"/>
    </row>
    <row r="7" spans="2:4" x14ac:dyDescent="0.25">
      <c r="B7" s="100" t="s">
        <v>197</v>
      </c>
      <c r="C7" s="320">
        <f>SUM('1) Budget Table'!D24:F24,'1) Budget Table'!D34:F34,'1) Budget Table'!D44:F44,'1) Budget Table'!D54:F54)</f>
        <v>477619.6</v>
      </c>
      <c r="D7" s="321"/>
    </row>
    <row r="8" spans="2:4" x14ac:dyDescent="0.25">
      <c r="B8" s="100" t="s">
        <v>544</v>
      </c>
      <c r="C8" s="318">
        <f>SUM(D10:D14)</f>
        <v>0</v>
      </c>
      <c r="D8" s="319"/>
    </row>
    <row r="9" spans="2:4" x14ac:dyDescent="0.25">
      <c r="B9" s="101" t="s">
        <v>538</v>
      </c>
      <c r="C9" s="102" t="s">
        <v>539</v>
      </c>
      <c r="D9" s="103" t="s">
        <v>540</v>
      </c>
    </row>
    <row r="10" spans="2:4" ht="35.1" customHeight="1" x14ac:dyDescent="0.25">
      <c r="B10" s="128"/>
      <c r="C10" s="105"/>
      <c r="D10" s="106">
        <f>$C$7*C10</f>
        <v>0</v>
      </c>
    </row>
    <row r="11" spans="2:4" ht="35.1" customHeight="1" x14ac:dyDescent="0.25">
      <c r="B11" s="128"/>
      <c r="C11" s="105"/>
      <c r="D11" s="106">
        <f>C7*C11</f>
        <v>0</v>
      </c>
    </row>
    <row r="12" spans="2:4" ht="35.1" customHeight="1" x14ac:dyDescent="0.25">
      <c r="B12" s="129"/>
      <c r="C12" s="105"/>
      <c r="D12" s="106">
        <f>C7*C12</f>
        <v>0</v>
      </c>
    </row>
    <row r="13" spans="2:4" ht="35.1" customHeight="1" x14ac:dyDescent="0.25">
      <c r="B13" s="129"/>
      <c r="C13" s="105"/>
      <c r="D13" s="106">
        <f>C7*C13</f>
        <v>0</v>
      </c>
    </row>
    <row r="14" spans="2:4" ht="35.1" customHeight="1" thickBot="1" x14ac:dyDescent="0.3">
      <c r="B14" s="130"/>
      <c r="C14" s="105"/>
      <c r="D14" s="110">
        <f>C7*C14</f>
        <v>0</v>
      </c>
    </row>
    <row r="15" spans="2:4" ht="15.75" thickBot="1" x14ac:dyDescent="0.3"/>
    <row r="16" spans="2:4" x14ac:dyDescent="0.25">
      <c r="B16" s="322" t="s">
        <v>541</v>
      </c>
      <c r="C16" s="323"/>
      <c r="D16" s="324"/>
    </row>
    <row r="17" spans="2:4" ht="15.75" thickBot="1" x14ac:dyDescent="0.3">
      <c r="B17" s="328"/>
      <c r="C17" s="329"/>
      <c r="D17" s="330"/>
    </row>
    <row r="18" spans="2:4" x14ac:dyDescent="0.25">
      <c r="B18" s="100" t="s">
        <v>197</v>
      </c>
      <c r="C18" s="320">
        <f>SUM('1) Budget Table'!D66:F66,'1) Budget Table'!D76:F76,'1) Budget Table'!D86:F86,'1) Budget Table'!D96:F96)</f>
        <v>844377.91</v>
      </c>
      <c r="D18" s="321"/>
    </row>
    <row r="19" spans="2:4" x14ac:dyDescent="0.25">
      <c r="B19" s="100" t="s">
        <v>544</v>
      </c>
      <c r="C19" s="318">
        <f>SUM(D21:D25)</f>
        <v>0</v>
      </c>
      <c r="D19" s="319"/>
    </row>
    <row r="20" spans="2:4" x14ac:dyDescent="0.25">
      <c r="B20" s="101" t="s">
        <v>538</v>
      </c>
      <c r="C20" s="102" t="s">
        <v>539</v>
      </c>
      <c r="D20" s="103" t="s">
        <v>540</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22" t="s">
        <v>542</v>
      </c>
      <c r="C27" s="323"/>
      <c r="D27" s="324"/>
    </row>
    <row r="28" spans="2:4" ht="15.75" thickBot="1" x14ac:dyDescent="0.3">
      <c r="B28" s="325"/>
      <c r="C28" s="326"/>
      <c r="D28" s="327"/>
    </row>
    <row r="29" spans="2:4" x14ac:dyDescent="0.25">
      <c r="B29" s="100" t="s">
        <v>197</v>
      </c>
      <c r="C29" s="320">
        <f>SUM('1) Budget Table'!D118:F118,'1) Budget Table'!D128:F128,'1) Budget Table'!D138:F138,'1) Budget Table'!D148:F148)</f>
        <v>408673.82</v>
      </c>
      <c r="D29" s="321"/>
    </row>
    <row r="30" spans="2:4" x14ac:dyDescent="0.25">
      <c r="B30" s="100" t="s">
        <v>544</v>
      </c>
      <c r="C30" s="318">
        <f>SUM(D32:D36)</f>
        <v>0</v>
      </c>
      <c r="D30" s="319"/>
    </row>
    <row r="31" spans="2:4" x14ac:dyDescent="0.25">
      <c r="B31" s="101" t="s">
        <v>538</v>
      </c>
      <c r="C31" s="102" t="s">
        <v>539</v>
      </c>
      <c r="D31" s="103" t="s">
        <v>540</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22" t="s">
        <v>543</v>
      </c>
      <c r="C38" s="323"/>
      <c r="D38" s="324"/>
    </row>
    <row r="39" spans="2:4" ht="15.75" thickBot="1" x14ac:dyDescent="0.3">
      <c r="B39" s="325"/>
      <c r="C39" s="326"/>
      <c r="D39" s="327"/>
    </row>
    <row r="40" spans="2:4" x14ac:dyDescent="0.25">
      <c r="B40" s="100" t="s">
        <v>197</v>
      </c>
      <c r="C40" s="320">
        <f>SUM('1) Budget Table'!D160:F160,'1) Budget Table'!D170:F170,'1) Budget Table'!D180:F180,'1) Budget Table'!D190:F190)</f>
        <v>0</v>
      </c>
      <c r="D40" s="321"/>
    </row>
    <row r="41" spans="2:4" x14ac:dyDescent="0.25">
      <c r="B41" s="100" t="s">
        <v>544</v>
      </c>
      <c r="C41" s="318">
        <f>SUM(D43:D47)</f>
        <v>0</v>
      </c>
      <c r="D41" s="319"/>
    </row>
    <row r="42" spans="2:4" x14ac:dyDescent="0.25">
      <c r="B42" s="101" t="s">
        <v>538</v>
      </c>
      <c r="C42" s="102" t="s">
        <v>539</v>
      </c>
      <c r="D42" s="103" t="s">
        <v>540</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J25"/>
  <sheetViews>
    <sheetView showGridLines="0" topLeftCell="C13" zoomScale="80" zoomScaleNormal="80" workbookViewId="0">
      <selection activeCell="G32" sqref="G32"/>
    </sheetView>
  </sheetViews>
  <sheetFormatPr defaultColWidth="8.85546875" defaultRowHeight="15" x14ac:dyDescent="0.25"/>
  <cols>
    <col min="1" max="1" width="12.42578125" customWidth="1"/>
    <col min="2" max="2" width="20.42578125" customWidth="1"/>
    <col min="3" max="8" width="25.42578125" customWidth="1"/>
    <col min="9" max="9" width="24.42578125" customWidth="1"/>
    <col min="10" max="10" width="18.42578125" customWidth="1"/>
    <col min="11" max="11" width="21.7109375" customWidth="1"/>
    <col min="12" max="13" width="15.85546875" bestFit="1" customWidth="1"/>
    <col min="14" max="14" width="11.140625" bestFit="1" customWidth="1"/>
  </cols>
  <sheetData>
    <row r="1" spans="2:9" ht="15.75" thickBot="1" x14ac:dyDescent="0.3"/>
    <row r="2" spans="2:9" s="93" customFormat="1" ht="15.75" x14ac:dyDescent="0.25">
      <c r="B2" s="340" t="s">
        <v>66</v>
      </c>
      <c r="C2" s="341"/>
      <c r="D2" s="341"/>
      <c r="E2" s="341"/>
      <c r="F2" s="341"/>
      <c r="G2" s="341"/>
      <c r="H2" s="341"/>
      <c r="I2" s="342"/>
    </row>
    <row r="3" spans="2:9" s="93" customFormat="1" ht="16.5" thickBot="1" x14ac:dyDescent="0.3">
      <c r="B3" s="343"/>
      <c r="C3" s="344"/>
      <c r="D3" s="344"/>
      <c r="E3" s="344"/>
      <c r="F3" s="344"/>
      <c r="G3" s="344"/>
      <c r="H3" s="344"/>
      <c r="I3" s="345"/>
    </row>
    <row r="4" spans="2:9" s="93" customFormat="1" ht="16.5" thickBot="1" x14ac:dyDescent="0.3">
      <c r="F4" s="182"/>
      <c r="G4" s="182"/>
      <c r="H4" s="182"/>
    </row>
    <row r="5" spans="2:9" s="93" customFormat="1" ht="16.5" thickBot="1" x14ac:dyDescent="0.3">
      <c r="B5" s="315" t="s">
        <v>19</v>
      </c>
      <c r="C5" s="316"/>
      <c r="D5" s="316"/>
      <c r="E5" s="316"/>
      <c r="F5" s="316"/>
      <c r="G5" s="316"/>
      <c r="H5" s="316"/>
      <c r="I5" s="317"/>
    </row>
    <row r="6" spans="2:9" s="93" customFormat="1" ht="15.75" x14ac:dyDescent="0.25">
      <c r="B6" s="179"/>
      <c r="C6" s="175" t="s">
        <v>33</v>
      </c>
      <c r="D6" s="175" t="s">
        <v>179</v>
      </c>
      <c r="E6" s="175" t="s">
        <v>180</v>
      </c>
      <c r="F6" s="175" t="s">
        <v>583</v>
      </c>
      <c r="G6" s="175" t="s">
        <v>584</v>
      </c>
      <c r="H6" s="175" t="s">
        <v>585</v>
      </c>
      <c r="I6" s="307" t="s">
        <v>19</v>
      </c>
    </row>
    <row r="7" spans="2:9" s="93" customFormat="1" ht="15.75" x14ac:dyDescent="0.25">
      <c r="B7" s="179"/>
      <c r="C7" s="174" t="str">
        <f>'1) Budget Table'!D13</f>
        <v>UNDP - Kiribati</v>
      </c>
      <c r="D7" s="174" t="str">
        <f>'1) Budget Table'!E13</f>
        <v>UNDP - Tuvalu</v>
      </c>
      <c r="E7" s="174" t="str">
        <f>'1) Budget Table'!F13</f>
        <v>UNDP - RMI</v>
      </c>
      <c r="F7" s="174" t="str">
        <f>'1) Budget Table'!G13</f>
        <v>IOM - RMI</v>
      </c>
      <c r="G7" s="174">
        <f>'1) Budget Table'!H13</f>
        <v>0</v>
      </c>
      <c r="H7" s="174">
        <f>'1) Budget Table'!I13</f>
        <v>0</v>
      </c>
      <c r="I7" s="308"/>
    </row>
    <row r="8" spans="2:9" s="93" customFormat="1" ht="31.5" x14ac:dyDescent="0.25">
      <c r="B8" s="171" t="s">
        <v>10</v>
      </c>
      <c r="C8" s="180">
        <f>'2) By Category'!D218</f>
        <v>249804.35</v>
      </c>
      <c r="D8" s="180">
        <f>'2) By Category'!E218</f>
        <v>272167.07999999996</v>
      </c>
      <c r="E8" s="180">
        <f>'2) By Category'!F218</f>
        <v>99669.010000000009</v>
      </c>
      <c r="F8" s="180">
        <f>'2) By Category'!G218</f>
        <v>197000</v>
      </c>
      <c r="G8" s="231"/>
      <c r="H8" s="231"/>
      <c r="I8" s="176">
        <f t="shared" ref="I8:I15" si="0">SUM(C8:H8)</f>
        <v>818640.44</v>
      </c>
    </row>
    <row r="9" spans="2:9" s="93" customFormat="1" ht="47.25" x14ac:dyDescent="0.25">
      <c r="B9" s="171" t="s">
        <v>11</v>
      </c>
      <c r="C9" s="180">
        <f>'2) By Category'!D219</f>
        <v>378621.33999999997</v>
      </c>
      <c r="D9" s="180">
        <f>'2) By Category'!E219</f>
        <v>279896.70999999996</v>
      </c>
      <c r="E9" s="180">
        <f>'2) By Category'!F219</f>
        <v>61266.18</v>
      </c>
      <c r="F9" s="180">
        <f>'2) By Category'!G219</f>
        <v>229341.52000000002</v>
      </c>
      <c r="G9" s="231"/>
      <c r="H9" s="231"/>
      <c r="I9" s="177">
        <f t="shared" si="0"/>
        <v>949125.75</v>
      </c>
    </row>
    <row r="10" spans="2:9" s="93" customFormat="1" ht="78.75" x14ac:dyDescent="0.25">
      <c r="B10" s="171" t="s">
        <v>12</v>
      </c>
      <c r="C10" s="180">
        <f>'2) By Category'!D220</f>
        <v>5000</v>
      </c>
      <c r="D10" s="180">
        <f>'2) By Category'!E220</f>
        <v>5000</v>
      </c>
      <c r="E10" s="180">
        <f>'2) By Category'!F220</f>
        <v>5000</v>
      </c>
      <c r="F10" s="180">
        <f>'2) By Category'!G220</f>
        <v>0</v>
      </c>
      <c r="G10" s="231"/>
      <c r="H10" s="231"/>
      <c r="I10" s="177">
        <f t="shared" si="0"/>
        <v>15000</v>
      </c>
    </row>
    <row r="11" spans="2:9" s="93" customFormat="1" ht="31.5" x14ac:dyDescent="0.25">
      <c r="B11" s="173" t="s">
        <v>13</v>
      </c>
      <c r="C11" s="180">
        <f>'2) By Category'!D221</f>
        <v>160429.48000000001</v>
      </c>
      <c r="D11" s="180">
        <f>'2) By Category'!E221</f>
        <v>191355.09</v>
      </c>
      <c r="E11" s="180">
        <f>'2) By Category'!F221</f>
        <v>179333</v>
      </c>
      <c r="F11" s="180">
        <f>'2) By Category'!G221</f>
        <v>75430</v>
      </c>
      <c r="G11" s="231"/>
      <c r="H11" s="231"/>
      <c r="I11" s="177">
        <f t="shared" si="0"/>
        <v>606547.57000000007</v>
      </c>
    </row>
    <row r="12" spans="2:9" s="93" customFormat="1" ht="15.75" x14ac:dyDescent="0.25">
      <c r="B12" s="171" t="s">
        <v>18</v>
      </c>
      <c r="C12" s="180">
        <f>'2) By Category'!D222</f>
        <v>164856.4</v>
      </c>
      <c r="D12" s="180">
        <f>'2) By Category'!E222</f>
        <v>94292.19</v>
      </c>
      <c r="E12" s="180">
        <f>'2) By Category'!F222</f>
        <v>71449.88</v>
      </c>
      <c r="F12" s="180">
        <f>'2) By Category'!G222</f>
        <v>89228.48000000001</v>
      </c>
      <c r="G12" s="231"/>
      <c r="H12" s="231"/>
      <c r="I12" s="177">
        <f t="shared" si="0"/>
        <v>419826.94999999995</v>
      </c>
    </row>
    <row r="13" spans="2:9" s="93" customFormat="1" ht="47.25" x14ac:dyDescent="0.25">
      <c r="B13" s="171" t="s">
        <v>14</v>
      </c>
      <c r="C13" s="180">
        <f>'2) By Category'!D223</f>
        <v>0</v>
      </c>
      <c r="D13" s="180">
        <f>'2) By Category'!E223</f>
        <v>75000</v>
      </c>
      <c r="E13" s="180">
        <f>'2) By Category'!F223</f>
        <v>55000</v>
      </c>
      <c r="F13" s="180">
        <f>'2) By Category'!G223</f>
        <v>0</v>
      </c>
      <c r="G13" s="231"/>
      <c r="H13" s="231"/>
      <c r="I13" s="177">
        <f t="shared" si="0"/>
        <v>130000</v>
      </c>
    </row>
    <row r="14" spans="2:9" s="93" customFormat="1" ht="48" thickBot="1" x14ac:dyDescent="0.3">
      <c r="B14" s="172" t="s">
        <v>184</v>
      </c>
      <c r="C14" s="181">
        <f>'2) By Category'!D224</f>
        <v>17173</v>
      </c>
      <c r="D14" s="181">
        <f>'2) By Category'!E224</f>
        <v>17173.5</v>
      </c>
      <c r="E14" s="181">
        <f>'2) By Category'!F224</f>
        <v>17167</v>
      </c>
      <c r="F14" s="181">
        <f>'2) By Category'!G224</f>
        <v>0</v>
      </c>
      <c r="G14" s="234"/>
      <c r="H14" s="234"/>
      <c r="I14" s="178">
        <f t="shared" si="0"/>
        <v>51513.5</v>
      </c>
    </row>
    <row r="15" spans="2:9" s="93" customFormat="1" ht="30" customHeight="1" x14ac:dyDescent="0.25">
      <c r="B15" s="184" t="s">
        <v>571</v>
      </c>
      <c r="C15" s="185">
        <f>SUM(C8:C14)</f>
        <v>975884.57</v>
      </c>
      <c r="D15" s="185">
        <f>SUM(D8:D14)</f>
        <v>934884.56999999983</v>
      </c>
      <c r="E15" s="185">
        <f>SUM(E8:E14)</f>
        <v>488885.07</v>
      </c>
      <c r="F15" s="185">
        <f>SUM(F8:F14)</f>
        <v>591000</v>
      </c>
      <c r="G15" s="236"/>
      <c r="H15" s="236"/>
      <c r="I15" s="186">
        <f t="shared" si="0"/>
        <v>2990654.2099999995</v>
      </c>
    </row>
    <row r="16" spans="2:9" s="182" customFormat="1" ht="19.5" customHeight="1" x14ac:dyDescent="0.25">
      <c r="B16" s="183" t="s">
        <v>558</v>
      </c>
      <c r="C16" s="187">
        <f>C15*0.07</f>
        <v>68311.919900000008</v>
      </c>
      <c r="D16" s="187">
        <f t="shared" ref="D16:I16" si="1">D15*0.07</f>
        <v>65441.919899999994</v>
      </c>
      <c r="E16" s="187">
        <f t="shared" si="1"/>
        <v>34221.954900000004</v>
      </c>
      <c r="F16" s="187">
        <f t="shared" si="1"/>
        <v>41370.000000000007</v>
      </c>
      <c r="G16" s="187"/>
      <c r="H16" s="187"/>
      <c r="I16" s="187">
        <f t="shared" si="1"/>
        <v>209345.7947</v>
      </c>
    </row>
    <row r="17" spans="2:10" s="182" customFormat="1" ht="25.5" customHeight="1" thickBot="1" x14ac:dyDescent="0.3">
      <c r="B17" s="188" t="s">
        <v>65</v>
      </c>
      <c r="C17" s="189">
        <f>C15+C16</f>
        <v>1044196.4898999999</v>
      </c>
      <c r="D17" s="189">
        <f t="shared" ref="D17:I17" si="2">D15+D16</f>
        <v>1000326.4898999998</v>
      </c>
      <c r="E17" s="189">
        <f t="shared" si="2"/>
        <v>523107.02490000002</v>
      </c>
      <c r="F17" s="189">
        <f t="shared" si="2"/>
        <v>632370</v>
      </c>
      <c r="G17" s="189"/>
      <c r="H17" s="189"/>
      <c r="I17" s="189">
        <f t="shared" si="2"/>
        <v>3200000.0046999995</v>
      </c>
    </row>
    <row r="18" spans="2:10" s="93" customFormat="1" ht="16.5" thickBot="1" x14ac:dyDescent="0.3">
      <c r="F18" s="182"/>
      <c r="G18" s="182"/>
      <c r="H18" s="182"/>
    </row>
    <row r="19" spans="2:10" s="93" customFormat="1" ht="15.75" customHeight="1" x14ac:dyDescent="0.25">
      <c r="B19" s="337" t="s">
        <v>29</v>
      </c>
      <c r="C19" s="338"/>
      <c r="D19" s="338"/>
      <c r="E19" s="338"/>
      <c r="F19" s="339"/>
      <c r="G19" s="339"/>
      <c r="H19" s="339"/>
      <c r="I19" s="339"/>
      <c r="J19" s="217"/>
    </row>
    <row r="20" spans="2:10" ht="15.75" x14ac:dyDescent="0.25">
      <c r="B20" s="31"/>
      <c r="C20" s="29" t="s">
        <v>181</v>
      </c>
      <c r="D20" s="29" t="s">
        <v>182</v>
      </c>
      <c r="E20" s="29" t="s">
        <v>183</v>
      </c>
      <c r="F20" s="29" t="s">
        <v>586</v>
      </c>
      <c r="G20" s="29" t="s">
        <v>587</v>
      </c>
      <c r="H20" s="29" t="s">
        <v>588</v>
      </c>
      <c r="I20" s="214" t="s">
        <v>559</v>
      </c>
      <c r="J20" s="32" t="s">
        <v>31</v>
      </c>
    </row>
    <row r="21" spans="2:10" ht="15.75" x14ac:dyDescent="0.25">
      <c r="B21" s="31"/>
      <c r="C21" s="29" t="str">
        <f>'1) Budget Table'!D13</f>
        <v>UNDP - Kiribati</v>
      </c>
      <c r="D21" s="29" t="str">
        <f>'1) Budget Table'!E13</f>
        <v>UNDP - Tuvalu</v>
      </c>
      <c r="E21" s="29" t="str">
        <f>'1) Budget Table'!F13</f>
        <v>UNDP - RMI</v>
      </c>
      <c r="F21" s="214">
        <v>0</v>
      </c>
      <c r="G21" s="214">
        <v>0</v>
      </c>
      <c r="H21" s="214">
        <v>0</v>
      </c>
      <c r="I21" s="214"/>
      <c r="J21" s="32"/>
    </row>
    <row r="22" spans="2:10" ht="23.25" customHeight="1" x14ac:dyDescent="0.25">
      <c r="B22" s="30" t="s">
        <v>30</v>
      </c>
      <c r="C22" s="212">
        <f>'1) Budget Table'!D216</f>
        <v>730937.54043333326</v>
      </c>
      <c r="D22" s="212">
        <f>'1) Budget Table'!E216</f>
        <v>700228.54792333324</v>
      </c>
      <c r="E22" s="212">
        <f>'1) Budget Table'!F216</f>
        <v>366174.91493333329</v>
      </c>
      <c r="F22" s="212">
        <f>'1) Budget Table'!G216</f>
        <v>442659</v>
      </c>
      <c r="G22" s="212">
        <f>'1) Budget Table'!H216</f>
        <v>0</v>
      </c>
      <c r="H22" s="212">
        <f>'1) Budget Table'!I216</f>
        <v>0</v>
      </c>
      <c r="I22" s="215">
        <f>'1) Budget Table'!J216</f>
        <v>2240000.0032899999</v>
      </c>
      <c r="J22" s="211">
        <f>'1) Budget Table'!K216</f>
        <v>0.7</v>
      </c>
    </row>
    <row r="23" spans="2:10" ht="24.75" customHeight="1" x14ac:dyDescent="0.25">
      <c r="B23" s="30" t="s">
        <v>32</v>
      </c>
      <c r="C23" s="212">
        <f>'1) Budget Table'!D217</f>
        <v>313258.94589999999</v>
      </c>
      <c r="D23" s="212">
        <f>'1) Budget Table'!E217</f>
        <v>300097.94910999999</v>
      </c>
      <c r="E23" s="212">
        <f>'1) Budget Table'!F217</f>
        <v>156932.10639999999</v>
      </c>
      <c r="F23" s="212">
        <f>'1) Budget Table'!G217</f>
        <v>189711</v>
      </c>
      <c r="G23" s="212">
        <f>'1) Budget Table'!H217</f>
        <v>0</v>
      </c>
      <c r="H23" s="212">
        <f>'1) Budget Table'!I217</f>
        <v>0</v>
      </c>
      <c r="I23" s="215">
        <f>'1) Budget Table'!J217</f>
        <v>960000.00141000003</v>
      </c>
      <c r="J23" s="9">
        <f>'1) Budget Table'!K217</f>
        <v>0.3</v>
      </c>
    </row>
    <row r="24" spans="2:10" ht="24.75" customHeight="1" x14ac:dyDescent="0.25">
      <c r="B24" s="30" t="s">
        <v>576</v>
      </c>
      <c r="C24" s="212">
        <f>'1) Budget Table'!D218</f>
        <v>0</v>
      </c>
      <c r="D24" s="212">
        <f>'1) Budget Table'!E218</f>
        <v>0</v>
      </c>
      <c r="E24" s="212">
        <f>'1) Budget Table'!F218</f>
        <v>0</v>
      </c>
      <c r="F24" s="212">
        <f>'1) Budget Table'!G218</f>
        <v>0</v>
      </c>
      <c r="G24" s="212">
        <f>'1) Budget Table'!H218</f>
        <v>0</v>
      </c>
      <c r="H24" s="212">
        <f>'1) Budget Table'!I218</f>
        <v>0</v>
      </c>
      <c r="I24" s="215">
        <f>'1) Budget Table'!J218</f>
        <v>0</v>
      </c>
      <c r="J24" s="9">
        <f>'1) Budget Table'!K218</f>
        <v>0</v>
      </c>
    </row>
    <row r="25" spans="2:10" ht="16.5" thickBot="1" x14ac:dyDescent="0.3">
      <c r="B25" s="10" t="s">
        <v>559</v>
      </c>
      <c r="C25" s="213">
        <f>'1) Budget Table'!D219</f>
        <v>1044196.4863333332</v>
      </c>
      <c r="D25" s="213">
        <f>'1) Budget Table'!E219</f>
        <v>1000326.4970333332</v>
      </c>
      <c r="E25" s="213">
        <f>'1) Budget Table'!F219</f>
        <v>523107.02133333328</v>
      </c>
      <c r="F25" s="213">
        <f>'1) Budget Table'!G219</f>
        <v>632370</v>
      </c>
      <c r="G25" s="213">
        <f>'1) Budget Table'!H219</f>
        <v>0</v>
      </c>
      <c r="H25" s="213">
        <f>'1) Budget Table'!I219</f>
        <v>0</v>
      </c>
      <c r="I25" s="216">
        <f>'1) Budget Table'!J219</f>
        <v>3200000.0046999999</v>
      </c>
      <c r="J25" s="218"/>
    </row>
  </sheetData>
  <sheetProtection formatCells="0" formatColumns="0" formatRows="0"/>
  <mergeCells count="4">
    <mergeCell ref="B19:I19"/>
    <mergeCell ref="B5:I5"/>
    <mergeCell ref="I6:I7"/>
    <mergeCell ref="B2:I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Table'!$J$210</xm:f>
            <x14:dxf>
              <font>
                <color rgb="FF9C0006"/>
              </font>
              <fill>
                <patternFill>
                  <bgColor rgb="FFFFC7CE"/>
                </patternFill>
              </fill>
            </x14:dxf>
          </x14:cfRule>
          <xm:sqref>I17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5">
        <v>0</v>
      </c>
    </row>
    <row r="2" spans="1:1" x14ac:dyDescent="0.25">
      <c r="A2" s="165">
        <v>0.2</v>
      </c>
    </row>
    <row r="3" spans="1:1" x14ac:dyDescent="0.25">
      <c r="A3" s="165">
        <v>0.4</v>
      </c>
    </row>
    <row r="4" spans="1:1" x14ac:dyDescent="0.25">
      <c r="A4" s="165">
        <v>0.6</v>
      </c>
    </row>
    <row r="5" spans="1:1" x14ac:dyDescent="0.25">
      <c r="A5" s="165">
        <v>0.8</v>
      </c>
    </row>
    <row r="6" spans="1:1" x14ac:dyDescent="0.25">
      <c r="A6" s="16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4" t="s">
        <v>198</v>
      </c>
      <c r="B1" s="95" t="s">
        <v>199</v>
      </c>
    </row>
    <row r="2" spans="1:2" x14ac:dyDescent="0.25">
      <c r="A2" s="96" t="s">
        <v>200</v>
      </c>
      <c r="B2" s="97" t="s">
        <v>201</v>
      </c>
    </row>
    <row r="3" spans="1:2" x14ac:dyDescent="0.25">
      <c r="A3" s="96" t="s">
        <v>202</v>
      </c>
      <c r="B3" s="97" t="s">
        <v>203</v>
      </c>
    </row>
    <row r="4" spans="1:2" x14ac:dyDescent="0.25">
      <c r="A4" s="96" t="s">
        <v>204</v>
      </c>
      <c r="B4" s="97" t="s">
        <v>205</v>
      </c>
    </row>
    <row r="5" spans="1:2" x14ac:dyDescent="0.25">
      <c r="A5" s="96" t="s">
        <v>206</v>
      </c>
      <c r="B5" s="97" t="s">
        <v>207</v>
      </c>
    </row>
    <row r="6" spans="1:2" x14ac:dyDescent="0.25">
      <c r="A6" s="96" t="s">
        <v>208</v>
      </c>
      <c r="B6" s="97" t="s">
        <v>209</v>
      </c>
    </row>
    <row r="7" spans="1:2" x14ac:dyDescent="0.25">
      <c r="A7" s="96" t="s">
        <v>210</v>
      </c>
      <c r="B7" s="97" t="s">
        <v>211</v>
      </c>
    </row>
    <row r="8" spans="1:2" x14ac:dyDescent="0.25">
      <c r="A8" s="96" t="s">
        <v>212</v>
      </c>
      <c r="B8" s="97" t="s">
        <v>213</v>
      </c>
    </row>
    <row r="9" spans="1:2" x14ac:dyDescent="0.25">
      <c r="A9" s="96" t="s">
        <v>214</v>
      </c>
      <c r="B9" s="97" t="s">
        <v>215</v>
      </c>
    </row>
    <row r="10" spans="1:2" x14ac:dyDescent="0.25">
      <c r="A10" s="96" t="s">
        <v>216</v>
      </c>
      <c r="B10" s="97" t="s">
        <v>217</v>
      </c>
    </row>
    <row r="11" spans="1:2" x14ac:dyDescent="0.25">
      <c r="A11" s="96" t="s">
        <v>218</v>
      </c>
      <c r="B11" s="97" t="s">
        <v>219</v>
      </c>
    </row>
    <row r="12" spans="1:2" x14ac:dyDescent="0.25">
      <c r="A12" s="96" t="s">
        <v>220</v>
      </c>
      <c r="B12" s="97" t="s">
        <v>221</v>
      </c>
    </row>
    <row r="13" spans="1:2" x14ac:dyDescent="0.25">
      <c r="A13" s="96" t="s">
        <v>222</v>
      </c>
      <c r="B13" s="97" t="s">
        <v>223</v>
      </c>
    </row>
    <row r="14" spans="1:2" x14ac:dyDescent="0.25">
      <c r="A14" s="96" t="s">
        <v>224</v>
      </c>
      <c r="B14" s="97" t="s">
        <v>225</v>
      </c>
    </row>
    <row r="15" spans="1:2" x14ac:dyDescent="0.25">
      <c r="A15" s="96" t="s">
        <v>226</v>
      </c>
      <c r="B15" s="97" t="s">
        <v>227</v>
      </c>
    </row>
    <row r="16" spans="1:2" x14ac:dyDescent="0.25">
      <c r="A16" s="96" t="s">
        <v>228</v>
      </c>
      <c r="B16" s="97" t="s">
        <v>229</v>
      </c>
    </row>
    <row r="17" spans="1:2" x14ac:dyDescent="0.25">
      <c r="A17" s="96" t="s">
        <v>230</v>
      </c>
      <c r="B17" s="97" t="s">
        <v>231</v>
      </c>
    </row>
    <row r="18" spans="1:2" x14ac:dyDescent="0.25">
      <c r="A18" s="96" t="s">
        <v>232</v>
      </c>
      <c r="B18" s="97" t="s">
        <v>233</v>
      </c>
    </row>
    <row r="19" spans="1:2" x14ac:dyDescent="0.25">
      <c r="A19" s="96" t="s">
        <v>234</v>
      </c>
      <c r="B19" s="97" t="s">
        <v>235</v>
      </c>
    </row>
    <row r="20" spans="1:2" x14ac:dyDescent="0.25">
      <c r="A20" s="96" t="s">
        <v>236</v>
      </c>
      <c r="B20" s="97" t="s">
        <v>237</v>
      </c>
    </row>
    <row r="21" spans="1:2" x14ac:dyDescent="0.25">
      <c r="A21" s="96" t="s">
        <v>238</v>
      </c>
      <c r="B21" s="97" t="s">
        <v>239</v>
      </c>
    </row>
    <row r="22" spans="1:2" x14ac:dyDescent="0.25">
      <c r="A22" s="96" t="s">
        <v>240</v>
      </c>
      <c r="B22" s="97" t="s">
        <v>241</v>
      </c>
    </row>
    <row r="23" spans="1:2" x14ac:dyDescent="0.25">
      <c r="A23" s="96" t="s">
        <v>242</v>
      </c>
      <c r="B23" s="97" t="s">
        <v>243</v>
      </c>
    </row>
    <row r="24" spans="1:2" x14ac:dyDescent="0.25">
      <c r="A24" s="96" t="s">
        <v>244</v>
      </c>
      <c r="B24" s="97" t="s">
        <v>245</v>
      </c>
    </row>
    <row r="25" spans="1:2" x14ac:dyDescent="0.25">
      <c r="A25" s="96" t="s">
        <v>246</v>
      </c>
      <c r="B25" s="97" t="s">
        <v>247</v>
      </c>
    </row>
    <row r="26" spans="1:2" x14ac:dyDescent="0.25">
      <c r="A26" s="96" t="s">
        <v>248</v>
      </c>
      <c r="B26" s="97" t="s">
        <v>249</v>
      </c>
    </row>
    <row r="27" spans="1:2" x14ac:dyDescent="0.25">
      <c r="A27" s="96" t="s">
        <v>250</v>
      </c>
      <c r="B27" s="97" t="s">
        <v>251</v>
      </c>
    </row>
    <row r="28" spans="1:2" x14ac:dyDescent="0.25">
      <c r="A28" s="96" t="s">
        <v>252</v>
      </c>
      <c r="B28" s="97" t="s">
        <v>253</v>
      </c>
    </row>
    <row r="29" spans="1:2" x14ac:dyDescent="0.25">
      <c r="A29" s="96" t="s">
        <v>254</v>
      </c>
      <c r="B29" s="97" t="s">
        <v>255</v>
      </c>
    </row>
    <row r="30" spans="1:2" x14ac:dyDescent="0.25">
      <c r="A30" s="96" t="s">
        <v>256</v>
      </c>
      <c r="B30" s="97" t="s">
        <v>257</v>
      </c>
    </row>
    <row r="31" spans="1:2" x14ac:dyDescent="0.25">
      <c r="A31" s="96" t="s">
        <v>258</v>
      </c>
      <c r="B31" s="97" t="s">
        <v>259</v>
      </c>
    </row>
    <row r="32" spans="1:2" x14ac:dyDescent="0.25">
      <c r="A32" s="96" t="s">
        <v>260</v>
      </c>
      <c r="B32" s="97" t="s">
        <v>261</v>
      </c>
    </row>
    <row r="33" spans="1:2" x14ac:dyDescent="0.25">
      <c r="A33" s="96" t="s">
        <v>262</v>
      </c>
      <c r="B33" s="97" t="s">
        <v>263</v>
      </c>
    </row>
    <row r="34" spans="1:2" x14ac:dyDescent="0.25">
      <c r="A34" s="96" t="s">
        <v>264</v>
      </c>
      <c r="B34" s="97" t="s">
        <v>265</v>
      </c>
    </row>
    <row r="35" spans="1:2" x14ac:dyDescent="0.25">
      <c r="A35" s="96" t="s">
        <v>266</v>
      </c>
      <c r="B35" s="97" t="s">
        <v>267</v>
      </c>
    </row>
    <row r="36" spans="1:2" x14ac:dyDescent="0.25">
      <c r="A36" s="96" t="s">
        <v>268</v>
      </c>
      <c r="B36" s="97" t="s">
        <v>269</v>
      </c>
    </row>
    <row r="37" spans="1:2" x14ac:dyDescent="0.25">
      <c r="A37" s="96" t="s">
        <v>270</v>
      </c>
      <c r="B37" s="97" t="s">
        <v>271</v>
      </c>
    </row>
    <row r="38" spans="1:2" x14ac:dyDescent="0.25">
      <c r="A38" s="96" t="s">
        <v>272</v>
      </c>
      <c r="B38" s="97" t="s">
        <v>273</v>
      </c>
    </row>
    <row r="39" spans="1:2" x14ac:dyDescent="0.25">
      <c r="A39" s="96" t="s">
        <v>274</v>
      </c>
      <c r="B39" s="97" t="s">
        <v>275</v>
      </c>
    </row>
    <row r="40" spans="1:2" x14ac:dyDescent="0.25">
      <c r="A40" s="96" t="s">
        <v>276</v>
      </c>
      <c r="B40" s="97" t="s">
        <v>277</v>
      </c>
    </row>
    <row r="41" spans="1:2" x14ac:dyDescent="0.25">
      <c r="A41" s="96" t="s">
        <v>278</v>
      </c>
      <c r="B41" s="97" t="s">
        <v>279</v>
      </c>
    </row>
    <row r="42" spans="1:2" x14ac:dyDescent="0.25">
      <c r="A42" s="96" t="s">
        <v>280</v>
      </c>
      <c r="B42" s="97" t="s">
        <v>281</v>
      </c>
    </row>
    <row r="43" spans="1:2" x14ac:dyDescent="0.25">
      <c r="A43" s="96" t="s">
        <v>282</v>
      </c>
      <c r="B43" s="97" t="s">
        <v>283</v>
      </c>
    </row>
    <row r="44" spans="1:2" x14ac:dyDescent="0.25">
      <c r="A44" s="96" t="s">
        <v>284</v>
      </c>
      <c r="B44" s="97" t="s">
        <v>285</v>
      </c>
    </row>
    <row r="45" spans="1:2" x14ac:dyDescent="0.25">
      <c r="A45" s="96" t="s">
        <v>286</v>
      </c>
      <c r="B45" s="97" t="s">
        <v>287</v>
      </c>
    </row>
    <row r="46" spans="1:2" x14ac:dyDescent="0.25">
      <c r="A46" s="96" t="s">
        <v>288</v>
      </c>
      <c r="B46" s="97" t="s">
        <v>289</v>
      </c>
    </row>
    <row r="47" spans="1:2" x14ac:dyDescent="0.25">
      <c r="A47" s="96" t="s">
        <v>290</v>
      </c>
      <c r="B47" s="97" t="s">
        <v>291</v>
      </c>
    </row>
    <row r="48" spans="1:2" x14ac:dyDescent="0.25">
      <c r="A48" s="96" t="s">
        <v>292</v>
      </c>
      <c r="B48" s="97" t="s">
        <v>293</v>
      </c>
    </row>
    <row r="49" spans="1:2" x14ac:dyDescent="0.25">
      <c r="A49" s="96" t="s">
        <v>294</v>
      </c>
      <c r="B49" s="97" t="s">
        <v>295</v>
      </c>
    </row>
    <row r="50" spans="1:2" x14ac:dyDescent="0.25">
      <c r="A50" s="96" t="s">
        <v>296</v>
      </c>
      <c r="B50" s="97" t="s">
        <v>297</v>
      </c>
    </row>
    <row r="51" spans="1:2" x14ac:dyDescent="0.25">
      <c r="A51" s="96" t="s">
        <v>298</v>
      </c>
      <c r="B51" s="97" t="s">
        <v>299</v>
      </c>
    </row>
    <row r="52" spans="1:2" x14ac:dyDescent="0.25">
      <c r="A52" s="96" t="s">
        <v>300</v>
      </c>
      <c r="B52" s="97" t="s">
        <v>301</v>
      </c>
    </row>
    <row r="53" spans="1:2" x14ac:dyDescent="0.25">
      <c r="A53" s="96" t="s">
        <v>302</v>
      </c>
      <c r="B53" s="97" t="s">
        <v>303</v>
      </c>
    </row>
    <row r="54" spans="1:2" x14ac:dyDescent="0.25">
      <c r="A54" s="96" t="s">
        <v>304</v>
      </c>
      <c r="B54" s="97" t="s">
        <v>305</v>
      </c>
    </row>
    <row r="55" spans="1:2" x14ac:dyDescent="0.25">
      <c r="A55" s="96" t="s">
        <v>306</v>
      </c>
      <c r="B55" s="97" t="s">
        <v>307</v>
      </c>
    </row>
    <row r="56" spans="1:2" x14ac:dyDescent="0.25">
      <c r="A56" s="96" t="s">
        <v>308</v>
      </c>
      <c r="B56" s="97" t="s">
        <v>309</v>
      </c>
    </row>
    <row r="57" spans="1:2" x14ac:dyDescent="0.25">
      <c r="A57" s="96" t="s">
        <v>310</v>
      </c>
      <c r="B57" s="97" t="s">
        <v>311</v>
      </c>
    </row>
    <row r="58" spans="1:2" x14ac:dyDescent="0.25">
      <c r="A58" s="96" t="s">
        <v>312</v>
      </c>
      <c r="B58" s="97" t="s">
        <v>313</v>
      </c>
    </row>
    <row r="59" spans="1:2" x14ac:dyDescent="0.25">
      <c r="A59" s="96" t="s">
        <v>314</v>
      </c>
      <c r="B59" s="97" t="s">
        <v>315</v>
      </c>
    </row>
    <row r="60" spans="1:2" x14ac:dyDescent="0.25">
      <c r="A60" s="96" t="s">
        <v>316</v>
      </c>
      <c r="B60" s="97" t="s">
        <v>317</v>
      </c>
    </row>
    <row r="61" spans="1:2" x14ac:dyDescent="0.25">
      <c r="A61" s="96" t="s">
        <v>318</v>
      </c>
      <c r="B61" s="97" t="s">
        <v>319</v>
      </c>
    </row>
    <row r="62" spans="1:2" x14ac:dyDescent="0.25">
      <c r="A62" s="96" t="s">
        <v>320</v>
      </c>
      <c r="B62" s="97" t="s">
        <v>321</v>
      </c>
    </row>
    <row r="63" spans="1:2" x14ac:dyDescent="0.25">
      <c r="A63" s="96" t="s">
        <v>322</v>
      </c>
      <c r="B63" s="97" t="s">
        <v>323</v>
      </c>
    </row>
    <row r="64" spans="1:2" x14ac:dyDescent="0.25">
      <c r="A64" s="96" t="s">
        <v>324</v>
      </c>
      <c r="B64" s="97" t="s">
        <v>325</v>
      </c>
    </row>
    <row r="65" spans="1:2" x14ac:dyDescent="0.25">
      <c r="A65" s="96" t="s">
        <v>326</v>
      </c>
      <c r="B65" s="97" t="s">
        <v>327</v>
      </c>
    </row>
    <row r="66" spans="1:2" x14ac:dyDescent="0.25">
      <c r="A66" s="96" t="s">
        <v>328</v>
      </c>
      <c r="B66" s="97" t="s">
        <v>329</v>
      </c>
    </row>
    <row r="67" spans="1:2" x14ac:dyDescent="0.25">
      <c r="A67" s="96" t="s">
        <v>330</v>
      </c>
      <c r="B67" s="97" t="s">
        <v>331</v>
      </c>
    </row>
    <row r="68" spans="1:2" x14ac:dyDescent="0.25">
      <c r="A68" s="96" t="s">
        <v>332</v>
      </c>
      <c r="B68" s="97" t="s">
        <v>333</v>
      </c>
    </row>
    <row r="69" spans="1:2" x14ac:dyDescent="0.25">
      <c r="A69" s="96" t="s">
        <v>334</v>
      </c>
      <c r="B69" s="97" t="s">
        <v>335</v>
      </c>
    </row>
    <row r="70" spans="1:2" x14ac:dyDescent="0.25">
      <c r="A70" s="96" t="s">
        <v>336</v>
      </c>
      <c r="B70" s="97" t="s">
        <v>337</v>
      </c>
    </row>
    <row r="71" spans="1:2" x14ac:dyDescent="0.25">
      <c r="A71" s="96" t="s">
        <v>338</v>
      </c>
      <c r="B71" s="97" t="s">
        <v>339</v>
      </c>
    </row>
    <row r="72" spans="1:2" x14ac:dyDescent="0.25">
      <c r="A72" s="96" t="s">
        <v>340</v>
      </c>
      <c r="B72" s="97" t="s">
        <v>341</v>
      </c>
    </row>
    <row r="73" spans="1:2" x14ac:dyDescent="0.25">
      <c r="A73" s="96" t="s">
        <v>342</v>
      </c>
      <c r="B73" s="97" t="s">
        <v>343</v>
      </c>
    </row>
    <row r="74" spans="1:2" x14ac:dyDescent="0.25">
      <c r="A74" s="96" t="s">
        <v>344</v>
      </c>
      <c r="B74" s="97" t="s">
        <v>345</v>
      </c>
    </row>
    <row r="75" spans="1:2" x14ac:dyDescent="0.25">
      <c r="A75" s="96" t="s">
        <v>346</v>
      </c>
      <c r="B75" s="98" t="s">
        <v>347</v>
      </c>
    </row>
    <row r="76" spans="1:2" x14ac:dyDescent="0.25">
      <c r="A76" s="96" t="s">
        <v>348</v>
      </c>
      <c r="B76" s="98" t="s">
        <v>349</v>
      </c>
    </row>
    <row r="77" spans="1:2" x14ac:dyDescent="0.25">
      <c r="A77" s="96" t="s">
        <v>350</v>
      </c>
      <c r="B77" s="98" t="s">
        <v>351</v>
      </c>
    </row>
    <row r="78" spans="1:2" x14ac:dyDescent="0.25">
      <c r="A78" s="96" t="s">
        <v>352</v>
      </c>
      <c r="B78" s="98" t="s">
        <v>353</v>
      </c>
    </row>
    <row r="79" spans="1:2" x14ac:dyDescent="0.25">
      <c r="A79" s="96" t="s">
        <v>354</v>
      </c>
      <c r="B79" s="98" t="s">
        <v>355</v>
      </c>
    </row>
    <row r="80" spans="1:2" x14ac:dyDescent="0.25">
      <c r="A80" s="96" t="s">
        <v>356</v>
      </c>
      <c r="B80" s="98" t="s">
        <v>357</v>
      </c>
    </row>
    <row r="81" spans="1:2" x14ac:dyDescent="0.25">
      <c r="A81" s="96" t="s">
        <v>358</v>
      </c>
      <c r="B81" s="98" t="s">
        <v>359</v>
      </c>
    </row>
    <row r="82" spans="1:2" x14ac:dyDescent="0.25">
      <c r="A82" s="96" t="s">
        <v>360</v>
      </c>
      <c r="B82" s="98" t="s">
        <v>361</v>
      </c>
    </row>
    <row r="83" spans="1:2" x14ac:dyDescent="0.25">
      <c r="A83" s="96" t="s">
        <v>362</v>
      </c>
      <c r="B83" s="98" t="s">
        <v>363</v>
      </c>
    </row>
    <row r="84" spans="1:2" x14ac:dyDescent="0.25">
      <c r="A84" s="96" t="s">
        <v>364</v>
      </c>
      <c r="B84" s="98" t="s">
        <v>365</v>
      </c>
    </row>
    <row r="85" spans="1:2" x14ac:dyDescent="0.25">
      <c r="A85" s="96" t="s">
        <v>366</v>
      </c>
      <c r="B85" s="98" t="s">
        <v>367</v>
      </c>
    </row>
    <row r="86" spans="1:2" x14ac:dyDescent="0.25">
      <c r="A86" s="96" t="s">
        <v>368</v>
      </c>
      <c r="B86" s="98" t="s">
        <v>369</v>
      </c>
    </row>
    <row r="87" spans="1:2" x14ac:dyDescent="0.25">
      <c r="A87" s="96" t="s">
        <v>370</v>
      </c>
      <c r="B87" s="98" t="s">
        <v>371</v>
      </c>
    </row>
    <row r="88" spans="1:2" x14ac:dyDescent="0.25">
      <c r="A88" s="96" t="s">
        <v>372</v>
      </c>
      <c r="B88" s="98" t="s">
        <v>373</v>
      </c>
    </row>
    <row r="89" spans="1:2" x14ac:dyDescent="0.25">
      <c r="A89" s="96" t="s">
        <v>374</v>
      </c>
      <c r="B89" s="98" t="s">
        <v>375</v>
      </c>
    </row>
    <row r="90" spans="1:2" x14ac:dyDescent="0.25">
      <c r="A90" s="96" t="s">
        <v>376</v>
      </c>
      <c r="B90" s="98" t="s">
        <v>377</v>
      </c>
    </row>
    <row r="91" spans="1:2" x14ac:dyDescent="0.25">
      <c r="A91" s="96" t="s">
        <v>378</v>
      </c>
      <c r="B91" s="98" t="s">
        <v>379</v>
      </c>
    </row>
    <row r="92" spans="1:2" x14ac:dyDescent="0.25">
      <c r="A92" s="96" t="s">
        <v>380</v>
      </c>
      <c r="B92" s="98" t="s">
        <v>381</v>
      </c>
    </row>
    <row r="93" spans="1:2" x14ac:dyDescent="0.25">
      <c r="A93" s="96" t="s">
        <v>382</v>
      </c>
      <c r="B93" s="98" t="s">
        <v>383</v>
      </c>
    </row>
    <row r="94" spans="1:2" x14ac:dyDescent="0.25">
      <c r="A94" s="96" t="s">
        <v>384</v>
      </c>
      <c r="B94" s="98" t="s">
        <v>385</v>
      </c>
    </row>
    <row r="95" spans="1:2" x14ac:dyDescent="0.25">
      <c r="A95" s="96" t="s">
        <v>386</v>
      </c>
      <c r="B95" s="98" t="s">
        <v>387</v>
      </c>
    </row>
    <row r="96" spans="1:2" x14ac:dyDescent="0.25">
      <c r="A96" s="96" t="s">
        <v>388</v>
      </c>
      <c r="B96" s="98" t="s">
        <v>389</v>
      </c>
    </row>
    <row r="97" spans="1:2" x14ac:dyDescent="0.25">
      <c r="A97" s="96" t="s">
        <v>390</v>
      </c>
      <c r="B97" s="98" t="s">
        <v>391</v>
      </c>
    </row>
    <row r="98" spans="1:2" x14ac:dyDescent="0.25">
      <c r="A98" s="96" t="s">
        <v>392</v>
      </c>
      <c r="B98" s="98" t="s">
        <v>393</v>
      </c>
    </row>
    <row r="99" spans="1:2" x14ac:dyDescent="0.25">
      <c r="A99" s="96" t="s">
        <v>394</v>
      </c>
      <c r="B99" s="98" t="s">
        <v>395</v>
      </c>
    </row>
    <row r="100" spans="1:2" x14ac:dyDescent="0.25">
      <c r="A100" s="96" t="s">
        <v>396</v>
      </c>
      <c r="B100" s="98" t="s">
        <v>397</v>
      </c>
    </row>
    <row r="101" spans="1:2" x14ac:dyDescent="0.25">
      <c r="A101" s="96" t="s">
        <v>398</v>
      </c>
      <c r="B101" s="98" t="s">
        <v>399</v>
      </c>
    </row>
    <row r="102" spans="1:2" x14ac:dyDescent="0.25">
      <c r="A102" s="96" t="s">
        <v>400</v>
      </c>
      <c r="B102" s="98" t="s">
        <v>401</v>
      </c>
    </row>
    <row r="103" spans="1:2" x14ac:dyDescent="0.25">
      <c r="A103" s="96" t="s">
        <v>402</v>
      </c>
      <c r="B103" s="98" t="s">
        <v>403</v>
      </c>
    </row>
    <row r="104" spans="1:2" x14ac:dyDescent="0.25">
      <c r="A104" s="96" t="s">
        <v>404</v>
      </c>
      <c r="B104" s="98" t="s">
        <v>405</v>
      </c>
    </row>
    <row r="105" spans="1:2" x14ac:dyDescent="0.25">
      <c r="A105" s="96" t="s">
        <v>406</v>
      </c>
      <c r="B105" s="98" t="s">
        <v>407</v>
      </c>
    </row>
    <row r="106" spans="1:2" x14ac:dyDescent="0.25">
      <c r="A106" s="96" t="s">
        <v>408</v>
      </c>
      <c r="B106" s="98" t="s">
        <v>409</v>
      </c>
    </row>
    <row r="107" spans="1:2" x14ac:dyDescent="0.25">
      <c r="A107" s="96" t="s">
        <v>410</v>
      </c>
      <c r="B107" s="98" t="s">
        <v>411</v>
      </c>
    </row>
    <row r="108" spans="1:2" x14ac:dyDescent="0.25">
      <c r="A108" s="96" t="s">
        <v>412</v>
      </c>
      <c r="B108" s="98" t="s">
        <v>413</v>
      </c>
    </row>
    <row r="109" spans="1:2" x14ac:dyDescent="0.25">
      <c r="A109" s="96" t="s">
        <v>414</v>
      </c>
      <c r="B109" s="98" t="s">
        <v>415</v>
      </c>
    </row>
    <row r="110" spans="1:2" x14ac:dyDescent="0.25">
      <c r="A110" s="96" t="s">
        <v>416</v>
      </c>
      <c r="B110" s="98" t="s">
        <v>417</v>
      </c>
    </row>
    <row r="111" spans="1:2" x14ac:dyDescent="0.25">
      <c r="A111" s="96" t="s">
        <v>418</v>
      </c>
      <c r="B111" s="98" t="s">
        <v>419</v>
      </c>
    </row>
    <row r="112" spans="1:2" x14ac:dyDescent="0.25">
      <c r="A112" s="96" t="s">
        <v>420</v>
      </c>
      <c r="B112" s="98" t="s">
        <v>421</v>
      </c>
    </row>
    <row r="113" spans="1:2" x14ac:dyDescent="0.25">
      <c r="A113" s="96" t="s">
        <v>422</v>
      </c>
      <c r="B113" s="98" t="s">
        <v>423</v>
      </c>
    </row>
    <row r="114" spans="1:2" x14ac:dyDescent="0.25">
      <c r="A114" s="96" t="s">
        <v>424</v>
      </c>
      <c r="B114" s="98" t="s">
        <v>425</v>
      </c>
    </row>
    <row r="115" spans="1:2" x14ac:dyDescent="0.25">
      <c r="A115" s="96" t="s">
        <v>426</v>
      </c>
      <c r="B115" s="98" t="s">
        <v>427</v>
      </c>
    </row>
    <row r="116" spans="1:2" x14ac:dyDescent="0.25">
      <c r="A116" s="96" t="s">
        <v>428</v>
      </c>
      <c r="B116" s="98" t="s">
        <v>429</v>
      </c>
    </row>
    <row r="117" spans="1:2" x14ac:dyDescent="0.25">
      <c r="A117" s="96" t="s">
        <v>430</v>
      </c>
      <c r="B117" s="98" t="s">
        <v>431</v>
      </c>
    </row>
    <row r="118" spans="1:2" x14ac:dyDescent="0.25">
      <c r="A118" s="96" t="s">
        <v>432</v>
      </c>
      <c r="B118" s="98" t="s">
        <v>433</v>
      </c>
    </row>
    <row r="119" spans="1:2" x14ac:dyDescent="0.25">
      <c r="A119" s="96" t="s">
        <v>434</v>
      </c>
      <c r="B119" s="98" t="s">
        <v>435</v>
      </c>
    </row>
    <row r="120" spans="1:2" x14ac:dyDescent="0.25">
      <c r="A120" s="96" t="s">
        <v>436</v>
      </c>
      <c r="B120" s="98" t="s">
        <v>437</v>
      </c>
    </row>
    <row r="121" spans="1:2" x14ac:dyDescent="0.25">
      <c r="A121" s="96" t="s">
        <v>438</v>
      </c>
      <c r="B121" s="98" t="s">
        <v>439</v>
      </c>
    </row>
    <row r="122" spans="1:2" x14ac:dyDescent="0.25">
      <c r="A122" s="96" t="s">
        <v>440</v>
      </c>
      <c r="B122" s="98" t="s">
        <v>441</v>
      </c>
    </row>
    <row r="123" spans="1:2" x14ac:dyDescent="0.25">
      <c r="A123" s="96" t="s">
        <v>442</v>
      </c>
      <c r="B123" s="98" t="s">
        <v>443</v>
      </c>
    </row>
    <row r="124" spans="1:2" x14ac:dyDescent="0.25">
      <c r="A124" s="96" t="s">
        <v>444</v>
      </c>
      <c r="B124" s="98" t="s">
        <v>445</v>
      </c>
    </row>
    <row r="125" spans="1:2" x14ac:dyDescent="0.25">
      <c r="A125" s="96" t="s">
        <v>446</v>
      </c>
      <c r="B125" s="98" t="s">
        <v>447</v>
      </c>
    </row>
    <row r="126" spans="1:2" x14ac:dyDescent="0.25">
      <c r="A126" s="96" t="s">
        <v>448</v>
      </c>
      <c r="B126" s="98" t="s">
        <v>449</v>
      </c>
    </row>
    <row r="127" spans="1:2" x14ac:dyDescent="0.25">
      <c r="A127" s="96" t="s">
        <v>450</v>
      </c>
      <c r="B127" s="98" t="s">
        <v>451</v>
      </c>
    </row>
    <row r="128" spans="1:2" x14ac:dyDescent="0.25">
      <c r="A128" s="96" t="s">
        <v>452</v>
      </c>
      <c r="B128" s="98" t="s">
        <v>453</v>
      </c>
    </row>
    <row r="129" spans="1:2" x14ac:dyDescent="0.25">
      <c r="A129" s="96" t="s">
        <v>454</v>
      </c>
      <c r="B129" s="98" t="s">
        <v>455</v>
      </c>
    </row>
    <row r="130" spans="1:2" x14ac:dyDescent="0.25">
      <c r="A130" s="96" t="s">
        <v>456</v>
      </c>
      <c r="B130" s="98" t="s">
        <v>457</v>
      </c>
    </row>
    <row r="131" spans="1:2" x14ac:dyDescent="0.25">
      <c r="A131" s="96" t="s">
        <v>458</v>
      </c>
      <c r="B131" s="98" t="s">
        <v>459</v>
      </c>
    </row>
    <row r="132" spans="1:2" x14ac:dyDescent="0.25">
      <c r="A132" s="96" t="s">
        <v>460</v>
      </c>
      <c r="B132" s="98" t="s">
        <v>461</v>
      </c>
    </row>
    <row r="133" spans="1:2" x14ac:dyDescent="0.25">
      <c r="A133" s="96" t="s">
        <v>462</v>
      </c>
      <c r="B133" s="98" t="s">
        <v>463</v>
      </c>
    </row>
    <row r="134" spans="1:2" x14ac:dyDescent="0.25">
      <c r="A134" s="96" t="s">
        <v>464</v>
      </c>
      <c r="B134" s="98" t="s">
        <v>465</v>
      </c>
    </row>
    <row r="135" spans="1:2" x14ac:dyDescent="0.25">
      <c r="A135" s="96" t="s">
        <v>466</v>
      </c>
      <c r="B135" s="98" t="s">
        <v>467</v>
      </c>
    </row>
    <row r="136" spans="1:2" x14ac:dyDescent="0.25">
      <c r="A136" s="96" t="s">
        <v>468</v>
      </c>
      <c r="B136" s="98" t="s">
        <v>469</v>
      </c>
    </row>
    <row r="137" spans="1:2" x14ac:dyDescent="0.25">
      <c r="A137" s="96" t="s">
        <v>470</v>
      </c>
      <c r="B137" s="98" t="s">
        <v>471</v>
      </c>
    </row>
    <row r="138" spans="1:2" x14ac:dyDescent="0.25">
      <c r="A138" s="96" t="s">
        <v>472</v>
      </c>
      <c r="B138" s="98" t="s">
        <v>473</v>
      </c>
    </row>
    <row r="139" spans="1:2" x14ac:dyDescent="0.25">
      <c r="A139" s="96" t="s">
        <v>474</v>
      </c>
      <c r="B139" s="98" t="s">
        <v>475</v>
      </c>
    </row>
    <row r="140" spans="1:2" x14ac:dyDescent="0.25">
      <c r="A140" s="96" t="s">
        <v>476</v>
      </c>
      <c r="B140" s="98" t="s">
        <v>477</v>
      </c>
    </row>
    <row r="141" spans="1:2" x14ac:dyDescent="0.25">
      <c r="A141" s="96" t="s">
        <v>478</v>
      </c>
      <c r="B141" s="98" t="s">
        <v>479</v>
      </c>
    </row>
    <row r="142" spans="1:2" x14ac:dyDescent="0.25">
      <c r="A142" s="96" t="s">
        <v>480</v>
      </c>
      <c r="B142" s="98" t="s">
        <v>481</v>
      </c>
    </row>
    <row r="143" spans="1:2" x14ac:dyDescent="0.25">
      <c r="A143" s="96" t="s">
        <v>482</v>
      </c>
      <c r="B143" s="98" t="s">
        <v>483</v>
      </c>
    </row>
    <row r="144" spans="1:2" x14ac:dyDescent="0.25">
      <c r="A144" s="96" t="s">
        <v>484</v>
      </c>
      <c r="B144" s="99" t="s">
        <v>485</v>
      </c>
    </row>
    <row r="145" spans="1:2" x14ac:dyDescent="0.25">
      <c r="A145" s="96" t="s">
        <v>486</v>
      </c>
      <c r="B145" s="98" t="s">
        <v>487</v>
      </c>
    </row>
    <row r="146" spans="1:2" x14ac:dyDescent="0.25">
      <c r="A146" s="96" t="s">
        <v>488</v>
      </c>
      <c r="B146" s="98" t="s">
        <v>489</v>
      </c>
    </row>
    <row r="147" spans="1:2" x14ac:dyDescent="0.25">
      <c r="A147" s="96" t="s">
        <v>490</v>
      </c>
      <c r="B147" s="98" t="s">
        <v>491</v>
      </c>
    </row>
    <row r="148" spans="1:2" x14ac:dyDescent="0.25">
      <c r="A148" s="96" t="s">
        <v>492</v>
      </c>
      <c r="B148" s="98" t="s">
        <v>493</v>
      </c>
    </row>
    <row r="149" spans="1:2" x14ac:dyDescent="0.25">
      <c r="A149" s="96" t="s">
        <v>494</v>
      </c>
      <c r="B149" s="98" t="s">
        <v>495</v>
      </c>
    </row>
    <row r="150" spans="1:2" x14ac:dyDescent="0.25">
      <c r="A150" s="96" t="s">
        <v>496</v>
      </c>
      <c r="B150" s="98" t="s">
        <v>497</v>
      </c>
    </row>
    <row r="151" spans="1:2" x14ac:dyDescent="0.25">
      <c r="A151" s="96" t="s">
        <v>498</v>
      </c>
      <c r="B151" s="98" t="s">
        <v>499</v>
      </c>
    </row>
    <row r="152" spans="1:2" x14ac:dyDescent="0.25">
      <c r="A152" s="96" t="s">
        <v>500</v>
      </c>
      <c r="B152" s="98" t="s">
        <v>501</v>
      </c>
    </row>
    <row r="153" spans="1:2" x14ac:dyDescent="0.25">
      <c r="A153" s="96" t="s">
        <v>502</v>
      </c>
      <c r="B153" s="98" t="s">
        <v>503</v>
      </c>
    </row>
    <row r="154" spans="1:2" x14ac:dyDescent="0.25">
      <c r="A154" s="96" t="s">
        <v>504</v>
      </c>
      <c r="B154" s="98" t="s">
        <v>505</v>
      </c>
    </row>
    <row r="155" spans="1:2" x14ac:dyDescent="0.25">
      <c r="A155" s="96" t="s">
        <v>506</v>
      </c>
      <c r="B155" s="98" t="s">
        <v>507</v>
      </c>
    </row>
    <row r="156" spans="1:2" x14ac:dyDescent="0.25">
      <c r="A156" s="96" t="s">
        <v>508</v>
      </c>
      <c r="B156" s="98" t="s">
        <v>509</v>
      </c>
    </row>
    <row r="157" spans="1:2" x14ac:dyDescent="0.25">
      <c r="A157" s="96" t="s">
        <v>510</v>
      </c>
      <c r="B157" s="98" t="s">
        <v>511</v>
      </c>
    </row>
    <row r="158" spans="1:2" x14ac:dyDescent="0.25">
      <c r="A158" s="96" t="s">
        <v>512</v>
      </c>
      <c r="B158" s="98" t="s">
        <v>513</v>
      </c>
    </row>
    <row r="159" spans="1:2" x14ac:dyDescent="0.25">
      <c r="A159" s="96" t="s">
        <v>514</v>
      </c>
      <c r="B159" s="98" t="s">
        <v>515</v>
      </c>
    </row>
    <row r="160" spans="1:2" x14ac:dyDescent="0.25">
      <c r="A160" s="96" t="s">
        <v>516</v>
      </c>
      <c r="B160" s="98" t="s">
        <v>517</v>
      </c>
    </row>
    <row r="161" spans="1:2" x14ac:dyDescent="0.25">
      <c r="A161" s="96" t="s">
        <v>518</v>
      </c>
      <c r="B161" s="98" t="s">
        <v>519</v>
      </c>
    </row>
    <row r="162" spans="1:2" x14ac:dyDescent="0.25">
      <c r="A162" s="96" t="s">
        <v>520</v>
      </c>
      <c r="B162" s="98" t="s">
        <v>521</v>
      </c>
    </row>
    <row r="163" spans="1:2" x14ac:dyDescent="0.25">
      <c r="A163" s="96" t="s">
        <v>522</v>
      </c>
      <c r="B163" s="98" t="s">
        <v>523</v>
      </c>
    </row>
    <row r="164" spans="1:2" x14ac:dyDescent="0.25">
      <c r="A164" s="96" t="s">
        <v>524</v>
      </c>
      <c r="B164" s="98" t="s">
        <v>525</v>
      </c>
    </row>
    <row r="165" spans="1:2" x14ac:dyDescent="0.25">
      <c r="A165" s="96" t="s">
        <v>526</v>
      </c>
      <c r="B165" s="98" t="s">
        <v>527</v>
      </c>
    </row>
    <row r="166" spans="1:2" x14ac:dyDescent="0.25">
      <c r="A166" s="96" t="s">
        <v>528</v>
      </c>
      <c r="B166" s="98" t="s">
        <v>529</v>
      </c>
    </row>
    <row r="167" spans="1:2" x14ac:dyDescent="0.25">
      <c r="A167" s="96" t="s">
        <v>530</v>
      </c>
      <c r="B167" s="98" t="s">
        <v>531</v>
      </c>
    </row>
    <row r="168" spans="1:2" x14ac:dyDescent="0.25">
      <c r="A168" s="96" t="s">
        <v>532</v>
      </c>
      <c r="B168" s="98" t="s">
        <v>533</v>
      </c>
    </row>
    <row r="169" spans="1:2" x14ac:dyDescent="0.25">
      <c r="A169" s="96" t="s">
        <v>534</v>
      </c>
      <c r="B169" s="98" t="s">
        <v>535</v>
      </c>
    </row>
    <row r="170" spans="1:2" x14ac:dyDescent="0.25">
      <c r="A170" s="96" t="s">
        <v>536</v>
      </c>
      <c r="B170" s="98" t="s">
        <v>537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sean.chen@undp.org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MPTF_00006_00738</ProjectId>
    <FundCode xmlns="f9695bc1-6109-4dcd-a27a-f8a0370b00e2">MPTF_00006</FundCode>
    <Comments xmlns="f9695bc1-6109-4dcd-a27a-f8a0370b00e2" xsi:nil="true"/>
    <Active xmlns="f9695bc1-6109-4dcd-a27a-f8a0370b00e2">Yes</Active>
    <DocumentDate xmlns="b1528a4b-5ccb-40f7-a09e-43427183cd95">2022-08-26T07:00:00+00:00</DocumentDate>
    <Featured xmlns="b1528a4b-5ccb-40f7-a09e-43427183cd95">1</Featured>
  </documentManagement>
</p:properties>
</file>

<file path=customXml/itemProps1.xml><?xml version="1.0" encoding="utf-8"?>
<ds:datastoreItem xmlns:ds="http://schemas.openxmlformats.org/officeDocument/2006/customXml" ds:itemID="{4A609A3E-8160-4828-AF49-F9CA281D8701}"/>
</file>

<file path=customXml/itemProps2.xml><?xml version="1.0" encoding="utf-8"?>
<ds:datastoreItem xmlns:ds="http://schemas.openxmlformats.org/officeDocument/2006/customXml" ds:itemID="{9EE279BF-DAD3-4E5A-B0F3-1FBCB54CCFBD}"/>
</file>

<file path=customXml/itemProps3.xml><?xml version="1.0" encoding="utf-8"?>
<ds:datastoreItem xmlns:ds="http://schemas.openxmlformats.org/officeDocument/2006/customXml" ds:itemID="{08E4CC12-3C3F-4562-9374-0C4C36AE5F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pbf_cross_border_project_budget_template_2020_final.xlsx</dc:title>
  <dc:creator>Jelena Zelenovic</dc:creator>
  <cp:lastModifiedBy>Emma Sale</cp:lastModifiedBy>
  <cp:lastPrinted>2017-12-11T22:51:21Z</cp:lastPrinted>
  <dcterms:created xsi:type="dcterms:W3CDTF">2017-11-15T21:17:43Z</dcterms:created>
  <dcterms:modified xsi:type="dcterms:W3CDTF">2022-06-23T04:24:01Z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