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hcr365-my.sharepoint.com/personal/shimura_unhcr_org/Documents/Desktop/UN Pooled fund/PBF/Tanganyika/Rapports Tanganyika/Annual reports 2022/"/>
    </mc:Choice>
  </mc:AlternateContent>
  <xr:revisionPtr revIDLastSave="16" documentId="8_{124059CE-915D-4E30-B3B8-D3E354C7AC87}" xr6:coauthVersionLast="47" xr6:coauthVersionMax="47" xr10:uidLastSave="{0C1BA0D0-1588-440F-9C4C-4963B1E10763}"/>
  <bookViews>
    <workbookView xWindow="-90" yWindow="-90" windowWidth="19380" windowHeight="10380" xr2:uid="{00000000-000D-0000-FFFF-FFFF00000000}"/>
  </bookViews>
  <sheets>
    <sheet name="1) Tableau budgétaire 1" sheetId="1" r:id="rId1"/>
    <sheet name="Calcul % GEWE" sheetId="8"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4" i="1" l="1"/>
  <c r="N70" i="1"/>
  <c r="O52" i="1"/>
  <c r="M50" i="1"/>
  <c r="M51" i="1"/>
  <c r="M49" i="1"/>
  <c r="M45" i="1"/>
  <c r="M44" i="1"/>
  <c r="M41" i="1"/>
  <c r="M40" i="1"/>
  <c r="M36" i="1"/>
  <c r="M37" i="1"/>
  <c r="N37" i="1" s="1"/>
  <c r="M35" i="1"/>
  <c r="M30" i="1"/>
  <c r="M31" i="1"/>
  <c r="M29" i="1"/>
  <c r="M23" i="1"/>
  <c r="M24" i="1"/>
  <c r="M25" i="1"/>
  <c r="M22" i="1"/>
  <c r="O19" i="1"/>
  <c r="M75" i="1"/>
  <c r="M76" i="1"/>
  <c r="M77" i="1"/>
  <c r="M74" i="1"/>
  <c r="M71" i="1"/>
  <c r="M72" i="1"/>
  <c r="M70" i="1"/>
  <c r="M67" i="1"/>
  <c r="M66" i="1"/>
  <c r="M63" i="1"/>
  <c r="M62" i="1"/>
  <c r="M61" i="1"/>
  <c r="M60" i="1"/>
  <c r="N60" i="1" s="1"/>
  <c r="M55" i="1"/>
  <c r="M56" i="1"/>
  <c r="M54" i="1"/>
  <c r="M16" i="1"/>
  <c r="I108" i="1"/>
  <c r="G99" i="1"/>
  <c r="L68" i="1"/>
  <c r="I98" i="1" l="1"/>
  <c r="F89" i="1"/>
  <c r="D36" i="5"/>
  <c r="H19" i="1"/>
  <c r="H27" i="1"/>
  <c r="L78" i="1" l="1"/>
  <c r="K78" i="1"/>
  <c r="J78" i="1"/>
  <c r="M78" i="1" l="1"/>
  <c r="J57" i="1" l="1"/>
  <c r="K46" i="1"/>
  <c r="K42" i="1"/>
  <c r="K38" i="1"/>
  <c r="M26" i="1"/>
  <c r="M21" i="1"/>
  <c r="D96" i="1"/>
  <c r="H32" i="1"/>
  <c r="G100" i="1" l="1"/>
  <c r="G101" i="1"/>
  <c r="G102" i="1" s="1"/>
  <c r="N56" i="1"/>
  <c r="O56" i="1" s="1"/>
  <c r="O57" i="1" s="1"/>
  <c r="C99" i="8"/>
  <c r="C98" i="8"/>
  <c r="C97" i="8"/>
  <c r="C95" i="8"/>
  <c r="C94" i="8"/>
  <c r="C93" i="8"/>
  <c r="C92" i="8"/>
  <c r="C91" i="8"/>
  <c r="C90" i="8"/>
  <c r="C89" i="8"/>
  <c r="C88" i="8"/>
  <c r="C87" i="8"/>
  <c r="C85" i="8"/>
  <c r="C84" i="8"/>
  <c r="C83" i="8"/>
  <c r="C82" i="8"/>
  <c r="C81" i="8"/>
  <c r="C80" i="8"/>
  <c r="C77" i="8"/>
  <c r="C75" i="8"/>
  <c r="C74" i="8"/>
  <c r="C73" i="8"/>
  <c r="C72" i="8"/>
  <c r="C71" i="8"/>
  <c r="C70" i="8"/>
  <c r="C67" i="8"/>
  <c r="C65" i="8"/>
  <c r="C64" i="8"/>
  <c r="C63" i="8"/>
  <c r="C62" i="8"/>
  <c r="C61" i="8"/>
  <c r="C57" i="8"/>
  <c r="C56" i="8"/>
  <c r="C55" i="8"/>
  <c r="C53" i="8"/>
  <c r="C52" i="8"/>
  <c r="C51" i="8"/>
  <c r="C50" i="8"/>
  <c r="C49" i="8"/>
  <c r="C48" i="8"/>
  <c r="C47" i="8"/>
  <c r="C46" i="8"/>
  <c r="C45" i="8"/>
  <c r="C43" i="8"/>
  <c r="C42" i="8"/>
  <c r="C41" i="8"/>
  <c r="C40" i="8"/>
  <c r="C39" i="8"/>
  <c r="C35" i="8"/>
  <c r="C33" i="8"/>
  <c r="C32" i="8"/>
  <c r="C25" i="8"/>
  <c r="C23" i="8"/>
  <c r="C22" i="8"/>
  <c r="C21" i="8"/>
  <c r="C20" i="8"/>
  <c r="C19" i="8"/>
  <c r="K73" i="1" l="1"/>
  <c r="L73" i="1"/>
  <c r="I100" i="1" s="1"/>
  <c r="K68" i="1"/>
  <c r="K64" i="1"/>
  <c r="L64" i="1"/>
  <c r="K57" i="1"/>
  <c r="K52" i="1"/>
  <c r="J52" i="1"/>
  <c r="K32" i="1"/>
  <c r="J32" i="1"/>
  <c r="J27" i="1"/>
  <c r="C163" i="8"/>
  <c r="C162" i="8"/>
  <c r="C145" i="8"/>
  <c r="C144" i="8"/>
  <c r="C142" i="8"/>
  <c r="N24" i="1"/>
  <c r="O24" i="1" s="1"/>
  <c r="C27" i="8"/>
  <c r="K19" i="1"/>
  <c r="J19" i="1"/>
  <c r="M18" i="1"/>
  <c r="M17" i="1"/>
  <c r="I102" i="1" l="1"/>
  <c r="I99" i="1"/>
  <c r="C153" i="8"/>
  <c r="C37" i="8"/>
  <c r="C17" i="8"/>
  <c r="C18" i="8"/>
  <c r="E100" i="1"/>
  <c r="N77" i="1"/>
  <c r="N18" i="1"/>
  <c r="O18" i="1" s="1"/>
  <c r="C101" i="8"/>
  <c r="N26" i="1"/>
  <c r="O26" i="1" s="1"/>
  <c r="C31" i="8"/>
  <c r="N41" i="1"/>
  <c r="O41" i="1" s="1"/>
  <c r="C69" i="8"/>
  <c r="C112" i="8"/>
  <c r="C164" i="8"/>
  <c r="N25" i="1"/>
  <c r="O25" i="1" s="1"/>
  <c r="C30" i="8"/>
  <c r="N40" i="1"/>
  <c r="O40" i="1" s="1"/>
  <c r="O42" i="1" s="1"/>
  <c r="C68" i="8"/>
  <c r="N55" i="1"/>
  <c r="O55" i="1" s="1"/>
  <c r="C111" i="8"/>
  <c r="N29" i="1"/>
  <c r="O29" i="1" s="1"/>
  <c r="C36" i="8"/>
  <c r="N44" i="1"/>
  <c r="O44" i="1" s="1"/>
  <c r="C78" i="8"/>
  <c r="N76" i="1"/>
  <c r="C79" i="8"/>
  <c r="N61" i="1"/>
  <c r="O61" i="1" s="1"/>
  <c r="C143" i="8"/>
  <c r="N31" i="1"/>
  <c r="O31" i="1" s="1"/>
  <c r="C38" i="8"/>
  <c r="C100" i="8"/>
  <c r="N21" i="1"/>
  <c r="O21" i="1" s="1"/>
  <c r="C26" i="8"/>
  <c r="C16" i="8"/>
  <c r="N35" i="1"/>
  <c r="O35" i="1" s="1"/>
  <c r="C58" i="8"/>
  <c r="C29" i="8"/>
  <c r="C60" i="8"/>
  <c r="C102" i="8"/>
  <c r="C152" i="8"/>
  <c r="C28" i="8"/>
  <c r="C59" i="8"/>
  <c r="C110" i="8"/>
  <c r="N16" i="1"/>
  <c r="O16" i="1" s="1"/>
  <c r="M68" i="1"/>
  <c r="M19" i="1"/>
  <c r="N74" i="1"/>
  <c r="N45" i="1"/>
  <c r="O45" i="1" s="1"/>
  <c r="O46" i="1" s="1"/>
  <c r="M42" i="1"/>
  <c r="N36" i="1"/>
  <c r="O36" i="1" s="1"/>
  <c r="M46" i="1"/>
  <c r="O37" i="1"/>
  <c r="M38" i="1"/>
  <c r="M57" i="1"/>
  <c r="M52" i="1"/>
  <c r="M32" i="1"/>
  <c r="N30" i="1"/>
  <c r="O30" i="1" s="1"/>
  <c r="N23" i="1"/>
  <c r="O23" i="1" s="1"/>
  <c r="M27" i="1"/>
  <c r="N22" i="1"/>
  <c r="O22" i="1" s="1"/>
  <c r="O27" i="1" s="1"/>
  <c r="N17" i="1"/>
  <c r="O17" i="1" s="1"/>
  <c r="M73" i="1"/>
  <c r="M64" i="1"/>
  <c r="E47" i="5"/>
  <c r="O32" i="1" l="1"/>
  <c r="O38" i="1"/>
  <c r="E101" i="1"/>
  <c r="E102" i="1" s="1"/>
  <c r="G62" i="1"/>
  <c r="N62" i="1" l="1"/>
  <c r="O62" i="1" s="1"/>
  <c r="J102" i="1"/>
  <c r="G72" i="1"/>
  <c r="G71" i="1"/>
  <c r="G70" i="1"/>
  <c r="G67" i="1"/>
  <c r="N67" i="1" s="1"/>
  <c r="O67" i="1" s="1"/>
  <c r="G66" i="1"/>
  <c r="G60" i="1"/>
  <c r="G63" i="1"/>
  <c r="F214" i="5"/>
  <c r="F213" i="5"/>
  <c r="F212" i="5"/>
  <c r="F211" i="5"/>
  <c r="N63" i="1" l="1"/>
  <c r="O63" i="1" s="1"/>
  <c r="N72" i="1"/>
  <c r="O72" i="1" s="1"/>
  <c r="N71" i="1"/>
  <c r="O71" i="1" s="1"/>
  <c r="O70" i="1"/>
  <c r="H73" i="1"/>
  <c r="O60" i="1"/>
  <c r="H64" i="1"/>
  <c r="N66" i="1"/>
  <c r="O66" i="1" s="1"/>
  <c r="O68" i="1" s="1"/>
  <c r="H68" i="1"/>
  <c r="F210" i="5"/>
  <c r="E9" i="4" s="1"/>
  <c r="E215" i="5"/>
  <c r="D14" i="4" s="1"/>
  <c r="G51" i="1"/>
  <c r="H78" i="1"/>
  <c r="E204" i="5"/>
  <c r="E214" i="5"/>
  <c r="D13" i="4" s="1"/>
  <c r="F204" i="5"/>
  <c r="F215" i="5" s="1"/>
  <c r="E14" i="4" s="1"/>
  <c r="F160" i="5"/>
  <c r="F171" i="5"/>
  <c r="D27" i="1"/>
  <c r="D52" i="1"/>
  <c r="D107" i="5" s="1"/>
  <c r="D57" i="1"/>
  <c r="D118" i="5" s="1"/>
  <c r="D78" i="1"/>
  <c r="D196" i="5" s="1"/>
  <c r="D19" i="1"/>
  <c r="D17" i="5" s="1"/>
  <c r="D209" i="5"/>
  <c r="C8" i="4" s="1"/>
  <c r="D213" i="5"/>
  <c r="C12" i="4" s="1"/>
  <c r="E13" i="4"/>
  <c r="E10" i="4"/>
  <c r="E211" i="5"/>
  <c r="D10" i="4" s="1"/>
  <c r="E210" i="5"/>
  <c r="D9" i="4" s="1"/>
  <c r="E11" i="4"/>
  <c r="F209" i="5"/>
  <c r="E8" i="4" s="1"/>
  <c r="E212" i="5"/>
  <c r="E209" i="5"/>
  <c r="F14" i="5"/>
  <c r="F24" i="4"/>
  <c r="F23" i="4"/>
  <c r="F22" i="4"/>
  <c r="D107" i="1"/>
  <c r="G54" i="1"/>
  <c r="G50" i="1"/>
  <c r="G49" i="1"/>
  <c r="G46" i="1"/>
  <c r="N46" i="1" s="1"/>
  <c r="G42" i="1"/>
  <c r="N42" i="1" s="1"/>
  <c r="G38" i="1"/>
  <c r="N38" i="1" s="1"/>
  <c r="G18" i="5"/>
  <c r="G19" i="5"/>
  <c r="G20" i="5"/>
  <c r="G21" i="5"/>
  <c r="G22" i="5"/>
  <c r="G23" i="5"/>
  <c r="D215" i="5"/>
  <c r="C14" i="4" s="1"/>
  <c r="D210" i="5"/>
  <c r="C9" i="4" s="1"/>
  <c r="D211" i="5"/>
  <c r="D212" i="5"/>
  <c r="C11" i="4" s="1"/>
  <c r="D214" i="5"/>
  <c r="G214" i="5" s="1"/>
  <c r="C21" i="4"/>
  <c r="C7" i="4"/>
  <c r="D208" i="5"/>
  <c r="D68" i="1"/>
  <c r="D163" i="5" s="1"/>
  <c r="E68" i="1"/>
  <c r="E163" i="5" s="1"/>
  <c r="D14" i="5"/>
  <c r="F96" i="1"/>
  <c r="H96" i="1"/>
  <c r="E88" i="1"/>
  <c r="F88" i="1"/>
  <c r="D88" i="1"/>
  <c r="D204" i="5"/>
  <c r="G204" i="5" s="1"/>
  <c r="E78" i="1"/>
  <c r="E196" i="5" s="1"/>
  <c r="F78" i="1"/>
  <c r="F196" i="5" s="1"/>
  <c r="G78" i="1"/>
  <c r="N78" i="1" s="1"/>
  <c r="C54" i="8"/>
  <c r="G32" i="1"/>
  <c r="N32" i="1" s="1"/>
  <c r="G19" i="1"/>
  <c r="N19" i="1" s="1"/>
  <c r="E213" i="5"/>
  <c r="D12" i="4" s="1"/>
  <c r="E12" i="4"/>
  <c r="E14" i="5"/>
  <c r="G164" i="5"/>
  <c r="G165" i="5"/>
  <c r="G166" i="5"/>
  <c r="G167" i="5"/>
  <c r="G168" i="5"/>
  <c r="G169" i="5"/>
  <c r="G170" i="5"/>
  <c r="D171" i="5"/>
  <c r="E171" i="5"/>
  <c r="G175" i="5"/>
  <c r="G176" i="5"/>
  <c r="G177" i="5"/>
  <c r="G178" i="5"/>
  <c r="G179" i="5"/>
  <c r="G180" i="5"/>
  <c r="G181" i="5"/>
  <c r="D182" i="5"/>
  <c r="E182" i="5"/>
  <c r="F182" i="5"/>
  <c r="G186" i="5"/>
  <c r="G187" i="5"/>
  <c r="G188" i="5"/>
  <c r="G189" i="5"/>
  <c r="G190" i="5"/>
  <c r="G191" i="5"/>
  <c r="G192" i="5"/>
  <c r="D193" i="5"/>
  <c r="E193" i="5"/>
  <c r="F193"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D81" i="5"/>
  <c r="E81" i="5"/>
  <c r="F81" i="5"/>
  <c r="D92" i="5"/>
  <c r="E92" i="5"/>
  <c r="F92" i="5"/>
  <c r="G102" i="5"/>
  <c r="D103" i="5"/>
  <c r="E103" i="5"/>
  <c r="F103" i="5"/>
  <c r="D70" i="5"/>
  <c r="E70" i="5"/>
  <c r="F70" i="5"/>
  <c r="G36" i="5"/>
  <c r="E36" i="5"/>
  <c r="F36" i="5"/>
  <c r="D47" i="5"/>
  <c r="F47" i="5"/>
  <c r="G51" i="5"/>
  <c r="G52" i="5"/>
  <c r="G53" i="5"/>
  <c r="G54" i="5"/>
  <c r="G55" i="5"/>
  <c r="G56" i="5"/>
  <c r="G57" i="5"/>
  <c r="D58" i="5"/>
  <c r="E58" i="5"/>
  <c r="F58" i="5"/>
  <c r="E25" i="5"/>
  <c r="F25" i="5"/>
  <c r="D25" i="5"/>
  <c r="E185" i="5"/>
  <c r="F185" i="5"/>
  <c r="E73" i="1"/>
  <c r="E174" i="5" s="1"/>
  <c r="F73" i="1"/>
  <c r="F174" i="5" s="1"/>
  <c r="F68" i="1"/>
  <c r="F163" i="5" s="1"/>
  <c r="E64" i="1"/>
  <c r="E152" i="5" s="1"/>
  <c r="F64" i="1"/>
  <c r="F152" i="5" s="1"/>
  <c r="E140" i="5"/>
  <c r="F140" i="5"/>
  <c r="E129" i="5"/>
  <c r="F129" i="5"/>
  <c r="E57" i="1"/>
  <c r="E118" i="5" s="1"/>
  <c r="F57" i="1"/>
  <c r="F118" i="5" s="1"/>
  <c r="E52" i="1"/>
  <c r="E107" i="5" s="1"/>
  <c r="F52" i="1"/>
  <c r="F107" i="5" s="1"/>
  <c r="E95" i="5"/>
  <c r="F95" i="5"/>
  <c r="E46" i="1"/>
  <c r="E84" i="5" s="1"/>
  <c r="F46" i="1"/>
  <c r="F84" i="5" s="1"/>
  <c r="E42" i="1"/>
  <c r="E73" i="5" s="1"/>
  <c r="F42" i="1"/>
  <c r="F73" i="5" s="1"/>
  <c r="E38" i="1"/>
  <c r="E62" i="5" s="1"/>
  <c r="F38" i="1"/>
  <c r="F62" i="5" s="1"/>
  <c r="E50" i="5"/>
  <c r="F50" i="5"/>
  <c r="E32" i="1"/>
  <c r="E39" i="5" s="1"/>
  <c r="F32" i="1"/>
  <c r="F39" i="5" s="1"/>
  <c r="E27" i="1"/>
  <c r="E28" i="5" s="1"/>
  <c r="F27" i="1"/>
  <c r="F28" i="5" s="1"/>
  <c r="D28" i="5"/>
  <c r="F19" i="1"/>
  <c r="F17" i="5" s="1"/>
  <c r="E19" i="1"/>
  <c r="D185" i="5"/>
  <c r="D73" i="1"/>
  <c r="D174" i="5" s="1"/>
  <c r="D64" i="1"/>
  <c r="D152" i="5" s="1"/>
  <c r="D140" i="5"/>
  <c r="D129" i="5"/>
  <c r="D95" i="5"/>
  <c r="D46" i="1"/>
  <c r="D84" i="5" s="1"/>
  <c r="D42" i="1"/>
  <c r="D73" i="5" s="1"/>
  <c r="D38" i="1"/>
  <c r="D50" i="5"/>
  <c r="D32" i="1"/>
  <c r="D39" i="5" s="1"/>
  <c r="F216" i="5"/>
  <c r="C10" i="4"/>
  <c r="D11" i="4"/>
  <c r="O73" i="1" l="1"/>
  <c r="O64" i="1"/>
  <c r="N50" i="1"/>
  <c r="O50" i="1" s="1"/>
  <c r="N51" i="1"/>
  <c r="O51" i="1" s="1"/>
  <c r="N49" i="1"/>
  <c r="O49" i="1" s="1"/>
  <c r="H52" i="1"/>
  <c r="E17" i="5"/>
  <c r="G17" i="5" s="1"/>
  <c r="E89" i="1"/>
  <c r="N54" i="1"/>
  <c r="O54" i="1" s="1"/>
  <c r="H57" i="1"/>
  <c r="D89" i="1"/>
  <c r="G27" i="1"/>
  <c r="N27" i="1" s="1"/>
  <c r="C96" i="8"/>
  <c r="C118" i="8"/>
  <c r="G140" i="5"/>
  <c r="G115" i="5"/>
  <c r="D216" i="5"/>
  <c r="D217" i="5" s="1"/>
  <c r="G70" i="5"/>
  <c r="G209" i="5"/>
  <c r="C18" i="6"/>
  <c r="D21" i="6" s="1"/>
  <c r="G171" i="5"/>
  <c r="G73" i="1"/>
  <c r="N73" i="1" s="1"/>
  <c r="G47" i="5"/>
  <c r="G64" i="1"/>
  <c r="N64" i="1" s="1"/>
  <c r="D62" i="5"/>
  <c r="G62" i="5" s="1"/>
  <c r="G25" i="5"/>
  <c r="G58" i="5"/>
  <c r="G92" i="5"/>
  <c r="G148" i="5"/>
  <c r="G57" i="1"/>
  <c r="N57" i="1" s="1"/>
  <c r="G118" i="5"/>
  <c r="C7" i="6"/>
  <c r="D13" i="6" s="1"/>
  <c r="G137" i="5"/>
  <c r="G68" i="1"/>
  <c r="N68" i="1" s="1"/>
  <c r="G215" i="5"/>
  <c r="G95" i="5"/>
  <c r="G212" i="5"/>
  <c r="G152" i="5"/>
  <c r="G103" i="5"/>
  <c r="G81" i="5"/>
  <c r="G126" i="5"/>
  <c r="G193" i="5"/>
  <c r="G182" i="5"/>
  <c r="C13" i="4"/>
  <c r="C15" i="4" s="1"/>
  <c r="G210" i="5"/>
  <c r="G107" i="5"/>
  <c r="G84" i="5"/>
  <c r="G50" i="5"/>
  <c r="G52" i="1"/>
  <c r="N52" i="1" s="1"/>
  <c r="G196" i="5"/>
  <c r="G39" i="5"/>
  <c r="G73" i="5"/>
  <c r="G129" i="5"/>
  <c r="G28" i="5"/>
  <c r="G185" i="5"/>
  <c r="G160" i="5"/>
  <c r="D218" i="5"/>
  <c r="G213" i="5"/>
  <c r="G174" i="5"/>
  <c r="C29" i="6"/>
  <c r="G211" i="5"/>
  <c r="E216" i="5"/>
  <c r="E218" i="5" s="1"/>
  <c r="D8" i="4"/>
  <c r="D15" i="4" s="1"/>
  <c r="G163" i="5"/>
  <c r="C40" i="6"/>
  <c r="F90" i="1"/>
  <c r="F91" i="1" s="1"/>
  <c r="H99" i="1" s="1"/>
  <c r="E15" i="4"/>
  <c r="E16" i="4" s="1"/>
  <c r="E17" i="4" s="1"/>
  <c r="F217" i="5"/>
  <c r="F218" i="5" s="1"/>
  <c r="O74" i="1" l="1"/>
  <c r="E90" i="1"/>
  <c r="E91" i="1" s="1"/>
  <c r="D11" i="6"/>
  <c r="D25" i="6"/>
  <c r="D22" i="6"/>
  <c r="D24" i="6"/>
  <c r="D23" i="6"/>
  <c r="D10" i="6"/>
  <c r="E222" i="5"/>
  <c r="D12" i="6"/>
  <c r="D14" i="6"/>
  <c r="G89" i="1"/>
  <c r="D16" i="4"/>
  <c r="D17" i="4" s="1"/>
  <c r="D35" i="6"/>
  <c r="D36" i="6"/>
  <c r="D33" i="6"/>
  <c r="D32" i="6"/>
  <c r="D34" i="6"/>
  <c r="C16" i="4"/>
  <c r="C17" i="4" s="1"/>
  <c r="G216" i="5"/>
  <c r="G217" i="5" s="1"/>
  <c r="G218" i="5" s="1"/>
  <c r="D90" i="1"/>
  <c r="D91" i="1" s="1"/>
  <c r="D98" i="1" s="1"/>
  <c r="E99" i="1" s="1"/>
  <c r="D47" i="6"/>
  <c r="D45" i="6"/>
  <c r="D43" i="6"/>
  <c r="D44" i="6"/>
  <c r="D46" i="6"/>
  <c r="H100" i="1"/>
  <c r="H98" i="1"/>
  <c r="E23" i="4"/>
  <c r="G90" i="1" l="1"/>
  <c r="F98" i="1"/>
  <c r="D22" i="4" s="1"/>
  <c r="F99" i="1"/>
  <c r="D23" i="4" s="1"/>
  <c r="C19" i="6"/>
  <c r="C8" i="6"/>
  <c r="G91" i="1"/>
  <c r="K102" i="1" s="1"/>
  <c r="D100" i="1"/>
  <c r="C24" i="4" s="1"/>
  <c r="D99" i="1"/>
  <c r="C30" i="6"/>
  <c r="C41" i="6"/>
  <c r="H102" i="1"/>
  <c r="E22" i="4"/>
  <c r="E25" i="4" s="1"/>
  <c r="D25" i="4" l="1"/>
  <c r="J98" i="1"/>
  <c r="D105" i="1"/>
  <c r="F102" i="1"/>
  <c r="D108" i="1"/>
  <c r="C23" i="4"/>
  <c r="J99" i="1"/>
  <c r="D102" i="1"/>
  <c r="C25" i="4" s="1"/>
  <c r="C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Yared Tesfaye</author>
  </authors>
  <commentList>
    <comment ref="B17" authorId="0" shapeId="0" xr:uid="{00000000-0006-0000-0500-000001000000}">
      <text>
        <r>
          <rPr>
            <b/>
            <sz val="9"/>
            <color indexed="81"/>
            <rFont val="Tahoma"/>
            <family val="2"/>
          </rPr>
          <t>Yared Tesfaye:</t>
        </r>
        <r>
          <rPr>
            <sz val="9"/>
            <color indexed="81"/>
            <rFont val="Tahoma"/>
            <family val="2"/>
          </rPr>
          <t xml:space="preserve">
Veuillez revoir les totals en ligne avec tableau 1 </t>
        </r>
      </text>
    </comment>
  </commentList>
</comments>
</file>

<file path=xl/sharedStrings.xml><?xml version="1.0" encoding="utf-8"?>
<sst xmlns="http://schemas.openxmlformats.org/spreadsheetml/2006/main" count="804" uniqueCount="615">
  <si>
    <t>Annexe D - Budget du projet PBF</t>
  </si>
  <si>
    <t>Version pour les OSC</t>
  </si>
  <si>
    <t>Instructions:</t>
  </si>
  <si>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</si>
  <si>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</si>
  <si>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</si>
  <si>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</si>
  <si>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</si>
  <si>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</si>
  <si>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</si>
  <si>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</si>
  <si>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</si>
  <si>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Taux d'execution</t>
  </si>
  <si>
    <t>UNHCR</t>
  </si>
  <si>
    <t>UNFPA</t>
  </si>
  <si>
    <t xml:space="preserve">FAO </t>
  </si>
  <si>
    <t xml:space="preserve">RESULTAT 1: </t>
  </si>
  <si>
    <t xml:space="preserve">L’environnement protecteur sécurisé et propice à la réintégration des personnes retournées dans les communautés hôtes est renforcé, avec une implication active des autorités.
</t>
  </si>
  <si>
    <t>Produit 1.1:</t>
  </si>
  <si>
    <t>Les mesures d’assistance immédiate au retour sont assurées en collaboration avec le gouvernement local.</t>
  </si>
  <si>
    <t>Activite 1.1.1:</t>
  </si>
  <si>
    <t xml:space="preserve"> Mener des actions d’identification, de documentation des certificats de naissance, de recherche et de réunification (IDTR) des enfants collaboration avec UNICEF et ses partenaires de mise en œuvre ( TPO, AVREO , Division  des affaires sociales ) ainsi qu’avec les autres partenaires du GTPE  menant d des activités  similaire  notamment la croix rouge  congolaise, le CICR ;</t>
  </si>
  <si>
    <t>L'acte de naissance est un droit pour tous les enfants , la parité nous semble necessaire ici, en l'absence de données à notre connaissance faisant mention d'inegalité dans l'accès à l'extrait de naissance. La parité sera egalement observée pour les cas IDTR  mais dans les faits et sur la base des experiences, la superiorité  numerique des  ESNA  est masculine.</t>
  </si>
  <si>
    <t>Activite 1.1.2:</t>
  </si>
  <si>
    <t xml:space="preserve">Appuyer l’identification des parcelles pour la construction des abris et améliorer les conditions de logement des plus vulnérables à travers l’approche communautaire (la modalité sera identifiée après l’étude de faisabilité) ; </t>
  </si>
  <si>
    <t>Cette activité focusera sur les familles dirigés par des femmes ainsi que celle monoparentales(la femme est la chef du foyer).  La mise à disposition d'abris sûrs respectant l'intimité assura la protection des femmes contre tous les incidents surtout la VBG.</t>
  </si>
  <si>
    <t>Activite 1.1.3:</t>
  </si>
  <si>
    <t xml:space="preserve">Plaidoyer auprès les autorités pour l’accès à la terre et la sécurisation foncière en faveur des personnes les plus vulnérables </t>
  </si>
  <si>
    <t>Cette activité contribue a l'émancipation des femme et se focalise sur la facilitation de l'accès équitable  à la propriété foncière aux femmes vulnérables, ce qui facilite l'activité 1.1.2, l'activité 3.2.1( projets communautaires) et l'activité 4.2.1.</t>
  </si>
  <si>
    <t>Total pour produit 1.1</t>
  </si>
  <si>
    <t>Produit 1.2:</t>
  </si>
  <si>
    <t xml:space="preserve">L’environnement de protection est créé pour toute les personnes des communautés. </t>
  </si>
  <si>
    <t>Activite 1.2.1</t>
  </si>
  <si>
    <t xml:space="preserve">Mettre en place et/ou renforcer   16  structures de protection communautaire (, l’aide psychosociale et juridique, etc.) en collaboration avec les partenaires (institutions étatiques, communautés voisines, ONG locales, etc.) ; </t>
  </si>
  <si>
    <t xml:space="preserve"> Les structures seront formées aux questions de protection, avec un accent particulier sur la protection des femmes (SGBV);  cartographie des risque de protection, protection de l'enfant, SGBV, appui en materiel des¨sensbilisations.</t>
  </si>
  <si>
    <t>Activite 1.2.2</t>
  </si>
  <si>
    <t xml:space="preserve">Élaborer les plans d’action locaux de sécurité avec la participation de tous les acteurs des communautés et les exécuter en collaboration avec les institutions locales </t>
  </si>
  <si>
    <t>Les plans d'action integreront les specificites liees a l'impact different de la violence et des crimes sur les femmes, et sur les mesures a prendre pour les proteger.</t>
  </si>
  <si>
    <t>Activite 1.2.3</t>
  </si>
  <si>
    <t xml:space="preserve">Renforcer les capacités des institutions provinciales dans la délivrance des documents pour états civils aux populations concernées via une approche mobile en cas de non-existence d’institution de proximité </t>
  </si>
  <si>
    <t>Les actes d'état civil permettent aux femmes et aux filles d'établir l'état d'une personne et de jouir pleinement des droits de l'homme. Dans ce sence, cette activité est essentielle pour ameliorer l'égalité des genres.</t>
  </si>
  <si>
    <t>Activite 1.2.4</t>
  </si>
  <si>
    <t xml:space="preserve">Garantir l’assistance juridique (conseils juridiques, etc.) aux survivants et le plaidoyer et la procédure juridique en justice </t>
  </si>
  <si>
    <t>Il s'agit  ici du soutien et de l'assistance juridique pour les survivant SGBV  tout au  tout long du projet different des audiences foraines ponctuelles qui ont lieu dans les territoires où les tribunaux compétents sont absents ex  cas de viols et autre crimes</t>
  </si>
  <si>
    <t>Activite 1.2.5</t>
  </si>
  <si>
    <t xml:space="preserve"> Equiper un centre pour une institution des états civils </t>
  </si>
  <si>
    <t>Les femmes  sont faiblement représentées dans le domaine de l'Etat civil.  Les femmes preposées d'Etat civil   travaillant au niveau de groupements de villages ou les centres  de santes seront consultés sur les besoins  et  les difficultes des services  d'Etat civil  avant l'achat des matériels; Elle seront impliqués dans la gestion des équipements</t>
  </si>
  <si>
    <t>Activite 1.2.6</t>
  </si>
  <si>
    <t>Promouvoir les formations pour les autorités locales et leaders communautaires sur les aspects de protection, discrimination, violence basée sur le genre, prévention et solution pacifique des conflits, etc.</t>
  </si>
  <si>
    <t xml:space="preserve">Ces niveaux  de responsabilité sont occupés par la plus part du temps par des hommes. Difficile d'influencer ces statuts  professionnels acquis. Les femmes que nous trouverons dans ces positions feront l'objet d'une attention particulière. HCR fera ses efforts pour impliquer les femmes dans l'activité. </t>
  </si>
  <si>
    <t>Total pour produit 1.2</t>
  </si>
  <si>
    <t>Produit 1.3:</t>
  </si>
  <si>
    <t>Les femmes et filles survivantes de violences sexuelles et basées sur le genre sont actives et  ont un accès équitable à des services de prises en charge holistiques de qualités (des femmes et des filles Twas et Bantous).</t>
  </si>
  <si>
    <t>Activite 1.3.1</t>
  </si>
  <si>
    <t xml:space="preserve">Fournir les services psychologiques pour les personnes aux besoins spécifiques (les femmes et personnes LGBTI, âgées ou handicapées, etc.) </t>
  </si>
  <si>
    <t>Le projet  touchant  en majorité les femmes, toutes les femmes  chefs de menages  beneficiaires des abris  et  ou survivantes de SVBG    seront  beneficiaires   de conseils psychosociaux ou  des services psychologiques  y compris celles vivant avec handicaps</t>
  </si>
  <si>
    <t>Activite 1.3.2</t>
  </si>
  <si>
    <t xml:space="preserve">Créer un système de soutien et de mentorat composé par tous les acteurs communautaires dans le but d’assurer la protection et l’insertion économique des femmes et filles </t>
  </si>
  <si>
    <t>Activite 1.3.3</t>
  </si>
  <si>
    <t>Renforcer l’appui juridique (orientation des victimes vers les structures judiciaires) et soutenir l’accès à la justice des survivantes de violences sexuelles par l’appui à l’organisation d’audience foraines pour le procès de prévenus de viol</t>
  </si>
  <si>
    <t xml:space="preserve"> Il s'agit de bénéficiaires  ayant porté plainte et dont les cas font l'objet  de procès .  Des avocats ou conseillers  juridiques mis à leur dispositions les accompagneront au cours d'audiences foraines </t>
  </si>
  <si>
    <t>Total pour produit 1.3</t>
  </si>
  <si>
    <t xml:space="preserve">RESULTAT 2: </t>
  </si>
  <si>
    <t xml:space="preserve">Les inégalités socio-économiques des communautés sont réduites grâce à la participation des jeunes filles et garçons (twas et bantous).   </t>
  </si>
  <si>
    <t>Produit 2.1</t>
  </si>
  <si>
    <t>400 jeunes filles et garçons (twas et bantous) participent à l'amélioration des conditions de vie équitable de tous les membres de la communauté.</t>
  </si>
  <si>
    <t>Activite 2.1.1</t>
  </si>
  <si>
    <t xml:space="preserve">Renforcer, en bâtissant sur le soutien déjà apporté dans le cadre du projet PBF déjà en cours dans le Tanganyika, ou rendre opérationnels des structures sociocommunautaires (Comités Locaux de Paix ou « Barazas » en swahili, Club de Solidarité et de Paix) pour contribuer à réduire les inégalités socio-économiques des communautés (twas et bantoues) à travers les initiatives des jeunes </t>
  </si>
  <si>
    <t>UNFPA s'assure que les femmes Twas et Bantous soient representés au sein de ces structures incluants les BARAZA deja mis en place par la MONUSCO , ceci dans le but de promouvoir les femmes, les filles, les garçons et les hommes à une participation égale dans le processus de paix au niveau local, provincial.</t>
  </si>
  <si>
    <t>Activite 2.1.2</t>
  </si>
  <si>
    <t xml:space="preserve">Renforcer la capacité au sein des Comités Locaux de Paix/ « Barazas » dans le développement et le leadership pour devenir de véritables agents de changement social et participer à l’amélioration des conditions de vie plus équitable de tous les membres de leurs communautés </t>
  </si>
  <si>
    <t xml:space="preserve">Activités axée sur le changement des normes pour stimuler l'engagement des hommes et des garçons pour la participation des filles. Ceci contribuera àaider  les hommes et les garçons a être en mesure de comprendre, et de mettre en oeuvre les principes d' 'égalité des sexes et participer à l’amélioration des conditions de vie plus équitable de tous les membres de leurs communautés </t>
  </si>
  <si>
    <t>Activite 2.1.3</t>
  </si>
  <si>
    <t xml:space="preserve">Renforcer les capacités conjointe de 200 jeunes principalement les jeunes filles (Twas et Bantous) et 120 femmes ( Twas et Bantous) à travers un programme d’alphabétisation fonctionnelle.  
</t>
  </si>
  <si>
    <t xml:space="preserve">UNFPA à travers cette activité compte abordé les obstacles qui réduissent la participation des jeunes filles et des femmes au processus de paix dont leur taux d'analphabetisation. </t>
  </si>
  <si>
    <t xml:space="preserve"> </t>
  </si>
  <si>
    <t>Total pour produit 2.1</t>
  </si>
  <si>
    <t>Produit 2.2</t>
  </si>
  <si>
    <t xml:space="preserve">Les mécanismes étatiques de redevabilité  sont opérationnels  dans les territoires hôtes de retournés, pour améliorer l’accès aux services sociaux de base, aux ressources naturelles et aux moyens de subsistance des communautés Twas et Bantous ; </t>
  </si>
  <si>
    <t>Activite 2.2.1</t>
  </si>
  <si>
    <t xml:space="preserve">Réaliser des diagnostics participatifs villageois pour identifier et prioriser les besoins socioéconomiques des communautés (retournés et communautés hôtes) en collaboration avec les autorités locales </t>
  </si>
  <si>
    <t xml:space="preserve">Ici la diversité des besoins specifiques des hommes, femmes, garcons et filles sera pris en compte. </t>
  </si>
  <si>
    <t>Activite' 2.2.2</t>
  </si>
  <si>
    <t xml:space="preserve">Appuyer la mise en œuvre des mécanismes de redevabilité par rapport aux recommandations provenant des réunions des Comités Locaux de Paix/ « Barazas » et des Clubs de Solidarité et de Paix. </t>
  </si>
  <si>
    <t xml:space="preserve">Faible participation et influence des femmes et jeunes filles lors de ces réunions. Cette actvité donne une priorités aux besoins des jeunes garçons et filles sur ceux des hommes et des femmes . </t>
  </si>
  <si>
    <t>Total pour produit 2.2</t>
  </si>
  <si>
    <t>Produit 2.3</t>
  </si>
  <si>
    <t>400 jeunes Twas et Bantous et 200 femmes contribuent aux solutions durables à la cohabitation pacifique entre les communautés twas et bantoues</t>
  </si>
  <si>
    <t>Activite 2.3.1</t>
  </si>
  <si>
    <t xml:space="preserve">Appuyer les microprojets intégrateurs (les petits métiers et commerces qui constituent les alternatives à l'agriculture et à la pêche) impliquant les jeunes filles et garçons et les femmes (twas et bantous) adaptés à leurs contextes pour diversifier les moyens de subsistance </t>
  </si>
  <si>
    <t>En formant les jeunes filles et garçons ensemble et en les implicants dans des activités conjointes d'entreprenarait et de petit metier le projet compte participé à la reconstrcution des masculinités dans la province q lautonomisation des jeunes tout en promouvant l'égalité des sexe.</t>
  </si>
  <si>
    <t>Activite 2.3.2</t>
  </si>
  <si>
    <t xml:space="preserve">Renforcer les capacités des groupements/associations de femmes et de jeunes au sein des mécanismes de redevabilité, notamment sur les thématiques de réconciliation et de cohabitation pacifique, et dans les domaines de l’encadrement et de l'accompagnement équitables et d'appui à la réinsertion économique des jeunes et des femmes (twas et bantoues). </t>
  </si>
  <si>
    <t xml:space="preserve"> le renforcement des capacités des organisations de la societé civile femmes et jeunes  permettra de mieux combattre les  obstacles structurelles qui freine la partiticaption activie et linfluence des jeunes garcons et filles et des femmes dans les discussions  au sein des mécanismes de redevabilite et aussi au processus de décision locales. Les representations des organisation de femmes ou diriges par des jeunes filles  sont souvent faibles par rapport aux organisations d'hommes ou dirigés par des jeunes garcons au sein de ces strutures. </t>
  </si>
  <si>
    <t>Total pour produit 2.3</t>
  </si>
  <si>
    <t>Produit 2.4</t>
  </si>
  <si>
    <t xml:space="preserve">RESULTAT 3: </t>
  </si>
  <si>
    <t xml:space="preserve">Les services sociaux de base sont fonctionnels et accessibles équitablement aux membres des deux communautés.   </t>
  </si>
  <si>
    <t>Produit 3.1</t>
  </si>
  <si>
    <t>La reconstruction/réhabilitation et l’équipement des infrastructures sociales avec la participation des communautés locales sont réalisés avec l’appui de toute la population.</t>
  </si>
  <si>
    <t>Activite 3.1.1</t>
  </si>
  <si>
    <t xml:space="preserve">Évaluer les besoins des hommes, des femmes et des jeunes (Twas et Bantous) en infrastructures sociales de base en consultation avec les communautés (Comité de gestion de l’École (COGE) et Comité de Santé (COSA) et les Comités Locaux de Paix/ « Barazas ») </t>
  </si>
  <si>
    <t xml:space="preserve"> L'inclusion des besoins specifiques des femmess et des jeunes filles est indispensables pour renforcer l'autonomisation socio-economique inclusive des communautés</t>
  </si>
  <si>
    <t>Activite 3.1.2</t>
  </si>
  <si>
    <t xml:space="preserve">Mener le projet communautaire de la construction et/ou réhabilitation des infrastructures communautaires de base (en particulier les écoles et centres de santé, une site de femmes et un centre de jeunes) selon les besoins identifiés </t>
  </si>
  <si>
    <t xml:space="preserve"> Le renforcement de la participation des femmes  lors de l'idenfication, planification et la construction des infrastrucres  permet non seulement de renforcer l'autonomisation de la femme, mais également de prouvoir leurs participation egale dans un secteur ou elles sont faiblement representés. </t>
  </si>
  <si>
    <t>Activite 3.1.3</t>
  </si>
  <si>
    <t>Équiper les infrastructures construites et/ou réhabilitées</t>
  </si>
  <si>
    <t xml:space="preserve">UNFPA compte equipé tous les infrastructures réhabiliter par UNHCR. Considérant l'approche bassée sur les drotis de la personne utilisée par l'organisation,  des équipements  qui reflète l'intégration séxospeficique des besoins exprimés par la population seront achetés dans le but de promouvoir l'egalite du genre a tout les niveau et phase du projet  </t>
  </si>
  <si>
    <t>Total pour produit 3.1</t>
  </si>
  <si>
    <t>Produit 3.2:</t>
  </si>
  <si>
    <t xml:space="preserve">Les capacités des institutions provinciales dans la gestion durable et équitable des infrastructures, équipements et services sociaux de base sont renforcées. </t>
  </si>
  <si>
    <t>Activite 3.2.1</t>
  </si>
  <si>
    <t xml:space="preserve">Appuyer les institutions administratives et les communautés (les COGE et les COSA) dans le fonctionnement et la gestion durable des infrastructures sociales de base librement accessibles à toute la population </t>
  </si>
  <si>
    <t xml:space="preserve"> Au sein des structures communautaires  nous  prevoyons   couvrir  au moins  35% des chiffres relatifs au genre. Ce chiffre est lié à la faible représentation des femmes aux echélons elevés    dans  les services socio de bases et à la tete des organisations communautaires de gestion .   Les femmes seront encouragées à faire partie des instances de gestion là   cela  sera posible </t>
  </si>
  <si>
    <t>Activite 3.2.2</t>
  </si>
  <si>
    <t xml:space="preserve">Renforcer les capacités des prestataires (enseignants, médecins, infirmiers, agents communautaires) sur l’accès non discriminatoire aux services sociaux de base en coordination avec les COGEs et COSAs </t>
  </si>
  <si>
    <t>Cette activite inclurera des actions qui contribueront a l'accroissemetn de  représentation des femmes aux echélons elevés   de l'administration publique</t>
  </si>
  <si>
    <t>Activite 3.2.3</t>
  </si>
  <si>
    <t>Renforcer les activités de participation communautaire (activités conjointes entre les Twas &amp; Bantous, sensibilisation à la protection des infrastructures et équipements sociaux de bases, gestion des biens et ressources communes.).</t>
  </si>
  <si>
    <t xml:space="preserve"> En lien avec l'Activite 1.2.1,  les comité mis en place ou renforcés verront la participation des femmes aux projets, à travers la responsabilisation de ces dernieres dans la gestion des ressources du comités ;  un modèle  programme par territoire  et  adapté  en fonction des réalité de chaque  village bénéficiaire du projet sera propose</t>
  </si>
  <si>
    <t>Total pour produit 3.2</t>
  </si>
  <si>
    <t>Produit 3.3</t>
  </si>
  <si>
    <t>Produit 3.4</t>
  </si>
  <si>
    <t xml:space="preserve">RESULTAT 4: </t>
  </si>
  <si>
    <t xml:space="preserve">600 femmes, jeunes et hommes (membres des Clubs Dimitra) issus de deux communautés twas et bantoues accèdent aux mêmes opportunités économiques et aux moyens de subsistance durable avec un accent particulier sur les femmes et jeunes. </t>
  </si>
  <si>
    <t>Produit 4.1</t>
  </si>
  <si>
    <t xml:space="preserve">Les membres de deux communautés accèdent aux mêmes opportunités économiques pour renforcer la cohabitation pacifique et cohésion sociale, ainsi que leur résilience  </t>
  </si>
  <si>
    <t>Activite 4.1.1</t>
  </si>
  <si>
    <t xml:space="preserve">Mettre en place les activités communautaires notamment l’approche « Caisse de résilience » suivant ses trois piliers </t>
  </si>
  <si>
    <t>La participation des femmes dans les discussions pour parler développent et paix n'a toujours pas été évidente. La FAO, grâce à cette aproche permettra de renforcer les capacités des hommes et des femmes pour leur participation efficace dans les discussions (réfléxion sur les questions de développemnt ou problèmes à résoudre) et aussi seront formés sur les principes d'épargnes et crédit et sur les bonnes pratiques agricoles. Ces activités permettront aux femmes d'avoir les mêmes opportunités de bénéficier de crédit au sein de leurs groupes, d'augmenter leur production et de reveiller le leadership qui sommeille en elles pour participer efficacement dans les discussions et décisions en vue de leur autonomisation</t>
  </si>
  <si>
    <t>Activite 4.1.2</t>
  </si>
  <si>
    <t xml:space="preserve">Réhabiliter et entretenir artisanalement des voies de desserte agricoles </t>
  </si>
  <si>
    <t>Les travaux de réhablitations de routes ont souvent été considérés comme les travaux des hommes et ne permettraient pas aux femmes de bénéficier de ces opportunités. La FAO sélectionnera les hommes et les femmes de deux communautés à nombre égal et aux rémunérations égales pour réaliser ces activités. Un accent particulier sera mis sur les femmes cheffes de ménages et les filles mères souvent plus vulnérables et bénéficieront de ces cash contre le travail pour leur autonomisation et pourront soutenir leurs ménages</t>
  </si>
  <si>
    <t>Activite 4.1.3</t>
  </si>
  <si>
    <t xml:space="preserve">Doter les membres de deux communautés d’intrants agricoles </t>
  </si>
  <si>
    <t>Cette activité vise l'autonomisation des deux communautés, particulièrement des groupes les plua marginalisés que sont les femmes et les jeunes. La FAO s'emploiera à doter les intrats agricoles aux femmes comme aux hommes pour permettre leur accès aux ressources de production, et donc une égalité de chance pour qu'ensemble les femmes et les hommes puissent produirent et en tirer bénéficice de leurs production.</t>
  </si>
  <si>
    <t>Activite 4.1.4</t>
  </si>
  <si>
    <t xml:space="preserve">Appuyer l’éclosion des petites entreprises agricoles (l’activité économique) conjointes ou mutuellement bénéfiques entre les Twas et les Bantous avec un système de financement conditionnel, comme par exemple mettre ensemble les Twas et les Bantous avec un engagement des représentants communautaires et des entités adéquates. </t>
  </si>
  <si>
    <t xml:space="preserve">Les femmes ont toujours eu des difficultés d'accès aux ressources financières, en comparaison avec les hommes, pour appuyer leurs activités. La FAO va appuyer avec un financement conditionnel et inclusif les deux communautés, femmes et hommes bénéficiaires en vue d'appuyer leurs initiatives (microentreprises). Les femmes et les hommes auront un même accès au fincement conditionnel et inclusif sans discrimination de sexe pour appuyer leurs microentreprises. </t>
  </si>
  <si>
    <t>Total pour produit 4.1</t>
  </si>
  <si>
    <t>Produit 4.2</t>
  </si>
  <si>
    <t xml:space="preserve">les capacités technique et économique des membres de deux communautés (twa et bantou) sont renforcées pour développer les activités économiques plus durables  
 </t>
  </si>
  <si>
    <t>Activite 4.2.1</t>
  </si>
  <si>
    <t xml:space="preserve">Renforcer les capacités des communautés ainsi que les inspections provinciales et territoriales de l’agriculture, pêche, élevage, développement rural dans les domaines de l’encadrement et de l’accompagnement des jeunes/ femmes, la création de l’emploi, et leur autonomisation ; </t>
  </si>
  <si>
    <t>La reconnaissance de compétence des femmes dans ce milieu est un défi et souvent elles n'ont pas la chance de voir leurs capacités renforcées pour être autonomes et résilientes. Cette activité permettra donc de renforcer les capacités des partenaires pour qu'ils assurent l'encadrement et l'accompagnement des femmes et des hommes pour leur autonomisation dans une perspective d'égalité de chance sur le renforcement de leurs capacités et compétences</t>
  </si>
  <si>
    <t>Activite 4.2.2</t>
  </si>
  <si>
    <t>Accompagner et former les entrepreneurs agricoles pour l’éclosion des microentreprises tout en mettant en place des mécanismes d’accès aux financements, en faveur des initiatives économiques développées et celles existantes</t>
  </si>
  <si>
    <t xml:space="preserve">La reconnaissance de compétence des femmes dans ce milieu est un défi et souvent elles n'ont pas la chance de voir leurs capacités renforcées pour développer des activités génétrices de revenu. Cette activité permettra donc aux femmes et aux hommes bénéficiaires d'avoir tous accès aux mêmes connaissances pour augmenter leurs compténeces et développer les microentrprises. Cette égalité de chance donnera aux femmes la possibilité de faire valoir leur qualité et compétences et aptitudes </t>
  </si>
  <si>
    <t>Total pour produit 4.2</t>
  </si>
  <si>
    <t>Produit 4.3</t>
  </si>
  <si>
    <t xml:space="preserve">Les activités économiques majeures sont appuyées pour améliorer la sécurité alimentaire et les moyens de subsistance.  </t>
  </si>
  <si>
    <t>Activite 4.3.1</t>
  </si>
  <si>
    <t xml:space="preserve">Doter les deux communautés (twa et bantoue) d’unités de transformations des produits agricoles (moulin maïs-manioc, décortiqueuse à riz ou arachide, les constructions des abris pour unités de transformation, entrepôts et le pavillons de marché) </t>
  </si>
  <si>
    <t>La gestion de ces unités de transformation avec les femmes en tête aura un impact positif sur le changement de comportement dans ces communanutés où nombreux sont qui croient encore que les femmes ne sont pas capables de gérer un bien communautaire. Cela permettre aussi aux hommes de participer à soutenir le travail d'ensemble entre les hommes et femmes sans discrimination</t>
  </si>
  <si>
    <t>Activite 4.3.2</t>
  </si>
  <si>
    <t xml:space="preserve">Appuyer les chaînes de valeur agricoles et d’élevage </t>
  </si>
  <si>
    <t>Dans la plupart des cas, les femmes n'ont souvent pas accès aux ressources de prouction que les hommes. Cette activité permettra aux femmes et aux hommes Twa et Bantous de bénéficier tous de mêmes quantités de semences et bétails. Ils auront donc les mêmes chances dans l'accès aux mêmes ressources de production pour améliorer leurs conditions de vie et cela va contribuer à améliorer le travail de la femme dans la production agricole</t>
  </si>
  <si>
    <t>Activite 4.3.3</t>
  </si>
  <si>
    <t xml:space="preserve">Appuyer et accompagner la production agricole (culture vivrières et maraichères) et l’élevage (lapin, volailles, petits ruminants). </t>
  </si>
  <si>
    <t>Les femmes et les hommes Twa et Bantous bénéficieront tous de mêmes formations de renforcement des capacités et bénéfieront des mêmes quantités de semences et bétails. Ils auront donc les mêmes chances dans l'accès à l'information et formation en vue d'améliorer leur résilience. En plus ces activités communautaires vont valoriser les capacités des femmes et des hommes et pourront faire naitre le leadership féminin</t>
  </si>
  <si>
    <t>Total pour produit 4.3</t>
  </si>
  <si>
    <t>Produit 4.4</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</si>
  <si>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</si>
  <si>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</si>
  <si>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</si>
  <si>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</si>
  <si>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</si>
  <si>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</si>
  <si>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t>
  </si>
  <si>
    <t>Recipient Organization 2</t>
  </si>
  <si>
    <t>Recipient Organization 3</t>
  </si>
  <si>
    <t>Sous-budget total du projet</t>
  </si>
  <si>
    <t>Coûts indirects (7%):</t>
  </si>
  <si>
    <t>Répartition des tranches basée sur la performance</t>
  </si>
  <si>
    <t>Tranche %</t>
  </si>
  <si>
    <t>Première tranche</t>
  </si>
  <si>
    <t>Deuxième tranche</t>
  </si>
  <si>
    <t>% alloué à GEWE</t>
  </si>
  <si>
    <t>% alloué à S&amp;E</t>
  </si>
  <si>
    <t>Montant total execution projet (inclus couts indirects</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</si>
  <si>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</si>
  <si>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indexed="10"/>
        <rFont val="Calibri"/>
        <family val="2"/>
      </rPr>
      <t>en rouge</t>
    </r>
    <r>
      <rPr>
        <b/>
        <sz val="16"/>
        <color indexed="8"/>
        <rFont val="Calibri"/>
        <family val="2"/>
      </rPr>
      <t>.</t>
    </r>
  </si>
  <si>
    <t>Tableau 2 - Répartition des produits par catégories de budget de l’ONU</t>
  </si>
  <si>
    <t>Organisation recipiendiaire 1</t>
  </si>
  <si>
    <t>Organisation recipiendiaire 2</t>
  </si>
  <si>
    <t>Organisation recipiendiaire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</si>
  <si>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</si>
  <si>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</si>
  <si>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</si>
  <si>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</si>
  <si>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</si>
  <si>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</si>
  <si>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</si>
  <si>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</si>
  <si>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</si>
  <si>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</si>
  <si>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</si>
  <si>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</si>
  <si>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</si>
  <si>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</si>
  <si>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</si>
  <si>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</si>
  <si>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</si>
  <si>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</si>
  <si>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</si>
  <si>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</si>
  <si>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</si>
  <si>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</si>
  <si>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</si>
  <si>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</si>
  <si>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</si>
  <si>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</si>
  <si>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</si>
  <si>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</si>
  <si>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</si>
  <si>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</si>
  <si>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</si>
  <si>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</si>
  <si>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</si>
  <si>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</si>
  <si>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</si>
  <si>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</si>
  <si>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</si>
  <si>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FAO</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</si>
  <si>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</si>
  <si>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</si>
  <si>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</si>
  <si>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</si>
  <si>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</si>
  <si>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</si>
  <si>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</si>
  <si>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</si>
  <si>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</si>
  <si>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</si>
  <si>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</si>
  <si>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</si>
  <si>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</si>
  <si>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</si>
  <si>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</si>
  <si>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</si>
  <si>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</si>
  <si>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</si>
  <si>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</si>
  <si>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</si>
  <si>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</si>
  <si>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</si>
  <si>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</si>
  <si>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</si>
  <si>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</si>
  <si>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</si>
  <si>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</si>
  <si>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</si>
  <si>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</si>
  <si>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</si>
  <si>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</si>
  <si>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</si>
  <si>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</si>
  <si>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</si>
  <si>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</si>
  <si>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</si>
  <si>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</si>
  <si>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</si>
  <si>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</si>
  <si>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</si>
  <si>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</si>
  <si>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</si>
  <si>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</si>
  <si>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</si>
  <si>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</si>
  <si>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</si>
  <si>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</si>
  <si>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</si>
  <si>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</si>
  <si>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</si>
  <si>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</si>
  <si>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</si>
  <si>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</si>
  <si>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</si>
  <si>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</si>
  <si>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</si>
  <si>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</si>
  <si>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</si>
  <si>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</si>
  <si>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</si>
  <si>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</si>
  <si>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</si>
  <si>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</si>
  <si>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</si>
  <si>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</si>
  <si>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</si>
  <si>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</si>
  <si>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</si>
  <si>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</si>
  <si>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</si>
  <si>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</si>
  <si>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</si>
  <si>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</si>
  <si>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</si>
  <si>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</si>
  <si>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</si>
  <si>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</si>
  <si>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</si>
  <si>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</si>
  <si>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</si>
  <si>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</si>
  <si>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</si>
  <si>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</si>
  <si>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</si>
  <si>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</si>
  <si>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</si>
  <si>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</si>
  <si>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</si>
  <si>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</si>
  <si>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</si>
  <si>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</si>
  <si>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</si>
  <si>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</si>
  <si>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</si>
  <si>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</si>
  <si>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</si>
  <si>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</si>
  <si>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</si>
  <si>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</si>
  <si>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</si>
  <si>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</si>
  <si>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</si>
  <si>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</si>
  <si>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</si>
  <si>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</si>
  <si>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</si>
  <si>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</si>
  <si>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</si>
  <si>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</si>
  <si>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</si>
  <si>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</si>
  <si>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</si>
  <si>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</si>
  <si>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</si>
  <si>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</si>
  <si>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</si>
  <si>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</si>
  <si>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</si>
  <si>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</si>
  <si>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</si>
  <si>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</si>
  <si>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</si>
  <si>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</si>
  <si>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</si>
  <si>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</si>
  <si>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</si>
  <si>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</si>
  <si>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</si>
  <si>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</si>
  <si>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</si>
  <si>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</si>
  <si>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</si>
  <si>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</si>
  <si>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</si>
  <si>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</si>
  <si>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</si>
  <si>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</si>
  <si>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</si>
  <si>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</si>
  <si>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</si>
  <si>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</si>
  <si>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</si>
  <si>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</si>
  <si>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</si>
  <si>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</si>
  <si>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</si>
  <si>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</si>
  <si>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</si>
  <si>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</si>
  <si>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</si>
  <si>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</si>
  <si>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</si>
  <si>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</si>
  <si>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</si>
  <si>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</si>
  <si>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</si>
  <si>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</si>
  <si>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</si>
  <si>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</si>
  <si>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</si>
  <si>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</si>
  <si>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</si>
  <si>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</si>
  <si>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</si>
  <si>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</si>
  <si>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</si>
  <si>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</si>
  <si>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</si>
  <si>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</si>
  <si>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</si>
  <si>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</si>
  <si>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</si>
  <si>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</si>
  <si>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</si>
  <si>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</si>
  <si>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</si>
  <si>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</si>
  <si>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</si>
  <si>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</si>
  <si>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</si>
  <si>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</si>
  <si>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</si>
  <si>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</si>
  <si>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</si>
  <si>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</si>
  <si>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</si>
  <si>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</si>
  <si>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</si>
  <si>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</si>
  <si>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</si>
  <si>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</si>
  <si>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</si>
  <si>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</si>
  <si>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</si>
  <si>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</si>
  <si>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</si>
  <si>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</si>
  <si>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</si>
  <si>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</si>
  <si>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</si>
  <si>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</si>
  <si>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</si>
  <si>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</si>
  <si>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</si>
  <si>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</si>
  <si>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</si>
  <si>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</si>
  <si>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</si>
  <si>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</si>
  <si>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</si>
  <si>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</si>
  <si>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</si>
  <si>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</si>
  <si>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</si>
  <si>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</si>
  <si>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</si>
  <si>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</si>
  <si>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</si>
  <si>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</si>
  <si>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</si>
  <si>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</si>
  <si>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</si>
  <si>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</si>
  <si>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</si>
  <si>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</si>
  <si>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</si>
  <si>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</si>
  <si>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</si>
  <si>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</si>
  <si>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</si>
  <si>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</si>
  <si>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</si>
  <si>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</si>
  <si>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</si>
  <si>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</si>
  <si>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</si>
  <si>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</si>
  <si>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</si>
  <si>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</si>
  <si>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</si>
  <si>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</si>
  <si>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</si>
  <si>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</si>
  <si>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</si>
  <si>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</si>
  <si>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</si>
  <si>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</si>
  <si>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</si>
  <si>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</si>
  <si>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</si>
  <si>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</si>
  <si>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</si>
  <si>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</si>
  <si>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</si>
  <si>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</si>
  <si>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</si>
  <si>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</si>
  <si>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</si>
  <si>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</si>
  <si>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</si>
  <si>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</si>
  <si>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</si>
  <si>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</si>
  <si>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</si>
  <si>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</si>
  <si>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</si>
  <si>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</si>
  <si>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</si>
  <si>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</si>
  <si>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</si>
  <si>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</si>
  <si>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</si>
  <si>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</si>
  <si>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</si>
  <si>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</si>
  <si>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</si>
  <si>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</si>
  <si>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</si>
  <si>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</si>
  <si>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</si>
  <si>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</si>
  <si>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</si>
  <si>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</si>
  <si>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</si>
  <si>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</si>
  <si>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</si>
  <si>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</si>
  <si>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</si>
  <si>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</si>
  <si>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</si>
  <si>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</si>
  <si>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</si>
  <si>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</si>
  <si>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</si>
  <si>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</si>
  <si>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</si>
  <si>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</si>
  <si>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</si>
  <si>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</si>
  <si>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</si>
  <si>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</si>
  <si>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</si>
  <si>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</si>
  <si>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</si>
  <si>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</si>
  <si>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</si>
  <si>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</si>
  <si>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</si>
  <si>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</si>
  <si>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</si>
  <si>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</si>
  <si>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</si>
  <si>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</si>
  <si>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</si>
  <si>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</si>
  <si>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</si>
  <si>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</si>
  <si>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</si>
  <si>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</si>
  <si>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</si>
  <si>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</si>
  <si>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</si>
  <si>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</si>
  <si>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</si>
  <si>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</si>
  <si>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</si>
  <si>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</si>
  <si>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</si>
  <si>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</si>
  <si>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</si>
  <si>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</si>
  <si>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</si>
  <si>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</si>
  <si>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</si>
  <si>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</si>
  <si>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</si>
  <si>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</si>
  <si>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</si>
  <si>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</si>
  <si>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</si>
  <si>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</si>
  <si>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</si>
  <si>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</si>
  <si>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</si>
  <si>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</si>
  <si>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</si>
  <si>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</si>
  <si>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</si>
  <si>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</si>
  <si>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</si>
  <si>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</si>
  <si>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</si>
  <si>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</si>
  <si>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</si>
  <si>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</si>
  <si>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</si>
  <si>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</si>
  <si>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</si>
  <si>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</si>
  <si>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</si>
  <si>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</si>
  <si>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</si>
  <si>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</si>
  <si>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</si>
  <si>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</si>
  <si>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</si>
  <si>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</si>
  <si>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</si>
  <si>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</si>
  <si>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</si>
  <si>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</si>
  <si>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</si>
  <si>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</si>
  <si>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</si>
  <si>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</si>
  <si>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</si>
  <si>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</si>
  <si>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</si>
  <si>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Alloué</t>
  </si>
  <si>
    <t>Depenses HCR</t>
  </si>
  <si>
    <t>Depenses UNFPA</t>
  </si>
  <si>
    <t>Depenses FAO</t>
  </si>
  <si>
    <t xml:space="preserve">Dépense total </t>
  </si>
  <si>
    <t>Dépense</t>
  </si>
  <si>
    <t>Montant dépensé pour le GEWE</t>
  </si>
  <si>
    <r>
      <t xml:space="preserve">1. Ne remplissez que les cellules blanches. Les cellules grises sont verrouillées et / ou contiennent des formules de feuille de calcul.
2. Remplissez les feuilles 1 et 2.
a) </t>
    </r>
    <r>
      <rPr>
        <sz val="16"/>
        <color indexed="8"/>
        <rFont val="Calibri"/>
        <family val="2"/>
        <scheme val="minor"/>
      </rPr>
      <t>Premièrement, préparez un budget organisé par</t>
    </r>
    <r>
      <rPr>
        <b/>
        <sz val="16"/>
        <color indexed="8"/>
        <rFont val="Calibri"/>
        <family val="2"/>
        <scheme val="minor"/>
      </rPr>
      <t xml:space="preserve"> activité / produit / résultat dans la feuille 1</t>
    </r>
    <r>
      <rPr>
        <sz val="16"/>
        <color indexed="8"/>
        <rFont val="Calibri"/>
        <family val="2"/>
        <scheme val="minor"/>
      </rPr>
      <t>. (Les montants des activités peuvent être estimations indicatives.)</t>
    </r>
    <r>
      <rPr>
        <b/>
        <sz val="16"/>
        <color indexed="8"/>
        <rFont val="Calibri"/>
        <family val="2"/>
        <scheme val="minor"/>
      </rPr>
      <t xml:space="preserve">
b) </t>
    </r>
    <r>
      <rPr>
        <sz val="16"/>
        <color indexed="8"/>
        <rFont val="Calibri"/>
        <family val="2"/>
        <scheme val="minor"/>
      </rPr>
      <t>Ensuite, divisez chaque budget en fonction</t>
    </r>
    <r>
      <rPr>
        <b/>
        <sz val="16"/>
        <color indexed="8"/>
        <rFont val="Calibri"/>
        <family val="2"/>
        <scheme val="minor"/>
      </rPr>
      <t xml:space="preserve"> des catégories de budget des Nations Unies dans la feuille 2.
3. </t>
    </r>
    <r>
      <rPr>
        <sz val="16"/>
        <color indexed="8"/>
        <rFont val="Calibri"/>
        <family val="2"/>
        <scheme val="minor"/>
      </rPr>
      <t>Assurez-vous d’inclure</t>
    </r>
    <r>
      <rPr>
        <b/>
        <sz val="16"/>
        <color indexed="8"/>
        <rFont val="Calibri"/>
        <family val="2"/>
        <scheme val="minor"/>
      </rPr>
      <t xml:space="preserve"> % en faveur de l’égalité des sexes et de l’autonomisation des femmes (GEWE).
4. N'utilisez pas les feuilles 4 ou 5</t>
    </r>
    <r>
      <rPr>
        <sz val="16"/>
        <color indexed="8"/>
        <rFont val="Calibri"/>
        <family val="2"/>
        <scheme val="minor"/>
      </rPr>
      <t>, qui sont destinées au MPTF et au PBSO</t>
    </r>
    <r>
      <rPr>
        <b/>
        <sz val="16"/>
        <color indexed="8"/>
        <rFont val="Calibri"/>
        <family val="2"/>
        <scheme val="minor"/>
      </rPr>
      <t xml:space="preserve">.
5. Laissez  en blanc toutes </t>
    </r>
    <r>
      <rPr>
        <sz val="16"/>
        <color indexed="8"/>
        <rFont val="Calibri"/>
        <family val="2"/>
        <scheme val="minor"/>
      </rPr>
      <t>les organisations / résultats / réalisations / activités qui ne sont pas nécessaires. NE PAS supprimer les cellules.</t>
    </r>
    <r>
      <rPr>
        <b/>
        <sz val="16"/>
        <color indexed="8"/>
        <rFont val="Calibri"/>
        <family val="2"/>
        <scheme val="minor"/>
      </rPr>
      <t xml:space="preserve">
6. Ne pas ajuster les montants des tranches</t>
    </r>
    <r>
      <rPr>
        <sz val="16"/>
        <color indexed="8"/>
        <rFont val="Calibri"/>
        <family val="2"/>
        <scheme val="minor"/>
      </rPr>
      <t xml:space="preserve"> sans consulter PBSO.</t>
    </r>
  </si>
  <si>
    <t xml:space="preserve"> Cette  activité est entièrement dediée aux femmes , des hommes   membres de protection  d'organisations communautaires     dans ce soutien aux femmes ,   la participation etant volontaire , les femmes   qui ne souhaitent pas entrer ou continuer  dans ces activités de soutien mutuel et de  renforcement de compétences  pour la prise d'initiative    en matière d'insertion economique. se libres de quitter les groupe de soutiens.  Le pourcentage pour ces raisons est mis à 80% au liau de 100%  </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</si>
  <si>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</si>
  <si>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</si>
  <si>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GEWE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</si>
</sst>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00\ _€_-;\-* #,##0.00\ _€_-;_-* &quot;-&quot;??\ _€_-;_-@_-"/>
    <numFmt numFmtId="165" formatCode="_(&quot;$&quot;* #,##0_);_(&quot;$&quot;* \(#,##0\);_(&quot;$&quot;* &quot;-&quot;??_);_(@_)"/>
    <numFmt numFmtId="166" formatCode="_-[$$-409]* #,##0.00_ ;_-[$$-409]* \-#,##0.00\ ;_-[$$-409]* &quot;-&quot;??_ ;_-@_ "/>
    <numFmt numFmtId="167" formatCode="_-* #,##0.00_-;\-* #,##0.00_-;_-* &quot;-&quot;??_-;_-@_-"/>
    <numFmt numFmtId="168" formatCode="_-* #,##0.00\ &quot;FC&quot;_-;\-* #,##0.00\ &quot;FC&quot;_-;_-* &quot;-&quot;??\ &quot;FC&quot;_-;_-@_-"/>
  </numFmts>
  <fonts count="32" x14ac:knownFonts="1">
    <font>
      <sz val="11"/>
      <color theme="1"/>
      <name val="Calibri"/>
      <family val="2"/>
      <scheme val="minor"/>
    </font>
    <font>
      <b/>
      <sz val="11"/>
      <color indexed="8"/>
      <name val="Calibri"/>
      <family val="2"/>
    </font>
    <font>
      <b/>
      <sz val="16"/>
      <color indexed="8"/>
      <name val="Calibri"/>
      <family val="2"/>
    </font>
    <font>
      <b/>
      <sz val="16"/>
      <color indexed="10"/>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6"/>
      <color theme="1"/>
      <name val="Calibri"/>
      <family val="2"/>
      <scheme val="minor"/>
    </font>
    <font>
      <b/>
      <sz val="12"/>
      <color rgb="FF00B0F0"/>
      <name val="Calibri"/>
      <family val="2"/>
      <scheme val="minor"/>
    </font>
    <font>
      <b/>
      <sz val="20"/>
      <color theme="1"/>
      <name val="Calibri"/>
      <family val="2"/>
      <scheme val="minor"/>
    </font>
    <font>
      <sz val="12"/>
      <name val="Calibri"/>
      <family val="2"/>
      <scheme val="minor"/>
    </font>
    <font>
      <b/>
      <sz val="12"/>
      <name val="Calibri"/>
      <family val="2"/>
      <scheme val="minor"/>
    </font>
    <font>
      <b/>
      <sz val="36"/>
      <color rgb="FF00B0F0"/>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sz val="16"/>
      <color indexed="8"/>
      <name val="Calibri"/>
      <family val="2"/>
      <scheme val="minor"/>
    </font>
    <font>
      <b/>
      <sz val="16"/>
      <color indexed="8"/>
      <name val="Calibri"/>
      <family val="2"/>
      <scheme val="minor"/>
    </font>
    <font>
      <b/>
      <i/>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ck">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cellStyleXfs>
  <cellXfs count="422">
    <xf numFmtId="0" fontId="0" fillId="0" borderId="0" xfId="0"/>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10" fillId="0" borderId="0" xfId="0" applyFont="1" applyAlignment="1">
      <alignment vertical="center" wrapText="1"/>
    </xf>
    <xf numFmtId="0" fontId="9" fillId="2" borderId="0" xfId="0" applyFont="1" applyFill="1" applyAlignment="1">
      <alignment vertical="center" wrapText="1"/>
    </xf>
    <xf numFmtId="44" fontId="9" fillId="0" borderId="0" xfId="0" applyNumberFormat="1" applyFont="1" applyAlignment="1">
      <alignment vertical="center" wrapText="1"/>
    </xf>
    <xf numFmtId="9" fontId="9" fillId="3" borderId="1" xfId="2" applyFont="1" applyFill="1" applyBorder="1" applyAlignment="1">
      <alignment vertical="center" wrapText="1"/>
    </xf>
    <xf numFmtId="0" fontId="8" fillId="2" borderId="0" xfId="0" applyFont="1" applyFill="1" applyAlignment="1" applyProtection="1">
      <alignment vertical="center" wrapText="1"/>
      <protection locked="0"/>
    </xf>
    <xf numFmtId="0" fontId="8" fillId="2" borderId="0" xfId="0" applyFont="1" applyFill="1" applyAlignment="1">
      <alignment horizontal="center" vertical="center" wrapText="1"/>
    </xf>
    <xf numFmtId="0" fontId="9" fillId="2" borderId="0" xfId="0" applyFont="1" applyFill="1" applyAlignment="1" applyProtection="1">
      <alignment vertical="center" wrapText="1"/>
      <protection locked="0"/>
    </xf>
    <xf numFmtId="0" fontId="8" fillId="2" borderId="0" xfId="0" applyFont="1" applyFill="1" applyAlignment="1">
      <alignment vertical="center" wrapText="1"/>
    </xf>
    <xf numFmtId="0" fontId="8" fillId="2" borderId="2" xfId="0" applyFont="1" applyFill="1" applyBorder="1" applyAlignment="1" applyProtection="1">
      <alignment vertical="center" wrapText="1"/>
      <protection locked="0"/>
    </xf>
    <xf numFmtId="44" fontId="8" fillId="0" borderId="2" xfId="1" applyFont="1" applyBorder="1" applyAlignment="1" applyProtection="1">
      <alignment horizontal="center" vertical="center" wrapText="1"/>
      <protection locked="0"/>
    </xf>
    <xf numFmtId="44" fontId="8" fillId="2" borderId="2" xfId="1" applyFont="1" applyFill="1" applyBorder="1" applyAlignment="1" applyProtection="1">
      <alignment horizontal="center" vertical="center" wrapText="1"/>
      <protection locked="0"/>
    </xf>
    <xf numFmtId="44" fontId="9" fillId="3" borderId="2" xfId="1" applyFont="1" applyFill="1" applyBorder="1" applyAlignment="1" applyProtection="1">
      <alignment horizontal="center" vertical="center" wrapText="1"/>
    </xf>
    <xf numFmtId="0" fontId="12" fillId="3" borderId="3" xfId="0" applyFont="1" applyFill="1" applyBorder="1" applyAlignment="1">
      <alignment vertical="center" wrapText="1"/>
    </xf>
    <xf numFmtId="44" fontId="12" fillId="2" borderId="0" xfId="1" applyFont="1" applyFill="1" applyBorder="1" applyAlignment="1" applyProtection="1">
      <alignment vertical="center" wrapText="1"/>
    </xf>
    <xf numFmtId="44" fontId="9" fillId="3" borderId="4" xfId="1" applyFont="1" applyFill="1" applyBorder="1" applyAlignment="1" applyProtection="1">
      <alignment horizontal="center" vertical="center" wrapText="1"/>
    </xf>
    <xf numFmtId="44" fontId="8" fillId="2" borderId="0" xfId="1" applyFont="1" applyFill="1" applyBorder="1" applyAlignment="1" applyProtection="1">
      <alignment vertical="center" wrapText="1"/>
    </xf>
    <xf numFmtId="44" fontId="8" fillId="2" borderId="0" xfId="1" applyFont="1" applyFill="1" applyBorder="1" applyAlignment="1" applyProtection="1">
      <alignment vertical="center" wrapText="1"/>
      <protection locked="0"/>
    </xf>
    <xf numFmtId="44" fontId="9" fillId="3" borderId="2" xfId="1" applyFont="1" applyFill="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44" fontId="8" fillId="0" borderId="2" xfId="1" applyFont="1" applyBorder="1" applyAlignment="1" applyProtection="1">
      <alignment vertical="center" wrapText="1"/>
      <protection locked="0"/>
    </xf>
    <xf numFmtId="0" fontId="12" fillId="3" borderId="5" xfId="0" applyFont="1" applyFill="1" applyBorder="1" applyAlignment="1">
      <alignment vertical="center" wrapText="1"/>
    </xf>
    <xf numFmtId="0" fontId="12" fillId="3" borderId="3" xfId="0" applyFont="1" applyFill="1" applyBorder="1" applyAlignment="1" applyProtection="1">
      <alignment vertical="center" wrapText="1"/>
      <protection locked="0"/>
    </xf>
    <xf numFmtId="44" fontId="9" fillId="2" borderId="0" xfId="0" applyNumberFormat="1" applyFont="1" applyFill="1" applyAlignment="1">
      <alignment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2" borderId="0" xfId="0" applyFill="1" applyAlignment="1">
      <alignment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vertical="center" wrapText="1"/>
    </xf>
    <xf numFmtId="9" fontId="9" fillId="2" borderId="0" xfId="2" applyFont="1" applyFill="1" applyBorder="1" applyAlignment="1">
      <alignment wrapText="1"/>
    </xf>
    <xf numFmtId="44" fontId="9" fillId="2" borderId="0" xfId="2" applyNumberFormat="1" applyFont="1" applyFill="1" applyBorder="1" applyAlignment="1">
      <alignment wrapText="1"/>
    </xf>
    <xf numFmtId="0" fontId="9" fillId="2" borderId="0" xfId="0" applyFont="1" applyFill="1" applyAlignment="1">
      <alignment horizontal="left" wrapText="1"/>
    </xf>
    <xf numFmtId="0" fontId="10" fillId="3" borderId="2" xfId="0" applyFont="1" applyFill="1" applyBorder="1" applyAlignment="1">
      <alignment vertical="center" wrapText="1"/>
    </xf>
    <xf numFmtId="0" fontId="10" fillId="3" borderId="2" xfId="0" applyFont="1" applyFill="1" applyBorder="1" applyAlignment="1" applyProtection="1">
      <alignment vertical="center" wrapText="1"/>
      <protection locked="0"/>
    </xf>
    <xf numFmtId="0" fontId="8" fillId="0" borderId="0" xfId="0" applyFont="1" applyAlignment="1">
      <alignment wrapText="1"/>
    </xf>
    <xf numFmtId="44" fontId="9" fillId="3" borderId="2" xfId="0" applyNumberFormat="1" applyFont="1" applyFill="1" applyBorder="1" applyAlignment="1">
      <alignment horizontal="center" wrapText="1"/>
    </xf>
    <xf numFmtId="0" fontId="8" fillId="2" borderId="0" xfId="0" applyFont="1" applyFill="1" applyAlignment="1">
      <alignment wrapText="1"/>
    </xf>
    <xf numFmtId="44" fontId="9" fillId="4" borderId="2" xfId="1" applyFont="1" applyFill="1" applyBorder="1" applyAlignment="1" applyProtection="1">
      <alignment wrapText="1"/>
    </xf>
    <xf numFmtId="44" fontId="8" fillId="2" borderId="0" xfId="0" applyNumberFormat="1" applyFont="1" applyFill="1" applyAlignment="1">
      <alignment vertical="center" wrapText="1"/>
    </xf>
    <xf numFmtId="44" fontId="9" fillId="0" borderId="0" xfId="0" applyNumberFormat="1" applyFont="1" applyAlignment="1">
      <alignment wrapText="1"/>
    </xf>
    <xf numFmtId="44" fontId="10" fillId="0" borderId="0" xfId="1" applyFont="1" applyFill="1" applyBorder="1" applyAlignment="1">
      <alignment horizontal="right" vertical="center" wrapText="1"/>
    </xf>
    <xf numFmtId="0" fontId="9" fillId="3" borderId="6" xfId="0" applyFont="1" applyFill="1" applyBorder="1" applyAlignment="1">
      <alignment horizontal="center" wrapText="1"/>
    </xf>
    <xf numFmtId="44" fontId="9" fillId="3" borderId="2" xfId="0" applyNumberFormat="1" applyFont="1" applyFill="1" applyBorder="1" applyAlignment="1">
      <alignment wrapText="1"/>
    </xf>
    <xf numFmtId="0" fontId="10" fillId="3" borderId="6" xfId="0" applyFont="1" applyFill="1" applyBorder="1" applyAlignment="1">
      <alignment vertical="center" wrapText="1"/>
    </xf>
    <xf numFmtId="44" fontId="9" fillId="3" borderId="6" xfId="0" applyNumberFormat="1" applyFont="1" applyFill="1" applyBorder="1" applyAlignment="1">
      <alignment wrapText="1"/>
    </xf>
    <xf numFmtId="0" fontId="9" fillId="3" borderId="7" xfId="0" applyFont="1" applyFill="1" applyBorder="1" applyAlignment="1">
      <alignment horizontal="left" wrapText="1"/>
    </xf>
    <xf numFmtId="44" fontId="9" fillId="3" borderId="7" xfId="0" applyNumberFormat="1" applyFont="1" applyFill="1" applyBorder="1" applyAlignment="1">
      <alignment horizontal="center" wrapText="1"/>
    </xf>
    <xf numFmtId="44" fontId="9" fillId="3" borderId="7" xfId="0" applyNumberFormat="1" applyFont="1" applyFill="1" applyBorder="1" applyAlignment="1">
      <alignment wrapText="1"/>
    </xf>
    <xf numFmtId="44" fontId="9" fillId="4" borderId="2" xfId="1" applyFont="1" applyFill="1" applyBorder="1" applyAlignment="1">
      <alignment wrapText="1"/>
    </xf>
    <xf numFmtId="44" fontId="9" fillId="2" borderId="8" xfId="1" applyFont="1" applyFill="1" applyBorder="1" applyAlignment="1" applyProtection="1">
      <alignment wrapText="1"/>
    </xf>
    <xf numFmtId="44" fontId="9" fillId="2" borderId="9" xfId="1" applyFont="1" applyFill="1" applyBorder="1" applyAlignment="1">
      <alignment wrapText="1"/>
    </xf>
    <xf numFmtId="44" fontId="9" fillId="2" borderId="10" xfId="0" applyNumberFormat="1" applyFont="1" applyFill="1" applyBorder="1" applyAlignment="1">
      <alignment wrapText="1"/>
    </xf>
    <xf numFmtId="44" fontId="9" fillId="2" borderId="9" xfId="1" applyFont="1" applyFill="1" applyBorder="1" applyAlignment="1" applyProtection="1">
      <alignment wrapText="1"/>
    </xf>
    <xf numFmtId="44" fontId="9" fillId="3" borderId="11" xfId="0" applyNumberFormat="1" applyFont="1" applyFill="1" applyBorder="1" applyAlignment="1">
      <alignment wrapText="1"/>
    </xf>
    <xf numFmtId="44" fontId="9" fillId="3" borderId="1" xfId="0" applyNumberFormat="1" applyFont="1" applyFill="1" applyBorder="1" applyAlignment="1">
      <alignment wrapText="1"/>
    </xf>
    <xf numFmtId="0" fontId="9" fillId="3" borderId="12" xfId="0" applyFont="1" applyFill="1" applyBorder="1" applyAlignment="1">
      <alignment horizontal="center" wrapText="1"/>
    </xf>
    <xf numFmtId="44" fontId="8" fillId="3" borderId="6" xfId="0" applyNumberFormat="1" applyFont="1" applyFill="1" applyBorder="1" applyAlignment="1">
      <alignment wrapText="1"/>
    </xf>
    <xf numFmtId="0" fontId="8"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7" fillId="3" borderId="13" xfId="0" applyFont="1" applyFill="1" applyBorder="1"/>
    <xf numFmtId="0" fontId="7" fillId="3" borderId="3" xfId="0" applyFont="1" applyFill="1" applyBorder="1"/>
    <xf numFmtId="0" fontId="7" fillId="3" borderId="2" xfId="0" applyFont="1" applyFill="1" applyBorder="1"/>
    <xf numFmtId="0" fontId="7" fillId="3" borderId="1" xfId="0" applyFont="1" applyFill="1" applyBorder="1"/>
    <xf numFmtId="0" fontId="0" fillId="3" borderId="3" xfId="0" applyFill="1" applyBorder="1" applyAlignment="1">
      <alignment vertical="center" wrapText="1"/>
    </xf>
    <xf numFmtId="9" fontId="6" fillId="3" borderId="2" xfId="2" applyFont="1" applyFill="1" applyBorder="1" applyAlignment="1">
      <alignment vertical="center"/>
    </xf>
    <xf numFmtId="44" fontId="0" fillId="3" borderId="1"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5" xfId="0" applyFill="1" applyBorder="1"/>
    <xf numFmtId="9" fontId="6" fillId="3" borderId="7" xfId="2" applyFont="1" applyFill="1" applyBorder="1" applyAlignment="1">
      <alignment vertical="center"/>
    </xf>
    <xf numFmtId="44" fontId="0" fillId="3" borderId="14" xfId="0" applyNumberFormat="1" applyFill="1" applyBorder="1" applyAlignment="1">
      <alignment vertical="center"/>
    </xf>
    <xf numFmtId="44" fontId="8" fillId="0" borderId="6" xfId="0" applyNumberFormat="1" applyFont="1" applyBorder="1" applyAlignment="1" applyProtection="1">
      <alignment wrapText="1"/>
      <protection locked="0"/>
    </xf>
    <xf numFmtId="44" fontId="8" fillId="2" borderId="6" xfId="1" applyFont="1" applyFill="1" applyBorder="1" applyAlignment="1" applyProtection="1">
      <alignment horizontal="center" vertical="center" wrapText="1"/>
      <protection locked="0"/>
    </xf>
    <xf numFmtId="44" fontId="8" fillId="0" borderId="2" xfId="0" applyNumberFormat="1" applyFont="1" applyBorder="1" applyAlignment="1" applyProtection="1">
      <alignment wrapText="1"/>
      <protection locked="0"/>
    </xf>
    <xf numFmtId="0" fontId="9" fillId="3" borderId="2" xfId="0" applyFont="1" applyFill="1" applyBorder="1" applyAlignment="1">
      <alignment vertical="center" wrapText="1"/>
    </xf>
    <xf numFmtId="0" fontId="9" fillId="3" borderId="2" xfId="1" applyNumberFormat="1" applyFont="1" applyFill="1" applyBorder="1" applyAlignment="1" applyProtection="1">
      <alignment horizontal="center" vertical="center"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5" xfId="0" applyFill="1" applyBorder="1" applyAlignment="1">
      <alignment vertical="top"/>
    </xf>
    <xf numFmtId="0" fontId="18" fillId="6" borderId="15" xfId="0" applyFont="1" applyFill="1" applyBorder="1" applyAlignment="1">
      <alignment wrapText="1"/>
    </xf>
    <xf numFmtId="0" fontId="8" fillId="3" borderId="3" xfId="0" applyFont="1" applyFill="1" applyBorder="1" applyAlignment="1">
      <alignment vertical="center" wrapText="1"/>
    </xf>
    <xf numFmtId="9" fontId="8" fillId="2" borderId="2" xfId="2" applyFont="1" applyFill="1" applyBorder="1" applyAlignment="1" applyProtection="1">
      <alignment horizontal="center" vertical="center" wrapText="1"/>
      <protection locked="0"/>
    </xf>
    <xf numFmtId="9" fontId="8" fillId="0" borderId="2" xfId="2" applyFont="1" applyBorder="1" applyAlignment="1" applyProtection="1">
      <alignment vertical="center" wrapText="1"/>
      <protection locked="0"/>
    </xf>
    <xf numFmtId="44" fontId="9" fillId="3" borderId="8" xfId="0" applyNumberFormat="1" applyFont="1" applyFill="1" applyBorder="1" applyAlignment="1">
      <alignment wrapText="1"/>
    </xf>
    <xf numFmtId="44" fontId="9" fillId="2" borderId="9" xfId="0" applyNumberFormat="1" applyFont="1" applyFill="1" applyBorder="1" applyAlignment="1">
      <alignment wrapText="1"/>
    </xf>
    <xf numFmtId="0" fontId="19" fillId="2" borderId="17"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8" xfId="0" applyFont="1" applyFill="1" applyBorder="1" applyAlignment="1">
      <alignment horizontal="left" vertical="top" wrapText="1"/>
    </xf>
    <xf numFmtId="0" fontId="8" fillId="0" borderId="12" xfId="0" applyFont="1" applyBorder="1" applyAlignment="1">
      <alignment wrapText="1"/>
    </xf>
    <xf numFmtId="44" fontId="8" fillId="3" borderId="20" xfId="0" applyNumberFormat="1" applyFont="1" applyFill="1" applyBorder="1" applyAlignment="1">
      <alignment wrapText="1"/>
    </xf>
    <xf numFmtId="0" fontId="9" fillId="3" borderId="18" xfId="0" applyFont="1" applyFill="1" applyBorder="1" applyAlignment="1">
      <alignment wrapText="1"/>
    </xf>
    <xf numFmtId="0" fontId="9" fillId="3" borderId="20" xfId="0" applyFont="1" applyFill="1" applyBorder="1" applyAlignment="1">
      <alignment horizontal="center" wrapText="1"/>
    </xf>
    <xf numFmtId="0" fontId="9" fillId="3" borderId="11" xfId="0" applyFont="1" applyFill="1" applyBorder="1" applyAlignment="1">
      <alignment horizontal="center" wrapText="1"/>
    </xf>
    <xf numFmtId="0" fontId="20" fillId="0" borderId="0" xfId="0" applyFont="1" applyAlignment="1">
      <alignment wrapText="1"/>
    </xf>
    <xf numFmtId="0" fontId="18" fillId="6" borderId="21" xfId="0" applyFont="1" applyFill="1" applyBorder="1" applyAlignment="1">
      <alignment wrapText="1"/>
    </xf>
    <xf numFmtId="0" fontId="8" fillId="6" borderId="21" xfId="0" applyFont="1" applyFill="1" applyBorder="1" applyAlignment="1">
      <alignment wrapText="1"/>
    </xf>
    <xf numFmtId="44" fontId="12" fillId="6" borderId="22" xfId="1" applyFont="1" applyFill="1" applyBorder="1" applyAlignment="1" applyProtection="1">
      <alignment vertical="center" wrapText="1"/>
    </xf>
    <xf numFmtId="0" fontId="9" fillId="3" borderId="23" xfId="0" applyFont="1" applyFill="1" applyBorder="1" applyAlignment="1">
      <alignment horizontal="left" wrapText="1"/>
    </xf>
    <xf numFmtId="44" fontId="9" fillId="3" borderId="23" xfId="0" applyNumberFormat="1" applyFont="1" applyFill="1" applyBorder="1" applyAlignment="1">
      <alignment horizontal="center" wrapText="1"/>
    </xf>
    <xf numFmtId="44" fontId="9" fillId="3" borderId="23" xfId="0" applyNumberFormat="1" applyFont="1" applyFill="1" applyBorder="1" applyAlignment="1">
      <alignment wrapText="1"/>
    </xf>
    <xf numFmtId="44" fontId="8" fillId="3" borderId="24" xfId="0" applyNumberFormat="1" applyFont="1" applyFill="1" applyBorder="1" applyAlignment="1">
      <alignment wrapText="1"/>
    </xf>
    <xf numFmtId="44" fontId="8" fillId="3" borderId="10" xfId="0" applyNumberFormat="1" applyFont="1" applyFill="1" applyBorder="1" applyAlignment="1">
      <alignment wrapText="1"/>
    </xf>
    <xf numFmtId="0" fontId="9" fillId="3" borderId="25" xfId="0" applyFont="1" applyFill="1" applyBorder="1" applyAlignment="1">
      <alignment horizontal="center" wrapText="1"/>
    </xf>
    <xf numFmtId="0" fontId="12" fillId="3" borderId="26" xfId="0" applyFont="1" applyFill="1" applyBorder="1" applyAlignment="1">
      <alignment vertical="center" wrapText="1"/>
    </xf>
    <xf numFmtId="0" fontId="12" fillId="3" borderId="27" xfId="0" applyFont="1" applyFill="1" applyBorder="1" applyAlignment="1">
      <alignment vertical="center" wrapText="1"/>
    </xf>
    <xf numFmtId="0" fontId="12" fillId="3" borderId="27" xfId="0" applyFont="1" applyFill="1" applyBorder="1" applyAlignment="1" applyProtection="1">
      <alignment vertical="center" wrapText="1"/>
      <protection locked="0"/>
    </xf>
    <xf numFmtId="0" fontId="9" fillId="3" borderId="28" xfId="0" applyFont="1" applyFill="1" applyBorder="1" applyAlignment="1">
      <alignment horizontal="center" wrapText="1"/>
    </xf>
    <xf numFmtId="0" fontId="7" fillId="3" borderId="25" xfId="0" applyFont="1" applyFill="1" applyBorder="1" applyAlignment="1">
      <alignment wrapText="1"/>
    </xf>
    <xf numFmtId="0" fontId="0" fillId="3" borderId="25" xfId="0" applyFill="1" applyBorder="1" applyAlignment="1">
      <alignment wrapText="1"/>
    </xf>
    <xf numFmtId="0" fontId="7" fillId="3" borderId="29" xfId="0" applyFont="1" applyFill="1" applyBorder="1" applyAlignment="1">
      <alignment wrapText="1"/>
    </xf>
    <xf numFmtId="0" fontId="7" fillId="3" borderId="28" xfId="0" applyFont="1" applyFill="1" applyBorder="1" applyAlignment="1">
      <alignment horizontal="center" vertical="center"/>
    </xf>
    <xf numFmtId="0" fontId="7" fillId="3" borderId="25" xfId="0" applyFont="1" applyFill="1" applyBorder="1" applyAlignment="1">
      <alignment vertical="center" wrapText="1"/>
    </xf>
    <xf numFmtId="44" fontId="9" fillId="3" borderId="30" xfId="1" applyFont="1" applyFill="1" applyBorder="1" applyAlignment="1" applyProtection="1">
      <alignment wrapText="1"/>
    </xf>
    <xf numFmtId="44" fontId="8" fillId="3" borderId="31" xfId="1" applyFont="1" applyFill="1" applyBorder="1" applyAlignment="1" applyProtection="1">
      <alignment wrapText="1"/>
    </xf>
    <xf numFmtId="44" fontId="8" fillId="3" borderId="5" xfId="1" applyFont="1" applyFill="1" applyBorder="1" applyAlignment="1" applyProtection="1">
      <alignment wrapText="1"/>
    </xf>
    <xf numFmtId="0" fontId="7" fillId="3" borderId="5" xfId="0" applyFont="1" applyFill="1" applyBorder="1"/>
    <xf numFmtId="44" fontId="0" fillId="3" borderId="7" xfId="0" applyNumberFormat="1" applyFill="1" applyBorder="1"/>
    <xf numFmtId="0" fontId="0" fillId="3" borderId="14" xfId="0" applyFill="1" applyBorder="1"/>
    <xf numFmtId="0" fontId="8" fillId="0" borderId="2" xfId="0" applyFont="1" applyBorder="1" applyAlignment="1" applyProtection="1">
      <alignment horizontal="left" vertical="center" wrapText="1"/>
      <protection locked="0"/>
    </xf>
    <xf numFmtId="165" fontId="8" fillId="0" borderId="2" xfId="1" applyNumberFormat="1" applyFont="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protection locked="0"/>
    </xf>
    <xf numFmtId="165" fontId="8" fillId="2" borderId="2" xfId="1" applyNumberFormat="1" applyFont="1" applyFill="1" applyBorder="1" applyAlignment="1" applyProtection="1">
      <alignment horizontal="center" vertical="center" wrapText="1"/>
      <protection locked="0"/>
    </xf>
    <xf numFmtId="165" fontId="8" fillId="0" borderId="2" xfId="1" applyNumberFormat="1" applyFont="1" applyFill="1" applyBorder="1" applyAlignment="1" applyProtection="1">
      <alignment horizontal="center" vertical="center" wrapText="1"/>
      <protection locked="0"/>
    </xf>
    <xf numFmtId="165" fontId="8" fillId="0" borderId="2" xfId="1" applyNumberFormat="1" applyFont="1" applyBorder="1" applyAlignment="1" applyProtection="1">
      <alignment vertical="center" wrapText="1"/>
      <protection locked="0"/>
    </xf>
    <xf numFmtId="165" fontId="8" fillId="0" borderId="6" xfId="0" applyNumberFormat="1" applyFont="1" applyBorder="1" applyAlignment="1" applyProtection="1">
      <alignment wrapText="1"/>
      <protection locked="0"/>
    </xf>
    <xf numFmtId="165" fontId="8" fillId="2" borderId="6" xfId="1" applyNumberFormat="1" applyFont="1" applyFill="1" applyBorder="1" applyAlignment="1" applyProtection="1">
      <alignment horizontal="center" vertical="center" wrapText="1"/>
      <protection locked="0"/>
    </xf>
    <xf numFmtId="165" fontId="8" fillId="0" borderId="2" xfId="0" applyNumberFormat="1" applyFont="1" applyBorder="1" applyAlignment="1" applyProtection="1">
      <alignment wrapText="1"/>
      <protection locked="0"/>
    </xf>
    <xf numFmtId="165" fontId="9" fillId="3" borderId="34" xfId="1" applyNumberFormat="1" applyFont="1" applyFill="1" applyBorder="1" applyAlignment="1">
      <alignment wrapText="1"/>
    </xf>
    <xf numFmtId="165" fontId="9" fillId="3" borderId="1" xfId="0" applyNumberFormat="1" applyFont="1" applyFill="1" applyBorder="1" applyAlignment="1">
      <alignment horizontal="center" wrapText="1"/>
    </xf>
    <xf numFmtId="165" fontId="8" fillId="3" borderId="11" xfId="0" applyNumberFormat="1" applyFont="1" applyFill="1" applyBorder="1" applyAlignment="1">
      <alignment wrapText="1"/>
    </xf>
    <xf numFmtId="165" fontId="8" fillId="3" borderId="20" xfId="0" applyNumberFormat="1" applyFont="1" applyFill="1" applyBorder="1" applyAlignment="1">
      <alignment wrapText="1"/>
    </xf>
    <xf numFmtId="165" fontId="8" fillId="3" borderId="6" xfId="0" applyNumberFormat="1" applyFont="1" applyFill="1" applyBorder="1" applyAlignment="1">
      <alignment wrapText="1"/>
    </xf>
    <xf numFmtId="165" fontId="8" fillId="3" borderId="14" xfId="0" applyNumberFormat="1" applyFont="1" applyFill="1" applyBorder="1" applyAlignment="1">
      <alignment wrapText="1"/>
    </xf>
    <xf numFmtId="165" fontId="8" fillId="3" borderId="35" xfId="0" applyNumberFormat="1" applyFont="1" applyFill="1" applyBorder="1" applyAlignment="1">
      <alignment wrapText="1"/>
    </xf>
    <xf numFmtId="165" fontId="8" fillId="3" borderId="7" xfId="0" applyNumberFormat="1" applyFont="1" applyFill="1" applyBorder="1" applyAlignment="1">
      <alignment wrapText="1"/>
    </xf>
    <xf numFmtId="165" fontId="8" fillId="3" borderId="36" xfId="1" applyNumberFormat="1" applyFont="1" applyFill="1" applyBorder="1" applyAlignment="1">
      <alignment wrapText="1"/>
    </xf>
    <xf numFmtId="165" fontId="9" fillId="3" borderId="37" xfId="1" applyNumberFormat="1" applyFont="1" applyFill="1" applyBorder="1" applyAlignment="1">
      <alignment wrapText="1"/>
    </xf>
    <xf numFmtId="165" fontId="9" fillId="3" borderId="23" xfId="1" applyNumberFormat="1" applyFont="1" applyFill="1" applyBorder="1" applyAlignment="1">
      <alignment wrapText="1"/>
    </xf>
    <xf numFmtId="165" fontId="8" fillId="3" borderId="14" xfId="1" applyNumberFormat="1" applyFont="1" applyFill="1" applyBorder="1" applyAlignment="1">
      <alignment wrapText="1"/>
    </xf>
    <xf numFmtId="0" fontId="8" fillId="3" borderId="38" xfId="0" applyFont="1" applyFill="1" applyBorder="1" applyAlignment="1">
      <alignment vertical="center" wrapText="1"/>
    </xf>
    <xf numFmtId="44" fontId="8" fillId="3" borderId="39" xfId="0" applyNumberFormat="1" applyFont="1" applyFill="1" applyBorder="1" applyAlignment="1">
      <alignment wrapText="1"/>
    </xf>
    <xf numFmtId="44" fontId="9" fillId="3" borderId="40" xfId="0" applyNumberFormat="1" applyFont="1" applyFill="1" applyBorder="1" applyAlignment="1">
      <alignment wrapText="1"/>
    </xf>
    <xf numFmtId="44" fontId="8" fillId="3" borderId="20" xfId="1" applyFont="1" applyFill="1" applyBorder="1" applyAlignment="1">
      <alignment wrapText="1"/>
    </xf>
    <xf numFmtId="44" fontId="9" fillId="3" borderId="41" xfId="1" applyFont="1" applyFill="1" applyBorder="1" applyAlignment="1">
      <alignment wrapText="1"/>
    </xf>
    <xf numFmtId="44" fontId="9" fillId="3" borderId="42" xfId="1" applyFont="1" applyFill="1" applyBorder="1" applyAlignment="1">
      <alignment wrapText="1"/>
    </xf>
    <xf numFmtId="44" fontId="9" fillId="3" borderId="43" xfId="1" applyFont="1" applyFill="1" applyBorder="1" applyAlignment="1">
      <alignment wrapText="1"/>
    </xf>
    <xf numFmtId="44" fontId="9" fillId="3" borderId="44" xfId="0" applyNumberFormat="1" applyFont="1" applyFill="1" applyBorder="1" applyAlignment="1">
      <alignment wrapText="1"/>
    </xf>
    <xf numFmtId="165" fontId="8" fillId="0" borderId="6" xfId="1" applyNumberFormat="1" applyFont="1" applyFill="1" applyBorder="1" applyAlignment="1" applyProtection="1">
      <alignment horizontal="center" vertical="center" wrapText="1"/>
      <protection locked="0"/>
    </xf>
    <xf numFmtId="44" fontId="9" fillId="3" borderId="2" xfId="1" applyFont="1" applyFill="1" applyBorder="1" applyAlignment="1">
      <alignment wrapText="1"/>
    </xf>
    <xf numFmtId="44" fontId="9" fillId="0" borderId="2" xfId="1" applyFont="1" applyBorder="1" applyAlignment="1" applyProtection="1">
      <alignment horizontal="center" vertical="center" wrapText="1"/>
      <protection locked="0"/>
    </xf>
    <xf numFmtId="44" fontId="9" fillId="2" borderId="2" xfId="1" applyFont="1" applyFill="1" applyBorder="1" applyAlignment="1" applyProtection="1">
      <alignment horizontal="center" vertical="center" wrapText="1"/>
      <protection locked="0"/>
    </xf>
    <xf numFmtId="165" fontId="8" fillId="2" borderId="2" xfId="0" applyNumberFormat="1" applyFont="1" applyFill="1" applyBorder="1" applyAlignment="1" applyProtection="1">
      <alignment wrapText="1"/>
      <protection locked="0"/>
    </xf>
    <xf numFmtId="44" fontId="8" fillId="2" borderId="2" xfId="0" applyNumberFormat="1" applyFont="1" applyFill="1" applyBorder="1" applyAlignment="1" applyProtection="1">
      <alignment wrapText="1"/>
      <protection locked="0"/>
    </xf>
    <xf numFmtId="8" fontId="8" fillId="0" borderId="2" xfId="0" applyNumberFormat="1" applyFont="1" applyBorder="1" applyAlignment="1" applyProtection="1">
      <alignment horizontal="right" wrapText="1"/>
      <protection locked="0"/>
    </xf>
    <xf numFmtId="8" fontId="8" fillId="2" borderId="6" xfId="1" applyNumberFormat="1" applyFont="1" applyFill="1" applyBorder="1" applyAlignment="1" applyProtection="1">
      <alignment horizontal="right" vertical="center" wrapText="1"/>
      <protection locked="0"/>
    </xf>
    <xf numFmtId="8" fontId="8" fillId="2" borderId="2" xfId="1" applyNumberFormat="1" applyFont="1" applyFill="1" applyBorder="1" applyAlignment="1" applyProtection="1">
      <alignment horizontal="right" vertical="center" wrapText="1"/>
      <protection locked="0"/>
    </xf>
    <xf numFmtId="44" fontId="8" fillId="3" borderId="45" xfId="0" applyNumberFormat="1" applyFont="1" applyFill="1" applyBorder="1" applyAlignment="1">
      <alignment wrapText="1"/>
    </xf>
    <xf numFmtId="165" fontId="8" fillId="2" borderId="2" xfId="1" applyNumberFormat="1" applyFont="1" applyFill="1" applyBorder="1" applyAlignment="1" applyProtection="1">
      <alignment vertical="center" wrapText="1"/>
      <protection locked="0"/>
    </xf>
    <xf numFmtId="44" fontId="8" fillId="2" borderId="2" xfId="1" applyFont="1" applyFill="1" applyBorder="1" applyAlignment="1" applyProtection="1">
      <alignment horizontal="center" vertical="center" wrapText="1"/>
    </xf>
    <xf numFmtId="44" fontId="9" fillId="2" borderId="2" xfId="1" applyFont="1" applyFill="1" applyBorder="1" applyAlignment="1" applyProtection="1">
      <alignment horizontal="center" vertical="center" wrapText="1"/>
    </xf>
    <xf numFmtId="0" fontId="7" fillId="2" borderId="32" xfId="0" applyFont="1" applyFill="1" applyBorder="1" applyAlignment="1">
      <alignment horizontal="left" vertical="center" wrapText="1"/>
    </xf>
    <xf numFmtId="44" fontId="9" fillId="2" borderId="33" xfId="0" applyNumberFormat="1" applyFont="1" applyFill="1" applyBorder="1" applyAlignment="1">
      <alignment vertical="center" wrapText="1"/>
    </xf>
    <xf numFmtId="0" fontId="7" fillId="2" borderId="3" xfId="0" applyFont="1" applyFill="1" applyBorder="1" applyAlignment="1">
      <alignment horizontal="left" vertical="center" wrapText="1"/>
    </xf>
    <xf numFmtId="10" fontId="9" fillId="2" borderId="1" xfId="2" applyNumberFormat="1" applyFont="1" applyFill="1" applyBorder="1" applyAlignment="1" applyProtection="1">
      <alignment wrapText="1"/>
    </xf>
    <xf numFmtId="165" fontId="8" fillId="7" borderId="14" xfId="1" applyNumberFormat="1" applyFont="1" applyFill="1" applyBorder="1" applyAlignment="1">
      <alignment wrapText="1"/>
    </xf>
    <xf numFmtId="0" fontId="11" fillId="0" borderId="0" xfId="0" applyFont="1"/>
    <xf numFmtId="165" fontId="9" fillId="7" borderId="10" xfId="0" applyNumberFormat="1" applyFont="1" applyFill="1" applyBorder="1" applyAlignment="1">
      <alignment horizontal="center" wrapText="1"/>
    </xf>
    <xf numFmtId="165" fontId="9" fillId="7" borderId="2" xfId="0" applyNumberFormat="1" applyFont="1" applyFill="1" applyBorder="1" applyAlignment="1">
      <alignment horizontal="center" wrapText="1"/>
    </xf>
    <xf numFmtId="44" fontId="8" fillId="2" borderId="0" xfId="0" applyNumberFormat="1" applyFont="1" applyFill="1" applyAlignment="1">
      <alignment wrapText="1"/>
    </xf>
    <xf numFmtId="165" fontId="11" fillId="2" borderId="2" xfId="1" applyNumberFormat="1" applyFont="1" applyFill="1" applyBorder="1" applyAlignment="1" applyProtection="1">
      <alignment vertical="center" wrapText="1"/>
      <protection locked="0"/>
    </xf>
    <xf numFmtId="44" fontId="11" fillId="2" borderId="2" xfId="1" applyFont="1" applyFill="1" applyBorder="1" applyAlignment="1" applyProtection="1">
      <alignment horizontal="center" vertical="center" wrapText="1"/>
    </xf>
    <xf numFmtId="9" fontId="11" fillId="0" borderId="2" xfId="2" applyFont="1" applyBorder="1" applyAlignment="1" applyProtection="1">
      <alignment vertical="center" wrapText="1"/>
      <protection locked="0"/>
    </xf>
    <xf numFmtId="44" fontId="8" fillId="2" borderId="2" xfId="1" applyFont="1" applyFill="1" applyBorder="1" applyAlignment="1">
      <alignment horizontal="center" vertical="center" wrapText="1"/>
    </xf>
    <xf numFmtId="0" fontId="8" fillId="0" borderId="2" xfId="0" applyFont="1" applyBorder="1" applyAlignment="1" applyProtection="1">
      <alignment vertical="center" wrapText="1"/>
      <protection locked="0"/>
    </xf>
    <xf numFmtId="44" fontId="9" fillId="0" borderId="2" xfId="1" applyFont="1" applyFill="1" applyBorder="1" applyAlignment="1" applyProtection="1">
      <alignment horizontal="center" vertical="center" wrapText="1"/>
      <protection locked="0"/>
    </xf>
    <xf numFmtId="9" fontId="8" fillId="2" borderId="2" xfId="2" quotePrefix="1" applyFont="1" applyFill="1" applyBorder="1" applyAlignment="1" applyProtection="1">
      <alignment horizontal="center" vertical="center" wrapText="1"/>
      <protection locked="0"/>
    </xf>
    <xf numFmtId="0" fontId="8" fillId="5" borderId="8" xfId="0" applyFont="1" applyFill="1" applyBorder="1" applyAlignment="1">
      <alignment vertical="center" wrapText="1"/>
    </xf>
    <xf numFmtId="39" fontId="9" fillId="7" borderId="34" xfId="1" applyNumberFormat="1" applyFont="1" applyFill="1" applyBorder="1" applyAlignment="1">
      <alignment wrapText="1"/>
    </xf>
    <xf numFmtId="0" fontId="9" fillId="0" borderId="7" xfId="0" applyFont="1" applyBorder="1" applyAlignment="1">
      <alignment horizontal="left" wrapText="1"/>
    </xf>
    <xf numFmtId="44" fontId="9" fillId="0" borderId="7" xfId="0" applyNumberFormat="1" applyFont="1" applyBorder="1" applyAlignment="1">
      <alignment horizontal="center" wrapText="1"/>
    </xf>
    <xf numFmtId="44" fontId="9" fillId="0" borderId="7" xfId="0" applyNumberFormat="1" applyFont="1" applyBorder="1" applyAlignment="1">
      <alignment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pplyAlignment="1" applyProtection="1">
      <alignment vertical="center" wrapText="1"/>
      <protection locked="0"/>
    </xf>
    <xf numFmtId="44" fontId="9" fillId="0" borderId="2" xfId="1" applyFont="1" applyFill="1" applyBorder="1" applyAlignment="1" applyProtection="1">
      <alignment wrapText="1"/>
    </xf>
    <xf numFmtId="44" fontId="23" fillId="3" borderId="2" xfId="0" applyNumberFormat="1" applyFont="1" applyFill="1" applyBorder="1" applyAlignment="1">
      <alignment wrapText="1"/>
    </xf>
    <xf numFmtId="44" fontId="17" fillId="7" borderId="7" xfId="0" applyNumberFormat="1" applyFont="1" applyFill="1" applyBorder="1"/>
    <xf numFmtId="166" fontId="8" fillId="2" borderId="2" xfId="1" applyNumberFormat="1" applyFont="1" applyFill="1" applyBorder="1" applyAlignment="1" applyProtection="1">
      <alignment horizontal="center" vertical="center" wrapText="1"/>
      <protection locked="0"/>
    </xf>
    <xf numFmtId="44" fontId="8" fillId="2" borderId="2" xfId="1" applyFont="1" applyFill="1" applyBorder="1" applyAlignment="1" applyProtection="1">
      <alignment vertical="center" wrapText="1"/>
      <protection locked="0"/>
    </xf>
    <xf numFmtId="44" fontId="11" fillId="2" borderId="0" xfId="1" applyFont="1" applyFill="1" applyBorder="1" applyAlignment="1" applyProtection="1">
      <alignment vertical="center" wrapText="1"/>
      <protection locked="0"/>
    </xf>
    <xf numFmtId="165" fontId="8" fillId="2" borderId="6" xfId="0" applyNumberFormat="1" applyFont="1" applyFill="1" applyBorder="1" applyAlignment="1" applyProtection="1">
      <alignment wrapText="1"/>
      <protection locked="0"/>
    </xf>
    <xf numFmtId="44" fontId="9" fillId="2" borderId="6" xfId="0" applyNumberFormat="1" applyFont="1" applyFill="1" applyBorder="1" applyAlignment="1">
      <alignment wrapText="1"/>
    </xf>
    <xf numFmtId="44" fontId="9" fillId="2" borderId="2" xfId="0" applyNumberFormat="1" applyFont="1" applyFill="1" applyBorder="1" applyAlignment="1">
      <alignment wrapText="1"/>
    </xf>
    <xf numFmtId="165" fontId="11" fillId="2" borderId="2" xfId="0" applyNumberFormat="1" applyFont="1" applyFill="1" applyBorder="1" applyAlignment="1" applyProtection="1">
      <alignment wrapText="1"/>
      <protection locked="0"/>
    </xf>
    <xf numFmtId="44" fontId="9" fillId="2" borderId="2" xfId="1" applyFont="1" applyFill="1" applyBorder="1" applyAlignment="1">
      <alignment wrapText="1"/>
    </xf>
    <xf numFmtId="165" fontId="22" fillId="2" borderId="6" xfId="0" applyNumberFormat="1" applyFont="1" applyFill="1" applyBorder="1" applyAlignment="1" applyProtection="1">
      <alignment wrapText="1"/>
      <protection locked="0"/>
    </xf>
    <xf numFmtId="44" fontId="23" fillId="8" borderId="2" xfId="1" quotePrefix="1" applyFont="1" applyFill="1" applyBorder="1" applyAlignment="1">
      <alignment wrapText="1"/>
    </xf>
    <xf numFmtId="44" fontId="9" fillId="3" borderId="2" xfId="1" applyFont="1" applyFill="1" applyBorder="1" applyAlignment="1" applyProtection="1">
      <alignment wrapText="1"/>
    </xf>
    <xf numFmtId="44" fontId="9" fillId="3" borderId="46" xfId="1" applyFont="1" applyFill="1" applyBorder="1" applyAlignment="1" applyProtection="1">
      <alignment wrapText="1"/>
    </xf>
    <xf numFmtId="44" fontId="9" fillId="3" borderId="35" xfId="1" applyFont="1" applyFill="1" applyBorder="1" applyAlignment="1">
      <alignment wrapText="1"/>
    </xf>
    <xf numFmtId="164" fontId="0" fillId="0" borderId="0" xfId="0" applyNumberFormat="1" applyAlignment="1">
      <alignment wrapText="1"/>
    </xf>
    <xf numFmtId="44" fontId="22" fillId="2" borderId="2" xfId="1" applyFont="1" applyFill="1" applyBorder="1" applyAlignment="1" applyProtection="1">
      <alignment horizontal="center" vertical="center" wrapText="1"/>
    </xf>
    <xf numFmtId="0" fontId="9" fillId="5" borderId="8" xfId="0" applyFont="1" applyFill="1" applyBorder="1" applyAlignment="1">
      <alignment vertical="center" wrapText="1"/>
    </xf>
    <xf numFmtId="0" fontId="9" fillId="3" borderId="8" xfId="0" applyFont="1" applyFill="1" applyBorder="1" applyAlignment="1">
      <alignment vertical="center" wrapText="1"/>
    </xf>
    <xf numFmtId="44" fontId="11" fillId="0" borderId="2" xfId="1" applyFont="1" applyFill="1" applyBorder="1" applyAlignment="1" applyProtection="1">
      <alignment vertical="center" wrapText="1"/>
    </xf>
    <xf numFmtId="44" fontId="9" fillId="0" borderId="2" xfId="1" applyFont="1" applyFill="1" applyBorder="1" applyAlignment="1" applyProtection="1">
      <alignment vertical="center" wrapText="1"/>
    </xf>
    <xf numFmtId="49" fontId="22" fillId="2" borderId="2" xfId="1" applyNumberFormat="1" applyFont="1" applyFill="1" applyBorder="1" applyAlignment="1" applyProtection="1">
      <alignment horizontal="left" vertical="top" wrapText="1"/>
      <protection locked="0"/>
    </xf>
    <xf numFmtId="44" fontId="8" fillId="0" borderId="2" xfId="1" applyFont="1" applyFill="1" applyBorder="1" applyAlignment="1" applyProtection="1">
      <alignment horizontal="center" vertical="center" wrapText="1"/>
    </xf>
    <xf numFmtId="49" fontId="8" fillId="2" borderId="2" xfId="1" applyNumberFormat="1" applyFont="1" applyFill="1" applyBorder="1" applyAlignment="1" applyProtection="1">
      <alignment horizontal="left" vertical="top" wrapText="1"/>
      <protection locked="0"/>
    </xf>
    <xf numFmtId="49" fontId="8" fillId="2" borderId="2" xfId="1" applyNumberFormat="1" applyFont="1" applyFill="1" applyBorder="1" applyAlignment="1" applyProtection="1">
      <alignment horizontal="left" wrapText="1"/>
      <protection locked="0"/>
    </xf>
    <xf numFmtId="44" fontId="9" fillId="0" borderId="2" xfId="1" applyFont="1" applyFill="1" applyBorder="1" applyAlignment="1" applyProtection="1">
      <alignment horizontal="center" vertical="center" wrapText="1"/>
    </xf>
    <xf numFmtId="9" fontId="9" fillId="3" borderId="2" xfId="2" applyFont="1" applyFill="1" applyBorder="1" applyAlignment="1" applyProtection="1">
      <alignment horizontal="center" vertical="center" wrapText="1"/>
    </xf>
    <xf numFmtId="49" fontId="8" fillId="0" borderId="2" xfId="0" applyNumberFormat="1" applyFont="1" applyBorder="1" applyAlignment="1" applyProtection="1">
      <alignment horizontal="left" wrapText="1"/>
      <protection locked="0"/>
    </xf>
    <xf numFmtId="44" fontId="9" fillId="5" borderId="2" xfId="1" applyFont="1" applyFill="1" applyBorder="1" applyAlignment="1" applyProtection="1">
      <alignment horizontal="center" vertical="center" wrapText="1"/>
    </xf>
    <xf numFmtId="49" fontId="8" fillId="5" borderId="2" xfId="1" applyNumberFormat="1" applyFont="1" applyFill="1" applyBorder="1" applyAlignment="1" applyProtection="1">
      <alignment horizontal="left" vertical="top" wrapText="1"/>
      <protection locked="0"/>
    </xf>
    <xf numFmtId="0" fontId="15"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 xfId="0" applyFont="1" applyFill="1" applyBorder="1" applyAlignment="1">
      <alignment horizontal="center" vertical="center" wrapText="1"/>
    </xf>
    <xf numFmtId="165" fontId="9" fillId="5" borderId="2" xfId="0" applyNumberFormat="1"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49" fontId="8" fillId="5" borderId="2" xfId="1" applyNumberFormat="1" applyFont="1" applyFill="1" applyBorder="1" applyAlignment="1" applyProtection="1">
      <alignment horizontal="left" wrapText="1"/>
      <protection locked="0"/>
    </xf>
    <xf numFmtId="49" fontId="8" fillId="5" borderId="2" xfId="1" applyNumberFormat="1" applyFont="1" applyFill="1" applyBorder="1" applyAlignment="1" applyProtection="1">
      <alignment horizontal="center" wrapText="1"/>
      <protection locked="0"/>
    </xf>
    <xf numFmtId="0" fontId="8" fillId="5" borderId="2" xfId="0" applyFont="1" applyFill="1" applyBorder="1" applyAlignment="1" applyProtection="1">
      <alignment vertical="center" wrapText="1"/>
      <protection locked="0"/>
    </xf>
    <xf numFmtId="0" fontId="9" fillId="5" borderId="2" xfId="0" applyFont="1" applyFill="1" applyBorder="1" applyAlignment="1" applyProtection="1">
      <alignment vertical="center" wrapText="1"/>
      <protection locked="0"/>
    </xf>
    <xf numFmtId="165" fontId="9" fillId="5" borderId="2" xfId="1" applyNumberFormat="1" applyFont="1" applyFill="1" applyBorder="1" applyAlignment="1" applyProtection="1">
      <alignment vertical="center" wrapText="1"/>
    </xf>
    <xf numFmtId="0" fontId="9" fillId="5" borderId="61" xfId="0" applyFont="1" applyFill="1" applyBorder="1" applyAlignment="1">
      <alignment vertical="center" wrapText="1"/>
    </xf>
    <xf numFmtId="0" fontId="9" fillId="5" borderId="47" xfId="0" applyFont="1" applyFill="1" applyBorder="1" applyAlignment="1">
      <alignment vertical="center" wrapText="1"/>
    </xf>
    <xf numFmtId="0" fontId="9" fillId="5" borderId="19" xfId="0" applyFont="1" applyFill="1" applyBorder="1" applyAlignment="1">
      <alignment vertical="center" wrapText="1"/>
    </xf>
    <xf numFmtId="0" fontId="9" fillId="5" borderId="48" xfId="0" applyFont="1" applyFill="1" applyBorder="1" applyAlignment="1">
      <alignment vertical="center" wrapText="1"/>
    </xf>
    <xf numFmtId="44" fontId="9" fillId="5" borderId="1" xfId="1" applyFont="1" applyFill="1" applyBorder="1" applyAlignment="1" applyProtection="1">
      <alignment horizontal="center" vertical="center" wrapText="1"/>
    </xf>
    <xf numFmtId="44" fontId="9" fillId="5" borderId="3" xfId="1" applyFont="1" applyFill="1" applyBorder="1" applyAlignment="1" applyProtection="1">
      <alignment horizontal="center" vertical="center" wrapText="1"/>
    </xf>
    <xf numFmtId="0" fontId="9" fillId="5" borderId="1" xfId="1" applyNumberFormat="1" applyFont="1" applyFill="1" applyBorder="1" applyAlignment="1" applyProtection="1">
      <alignment horizontal="center" vertical="center" wrapText="1"/>
    </xf>
    <xf numFmtId="0" fontId="9" fillId="5" borderId="3" xfId="1" applyNumberFormat="1" applyFont="1" applyFill="1" applyBorder="1" applyAlignment="1" applyProtection="1">
      <alignment vertical="center" wrapText="1"/>
    </xf>
    <xf numFmtId="0" fontId="9" fillId="5" borderId="2" xfId="1" applyNumberFormat="1" applyFont="1" applyFill="1" applyBorder="1" applyAlignment="1" applyProtection="1">
      <alignment vertical="center" wrapText="1"/>
    </xf>
    <xf numFmtId="0" fontId="8" fillId="5" borderId="3" xfId="0" applyFont="1" applyFill="1" applyBorder="1" applyAlignment="1">
      <alignment vertical="center" wrapText="1"/>
    </xf>
    <xf numFmtId="44" fontId="8" fillId="5" borderId="1" xfId="0" applyNumberFormat="1" applyFont="1" applyFill="1" applyBorder="1" applyAlignment="1">
      <alignment vertical="center" wrapText="1"/>
    </xf>
    <xf numFmtId="44" fontId="8" fillId="5" borderId="3" xfId="0" applyNumberFormat="1" applyFont="1" applyFill="1" applyBorder="1" applyAlignment="1">
      <alignment vertical="center" wrapText="1"/>
    </xf>
    <xf numFmtId="44" fontId="8" fillId="5" borderId="2" xfId="0" applyNumberFormat="1" applyFont="1" applyFill="1" applyBorder="1" applyAlignment="1">
      <alignment vertical="center" wrapText="1"/>
    </xf>
    <xf numFmtId="0" fontId="9" fillId="5" borderId="5" xfId="0" applyFont="1" applyFill="1" applyBorder="1" applyAlignment="1">
      <alignment vertical="center" wrapText="1"/>
    </xf>
    <xf numFmtId="44" fontId="9" fillId="5" borderId="14" xfId="1" applyFont="1" applyFill="1" applyBorder="1" applyAlignment="1" applyProtection="1">
      <alignment vertical="center" wrapText="1"/>
    </xf>
    <xf numFmtId="44" fontId="9" fillId="5" borderId="5" xfId="1" applyFont="1" applyFill="1" applyBorder="1" applyAlignment="1" applyProtection="1">
      <alignment vertical="center" wrapText="1"/>
    </xf>
    <xf numFmtId="44" fontId="9" fillId="5" borderId="7" xfId="1" applyFont="1" applyFill="1" applyBorder="1" applyAlignment="1" applyProtection="1">
      <alignment vertical="center" wrapText="1"/>
    </xf>
    <xf numFmtId="0" fontId="7" fillId="5" borderId="3" xfId="0" applyFont="1" applyFill="1" applyBorder="1" applyAlignment="1">
      <alignment horizontal="left" vertical="center" wrapText="1"/>
    </xf>
    <xf numFmtId="44" fontId="9" fillId="5" borderId="1" xfId="2" applyNumberFormat="1" applyFont="1" applyFill="1" applyBorder="1" applyAlignment="1" applyProtection="1">
      <alignment wrapText="1"/>
    </xf>
    <xf numFmtId="10" fontId="9" fillId="5" borderId="1" xfId="2" applyNumberFormat="1" applyFont="1" applyFill="1" applyBorder="1" applyAlignment="1" applyProtection="1">
      <alignment wrapText="1"/>
    </xf>
    <xf numFmtId="44" fontId="9" fillId="0" borderId="4" xfId="1" applyFont="1" applyFill="1" applyBorder="1" applyAlignment="1" applyProtection="1">
      <alignment vertical="center" wrapText="1"/>
    </xf>
    <xf numFmtId="8" fontId="8" fillId="0" borderId="2" xfId="1" applyNumberFormat="1" applyFont="1" applyFill="1" applyBorder="1" applyAlignment="1" applyProtection="1">
      <alignment horizontal="center" vertical="center" wrapText="1"/>
    </xf>
    <xf numFmtId="9" fontId="8" fillId="0" borderId="2" xfId="2" applyFont="1" applyBorder="1" applyAlignment="1" applyProtection="1">
      <alignment horizontal="center" vertical="center" wrapText="1"/>
      <protection locked="0"/>
    </xf>
    <xf numFmtId="8" fontId="8" fillId="2" borderId="2" xfId="1" applyNumberFormat="1" applyFont="1" applyFill="1" applyBorder="1" applyAlignment="1" applyProtection="1">
      <alignment horizontal="center" vertical="center" wrapText="1"/>
    </xf>
    <xf numFmtId="0" fontId="9" fillId="6" borderId="21" xfId="0" applyFont="1" applyFill="1" applyBorder="1" applyAlignment="1">
      <alignment wrapText="1"/>
    </xf>
    <xf numFmtId="0" fontId="9" fillId="6" borderId="22" xfId="0" applyFont="1" applyFill="1" applyBorder="1" applyAlignment="1">
      <alignment wrapText="1"/>
    </xf>
    <xf numFmtId="0" fontId="8" fillId="0" borderId="0" xfId="0" applyFont="1" applyAlignment="1">
      <alignment horizontal="center" wrapText="1"/>
    </xf>
    <xf numFmtId="0" fontId="8" fillId="5" borderId="2" xfId="0" applyFont="1" applyFill="1" applyBorder="1" applyAlignment="1">
      <alignment wrapText="1"/>
    </xf>
    <xf numFmtId="0" fontId="8" fillId="0" borderId="2" xfId="0" applyFont="1" applyBorder="1" applyAlignment="1">
      <alignment wrapText="1"/>
    </xf>
    <xf numFmtId="44" fontId="8" fillId="0" borderId="2" xfId="0" applyNumberFormat="1" applyFont="1" applyBorder="1" applyAlignment="1">
      <alignment vertical="center" wrapText="1"/>
    </xf>
    <xf numFmtId="9" fontId="8" fillId="0" borderId="2" xfId="2" applyFont="1" applyBorder="1" applyAlignment="1">
      <alignment vertical="center" wrapText="1"/>
    </xf>
    <xf numFmtId="0" fontId="8" fillId="0" borderId="2" xfId="0" applyFont="1" applyBorder="1" applyAlignment="1">
      <alignment vertical="center" wrapText="1"/>
    </xf>
    <xf numFmtId="9" fontId="9" fillId="3" borderId="2" xfId="2" applyFont="1" applyFill="1" applyBorder="1" applyAlignment="1">
      <alignment wrapText="1"/>
    </xf>
    <xf numFmtId="44" fontId="8" fillId="0" borderId="2" xfId="1" applyFont="1" applyBorder="1" applyAlignment="1">
      <alignment vertical="center" wrapText="1"/>
    </xf>
    <xf numFmtId="9" fontId="9" fillId="5" borderId="2" xfId="2" applyFont="1" applyFill="1" applyBorder="1" applyAlignment="1">
      <alignment wrapText="1"/>
    </xf>
    <xf numFmtId="44" fontId="8" fillId="2" borderId="2" xfId="1" applyFont="1" applyFill="1" applyBorder="1" applyAlignment="1">
      <alignment vertical="center" wrapText="1"/>
    </xf>
    <xf numFmtId="9" fontId="8" fillId="0" borderId="10" xfId="2" applyFont="1" applyBorder="1" applyAlignment="1">
      <alignment vertical="center" wrapText="1"/>
    </xf>
    <xf numFmtId="8" fontId="8" fillId="0" borderId="2" xfId="0" applyNumberFormat="1" applyFont="1" applyBorder="1" applyAlignment="1">
      <alignment vertical="center" wrapText="1"/>
    </xf>
    <xf numFmtId="44" fontId="8" fillId="0" borderId="2" xfId="1" applyFont="1" applyFill="1" applyBorder="1" applyAlignment="1">
      <alignment vertical="center" wrapText="1"/>
    </xf>
    <xf numFmtId="9" fontId="8" fillId="0" borderId="2" xfId="2" applyFont="1" applyBorder="1" applyAlignment="1">
      <alignment wrapText="1"/>
    </xf>
    <xf numFmtId="0" fontId="8" fillId="0" borderId="2" xfId="0" applyFont="1" applyFill="1" applyBorder="1" applyAlignment="1">
      <alignment wrapText="1"/>
    </xf>
    <xf numFmtId="0" fontId="8" fillId="0" borderId="4" xfId="0" applyFont="1" applyBorder="1" applyAlignment="1">
      <alignment wrapText="1"/>
    </xf>
    <xf numFmtId="44" fontId="8" fillId="0" borderId="2" xfId="1" applyFont="1" applyBorder="1" applyAlignment="1">
      <alignment wrapText="1"/>
    </xf>
    <xf numFmtId="43" fontId="8" fillId="0" borderId="0" xfId="0" applyNumberFormat="1" applyFont="1" applyAlignment="1">
      <alignment wrapText="1"/>
    </xf>
    <xf numFmtId="0" fontId="9" fillId="2" borderId="0" xfId="0" applyFont="1" applyFill="1" applyAlignment="1">
      <alignment horizontal="center" vertical="center" wrapText="1"/>
    </xf>
    <xf numFmtId="0" fontId="9" fillId="5" borderId="10" xfId="0" applyFont="1" applyFill="1" applyBorder="1" applyAlignment="1">
      <alignment vertical="center" wrapText="1"/>
    </xf>
    <xf numFmtId="165" fontId="9" fillId="5" borderId="8" xfId="0" applyNumberFormat="1" applyFont="1" applyFill="1" applyBorder="1" applyAlignment="1">
      <alignment vertical="center" wrapText="1"/>
    </xf>
    <xf numFmtId="44" fontId="8" fillId="0" borderId="2" xfId="0" applyNumberFormat="1" applyFont="1" applyBorder="1" applyAlignment="1">
      <alignment wrapText="1"/>
    </xf>
    <xf numFmtId="165" fontId="9" fillId="5" borderId="2" xfId="0" applyNumberFormat="1" applyFont="1" applyFill="1" applyBorder="1" applyAlignment="1">
      <alignment vertical="center" wrapText="1"/>
    </xf>
    <xf numFmtId="8" fontId="9" fillId="3" borderId="2" xfId="1" applyNumberFormat="1" applyFont="1" applyFill="1" applyBorder="1" applyAlignment="1" applyProtection="1">
      <alignment horizontal="center" vertical="center" wrapText="1"/>
    </xf>
    <xf numFmtId="44" fontId="8" fillId="0" borderId="2" xfId="1" applyFont="1" applyFill="1" applyBorder="1" applyAlignment="1">
      <alignment wrapText="1"/>
    </xf>
    <xf numFmtId="44" fontId="9" fillId="3" borderId="2" xfId="0" applyNumberFormat="1" applyFont="1" applyFill="1" applyBorder="1" applyAlignment="1" applyProtection="1">
      <alignment vertical="center" wrapText="1"/>
      <protection locked="0"/>
    </xf>
    <xf numFmtId="8" fontId="8" fillId="0" borderId="2" xfId="1" applyNumberFormat="1" applyFont="1" applyFill="1" applyBorder="1" applyAlignment="1">
      <alignment vertical="center" wrapText="1"/>
    </xf>
    <xf numFmtId="44" fontId="27" fillId="0" borderId="2" xfId="1" applyFont="1" applyBorder="1" applyAlignment="1">
      <alignment horizontal="center" vertical="center" wrapText="1"/>
    </xf>
    <xf numFmtId="44" fontId="26" fillId="5" borderId="2" xfId="1" applyFont="1" applyFill="1" applyBorder="1" applyAlignment="1" applyProtection="1">
      <alignment vertical="center" wrapText="1"/>
    </xf>
    <xf numFmtId="0" fontId="26" fillId="5" borderId="2" xfId="0" applyFont="1" applyFill="1" applyBorder="1" applyAlignment="1">
      <alignment vertical="center" wrapText="1"/>
    </xf>
    <xf numFmtId="44" fontId="9" fillId="0" borderId="0" xfId="0" applyNumberFormat="1" applyFont="1" applyBorder="1" applyAlignment="1">
      <alignment wrapText="1"/>
    </xf>
    <xf numFmtId="9" fontId="9" fillId="0" borderId="0" xfId="2" applyFont="1" applyBorder="1" applyAlignment="1">
      <alignment wrapText="1"/>
    </xf>
    <xf numFmtId="44" fontId="26" fillId="5" borderId="8" xfId="1" applyFont="1" applyFill="1" applyBorder="1" applyAlignment="1" applyProtection="1">
      <alignment vertical="center" wrapText="1"/>
    </xf>
    <xf numFmtId="9" fontId="26" fillId="5" borderId="2" xfId="2" applyFont="1" applyFill="1" applyBorder="1" applyAlignment="1" applyProtection="1">
      <alignment vertical="center" wrapText="1"/>
      <protection locked="0"/>
    </xf>
    <xf numFmtId="9" fontId="26" fillId="5" borderId="2" xfId="2" applyFont="1" applyFill="1" applyBorder="1" applyAlignment="1" applyProtection="1">
      <alignment vertical="center" wrapText="1"/>
    </xf>
    <xf numFmtId="44" fontId="27" fillId="0" borderId="2" xfId="1" applyFont="1" applyBorder="1" applyAlignment="1">
      <alignment wrapText="1"/>
    </xf>
    <xf numFmtId="44" fontId="26" fillId="5" borderId="2" xfId="1" applyFont="1" applyFill="1" applyBorder="1" applyAlignment="1">
      <alignment vertical="center" wrapText="1"/>
    </xf>
    <xf numFmtId="44" fontId="26" fillId="5" borderId="2" xfId="1" applyFont="1" applyFill="1" applyBorder="1" applyAlignment="1" applyProtection="1">
      <alignment vertical="center" wrapText="1"/>
      <protection locked="0"/>
    </xf>
    <xf numFmtId="44" fontId="27" fillId="0" borderId="2" xfId="1" applyFont="1" applyBorder="1" applyAlignment="1">
      <alignment vertical="center" wrapText="1"/>
    </xf>
    <xf numFmtId="0" fontId="27" fillId="0" borderId="0" xfId="0" applyFont="1"/>
    <xf numFmtId="0" fontId="27" fillId="0" borderId="2" xfId="0" applyFont="1" applyBorder="1"/>
    <xf numFmtId="44" fontId="27" fillId="0" borderId="2" xfId="0" applyNumberFormat="1" applyFont="1" applyBorder="1"/>
    <xf numFmtId="0" fontId="27" fillId="2" borderId="0" xfId="0" applyFont="1" applyFill="1" applyAlignment="1">
      <alignment wrapText="1"/>
    </xf>
    <xf numFmtId="0" fontId="28" fillId="5" borderId="2" xfId="0" applyFont="1" applyFill="1" applyBorder="1" applyAlignment="1">
      <alignment vertical="center" wrapText="1"/>
    </xf>
    <xf numFmtId="0" fontId="27" fillId="5" borderId="2" xfId="0" applyFont="1" applyFill="1" applyBorder="1"/>
    <xf numFmtId="44" fontId="9" fillId="0" borderId="0" xfId="0" applyNumberFormat="1" applyFont="1" applyFill="1" applyBorder="1" applyAlignment="1">
      <alignment vertical="center" wrapText="1"/>
    </xf>
    <xf numFmtId="0" fontId="9" fillId="0" borderId="0" xfId="0" applyFont="1" applyFill="1" applyBorder="1" applyAlignment="1">
      <alignment wrapText="1"/>
    </xf>
    <xf numFmtId="0" fontId="8" fillId="0" borderId="0" xfId="0" applyFont="1" applyFill="1" applyBorder="1" applyAlignment="1">
      <alignment wrapText="1"/>
    </xf>
    <xf numFmtId="0" fontId="9" fillId="3" borderId="2" xfId="0" applyFont="1" applyFill="1" applyBorder="1" applyAlignment="1">
      <alignment wrapText="1"/>
    </xf>
    <xf numFmtId="9" fontId="8" fillId="0" borderId="2" xfId="1" applyNumberFormat="1" applyFont="1" applyBorder="1" applyAlignment="1">
      <alignment vertical="center" wrapText="1"/>
    </xf>
    <xf numFmtId="44" fontId="8" fillId="0" borderId="0" xfId="0" applyNumberFormat="1" applyFont="1" applyAlignment="1">
      <alignment wrapText="1"/>
    </xf>
    <xf numFmtId="0" fontId="9" fillId="5" borderId="8" xfId="0" applyFont="1" applyFill="1" applyBorder="1" applyAlignment="1">
      <alignment horizontal="center" vertical="center" wrapText="1"/>
    </xf>
    <xf numFmtId="0" fontId="19" fillId="2" borderId="2" xfId="0" applyFont="1" applyFill="1" applyBorder="1" applyAlignment="1" applyProtection="1">
      <alignment horizontal="left" vertical="center" wrapText="1"/>
      <protection locked="0"/>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8" fillId="5" borderId="16" xfId="0" applyFont="1" applyFill="1" applyBorder="1" applyAlignment="1">
      <alignment horizontal="center" vertical="center" wrapText="1"/>
    </xf>
    <xf numFmtId="0" fontId="8" fillId="5" borderId="13" xfId="0" applyFont="1" applyFill="1" applyBorder="1" applyAlignment="1">
      <alignment horizontal="center" vertical="center" wrapText="1"/>
    </xf>
    <xf numFmtId="44" fontId="9" fillId="5" borderId="40" xfId="1" applyFont="1" applyFill="1" applyBorder="1" applyAlignment="1" applyProtection="1">
      <alignment horizontal="center" vertical="center" wrapText="1"/>
    </xf>
    <xf numFmtId="44" fontId="9" fillId="5" borderId="11" xfId="1" applyFont="1" applyFill="1" applyBorder="1" applyAlignment="1" applyProtection="1">
      <alignment horizontal="center" vertical="center" wrapText="1"/>
    </xf>
    <xf numFmtId="0" fontId="7" fillId="2" borderId="38"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19" fillId="6" borderId="49" xfId="0" applyFont="1" applyFill="1" applyBorder="1" applyAlignment="1">
      <alignment horizontal="left" wrapText="1"/>
    </xf>
    <xf numFmtId="0" fontId="19" fillId="6" borderId="17" xfId="0" applyFont="1" applyFill="1" applyBorder="1" applyAlignment="1">
      <alignment horizontal="left" wrapText="1"/>
    </xf>
    <xf numFmtId="0" fontId="19" fillId="6" borderId="50" xfId="0" applyFont="1" applyFill="1" applyBorder="1" applyAlignment="1">
      <alignment horizontal="left" wrapText="1"/>
    </xf>
    <xf numFmtId="0" fontId="24" fillId="0" borderId="0" xfId="0" applyFont="1" applyAlignment="1">
      <alignment horizontal="left" vertical="top" wrapText="1"/>
    </xf>
    <xf numFmtId="0" fontId="21" fillId="6" borderId="51" xfId="0" applyFont="1" applyFill="1" applyBorder="1" applyAlignment="1">
      <alignment horizontal="left" wrapText="1"/>
    </xf>
    <xf numFmtId="0" fontId="21" fillId="6" borderId="18" xfId="0" applyFont="1" applyFill="1" applyBorder="1" applyAlignment="1">
      <alignment horizontal="left" wrapText="1"/>
    </xf>
    <xf numFmtId="0" fontId="21" fillId="6" borderId="52" xfId="0" applyFont="1" applyFill="1" applyBorder="1" applyAlignment="1">
      <alignment horizontal="left" wrapText="1"/>
    </xf>
    <xf numFmtId="49" fontId="25" fillId="2" borderId="8" xfId="0" applyNumberFormat="1" applyFont="1" applyFill="1" applyBorder="1" applyAlignment="1" applyProtection="1">
      <alignment horizontal="left" wrapText="1"/>
      <protection locked="0"/>
    </xf>
    <xf numFmtId="49" fontId="25" fillId="2" borderId="9" xfId="0" applyNumberFormat="1" applyFont="1" applyFill="1" applyBorder="1" applyAlignment="1" applyProtection="1">
      <alignment horizontal="left" wrapText="1"/>
      <protection locked="0"/>
    </xf>
    <xf numFmtId="49" fontId="25" fillId="2" borderId="10" xfId="0" applyNumberFormat="1" applyFont="1" applyFill="1" applyBorder="1" applyAlignment="1" applyProtection="1">
      <alignment horizontal="left" wrapText="1"/>
      <protection locked="0"/>
    </xf>
    <xf numFmtId="0" fontId="26" fillId="2" borderId="8" xfId="0" applyFont="1" applyFill="1" applyBorder="1" applyAlignment="1" applyProtection="1">
      <alignment horizontal="left" vertical="center" wrapText="1"/>
      <protection locked="0"/>
    </xf>
    <xf numFmtId="0" fontId="26" fillId="2" borderId="9"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49" fontId="26" fillId="2" borderId="8" xfId="0" applyNumberFormat="1" applyFont="1" applyFill="1" applyBorder="1" applyAlignment="1" applyProtection="1">
      <alignment horizontal="left" vertical="center" wrapText="1"/>
      <protection locked="0"/>
    </xf>
    <xf numFmtId="49" fontId="26" fillId="2" borderId="9" xfId="0" applyNumberFormat="1" applyFont="1" applyFill="1" applyBorder="1" applyAlignment="1" applyProtection="1">
      <alignment horizontal="left" vertical="center" wrapText="1"/>
      <protection locked="0"/>
    </xf>
    <xf numFmtId="49" fontId="26" fillId="2" borderId="10" xfId="0" applyNumberFormat="1"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3" borderId="8" xfId="0" applyFont="1" applyFill="1" applyBorder="1" applyAlignment="1">
      <alignment horizontal="left" wrapText="1"/>
    </xf>
    <xf numFmtId="0" fontId="9" fillId="3" borderId="9" xfId="0" applyFont="1" applyFill="1" applyBorder="1" applyAlignment="1">
      <alignment horizontal="left" wrapText="1"/>
    </xf>
    <xf numFmtId="0" fontId="9" fillId="3" borderId="10" xfId="0" applyFont="1" applyFill="1" applyBorder="1" applyAlignment="1">
      <alignment horizontal="left" wrapText="1"/>
    </xf>
    <xf numFmtId="0" fontId="9" fillId="3" borderId="5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1" xfId="0" applyFont="1" applyFill="1" applyBorder="1" applyAlignment="1">
      <alignment horizontal="center" wrapText="1"/>
    </xf>
    <xf numFmtId="0" fontId="9" fillId="3" borderId="18" xfId="0" applyFont="1" applyFill="1" applyBorder="1" applyAlignment="1">
      <alignment horizontal="center" wrapText="1"/>
    </xf>
    <xf numFmtId="0" fontId="9" fillId="3" borderId="52" xfId="0" applyFont="1" applyFill="1" applyBorder="1" applyAlignment="1">
      <alignment horizontal="center" wrapText="1"/>
    </xf>
    <xf numFmtId="0" fontId="19" fillId="6" borderId="12" xfId="0" applyFont="1" applyFill="1" applyBorder="1" applyAlignment="1">
      <alignment horizontal="left" vertical="top" wrapText="1"/>
    </xf>
    <xf numFmtId="0" fontId="19" fillId="6" borderId="0" xfId="0" applyFont="1" applyFill="1" applyAlignment="1">
      <alignment horizontal="left" vertical="top" wrapText="1"/>
    </xf>
    <xf numFmtId="0" fontId="19" fillId="6" borderId="55" xfId="0" applyFont="1" applyFill="1" applyBorder="1" applyAlignment="1">
      <alignment horizontal="left" vertical="top" wrapText="1"/>
    </xf>
    <xf numFmtId="0" fontId="19" fillId="6" borderId="49" xfId="0" applyFont="1" applyFill="1" applyBorder="1" applyAlignment="1">
      <alignment horizontal="left" vertical="top" wrapText="1"/>
    </xf>
    <xf numFmtId="0" fontId="19" fillId="6" borderId="17" xfId="0" applyFont="1" applyFill="1" applyBorder="1" applyAlignment="1">
      <alignment horizontal="left" vertical="top" wrapText="1"/>
    </xf>
    <xf numFmtId="0" fontId="19" fillId="6" borderId="50" xfId="0" applyFont="1" applyFill="1" applyBorder="1" applyAlignment="1">
      <alignment horizontal="left" vertical="top" wrapText="1"/>
    </xf>
    <xf numFmtId="0" fontId="9" fillId="2" borderId="8" xfId="0" applyFont="1" applyFill="1" applyBorder="1" applyAlignment="1">
      <alignment horizontal="left" wrapText="1"/>
    </xf>
    <xf numFmtId="0" fontId="9" fillId="2" borderId="9" xfId="0" applyFont="1" applyFill="1" applyBorder="1" applyAlignment="1">
      <alignment horizontal="left" wrapText="1"/>
    </xf>
    <xf numFmtId="0" fontId="9" fillId="2" borderId="10" xfId="0" applyFont="1" applyFill="1" applyBorder="1" applyAlignment="1">
      <alignment horizontal="left"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8" fillId="6" borderId="15" xfId="0" applyFont="1" applyFill="1" applyBorder="1" applyAlignment="1">
      <alignment horizontal="left" wrapText="1"/>
    </xf>
    <xf numFmtId="0" fontId="18" fillId="6" borderId="21" xfId="0" applyFont="1" applyFill="1" applyBorder="1" applyAlignment="1">
      <alignment horizontal="left" wrapText="1"/>
    </xf>
    <xf numFmtId="0" fontId="18" fillId="6" borderId="56" xfId="0" applyFont="1" applyFill="1" applyBorder="1" applyAlignment="1">
      <alignment horizontal="left" wrapText="1"/>
    </xf>
    <xf numFmtId="44" fontId="7" fillId="3" borderId="8" xfId="0" applyNumberFormat="1" applyFont="1" applyFill="1" applyBorder="1" applyAlignment="1">
      <alignment horizontal="center"/>
    </xf>
    <xf numFmtId="44" fontId="7" fillId="3" borderId="54" xfId="0" applyNumberFormat="1" applyFont="1" applyFill="1" applyBorder="1" applyAlignment="1">
      <alignment horizontal="center"/>
    </xf>
    <xf numFmtId="0" fontId="7" fillId="3" borderId="47" xfId="0" applyFont="1" applyFill="1" applyBorder="1" applyAlignment="1">
      <alignment horizontal="left"/>
    </xf>
    <xf numFmtId="0" fontId="7" fillId="3" borderId="19" xfId="0" applyFont="1" applyFill="1" applyBorder="1" applyAlignment="1">
      <alignment horizontal="left"/>
    </xf>
    <xf numFmtId="0" fontId="7" fillId="3" borderId="48" xfId="0" applyFont="1" applyFill="1" applyBorder="1" applyAlignment="1">
      <alignment horizontal="left"/>
    </xf>
    <xf numFmtId="49" fontId="0" fillId="3" borderId="58" xfId="0" applyNumberFormat="1" applyFill="1" applyBorder="1" applyAlignment="1">
      <alignment horizontal="center" wrapText="1"/>
    </xf>
    <xf numFmtId="49" fontId="0" fillId="3" borderId="59" xfId="0" applyNumberFormat="1" applyFill="1" applyBorder="1" applyAlignment="1">
      <alignment horizontal="center" wrapText="1"/>
    </xf>
    <xf numFmtId="49" fontId="0" fillId="3" borderId="60" xfId="0" applyNumberFormat="1" applyFill="1" applyBorder="1" applyAlignment="1">
      <alignment horizontal="center" wrapText="1"/>
    </xf>
    <xf numFmtId="44" fontId="7" fillId="3" borderId="61" xfId="0" applyNumberFormat="1" applyFont="1" applyFill="1" applyBorder="1" applyAlignment="1">
      <alignment horizontal="center"/>
    </xf>
    <xf numFmtId="44" fontId="7" fillId="3" borderId="45" xfId="0" applyNumberFormat="1" applyFont="1" applyFill="1" applyBorder="1" applyAlignment="1">
      <alignment horizontal="center"/>
    </xf>
    <xf numFmtId="0" fontId="0" fillId="3" borderId="58" xfId="0" applyFill="1" applyBorder="1" applyAlignment="1">
      <alignment horizontal="center" wrapText="1"/>
    </xf>
    <xf numFmtId="0" fontId="0" fillId="3" borderId="59" xfId="0" applyFill="1" applyBorder="1" applyAlignment="1">
      <alignment horizontal="center" wrapText="1"/>
    </xf>
    <xf numFmtId="0" fontId="0" fillId="3" borderId="60" xfId="0" applyFill="1" applyBorder="1" applyAlignment="1">
      <alignment horizontal="center" wrapText="1"/>
    </xf>
    <xf numFmtId="0" fontId="7" fillId="6" borderId="15"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50" xfId="0" applyFont="1" applyFill="1" applyBorder="1" applyAlignment="1">
      <alignment horizontal="center" vertical="center"/>
    </xf>
    <xf numFmtId="0" fontId="9" fillId="3" borderId="3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50" xfId="0" applyFont="1" applyFill="1" applyBorder="1" applyAlignment="1">
      <alignment horizontal="center" vertical="center"/>
    </xf>
    <xf numFmtId="0" fontId="9" fillId="5" borderId="2" xfId="0" applyFont="1" applyFill="1" applyBorder="1" applyAlignment="1">
      <alignment vertical="center" wrapText="1"/>
    </xf>
    <xf numFmtId="166" fontId="8" fillId="2" borderId="2" xfId="3" applyNumberFormat="1" applyFont="1" applyFill="1" applyBorder="1" applyAlignment="1" applyProtection="1">
      <alignment horizontal="center" vertical="center" wrapText="1"/>
      <protection locked="0"/>
    </xf>
    <xf numFmtId="0" fontId="0" fillId="0" borderId="0" xfId="0" applyFont="1" applyAlignment="1">
      <alignment wrapText="1"/>
    </xf>
    <xf numFmtId="164" fontId="0" fillId="0" borderId="0" xfId="0" applyNumberFormat="1" applyFont="1" applyAlignment="1">
      <alignment wrapText="1"/>
    </xf>
    <xf numFmtId="0" fontId="0" fillId="2" borderId="0" xfId="0" applyFont="1" applyFill="1" applyAlignment="1">
      <alignment wrapText="1"/>
    </xf>
    <xf numFmtId="44" fontId="8" fillId="3" borderId="2" xfId="0" applyNumberFormat="1" applyFont="1" applyFill="1" applyBorder="1" applyAlignment="1">
      <alignment vertical="center" wrapText="1"/>
    </xf>
    <xf numFmtId="8" fontId="27" fillId="0" borderId="2" xfId="1" applyNumberFormat="1" applyFont="1" applyBorder="1" applyAlignment="1">
      <alignment wrapText="1"/>
    </xf>
    <xf numFmtId="0" fontId="8" fillId="3" borderId="2" xfId="0" applyFont="1" applyFill="1" applyBorder="1" applyAlignment="1">
      <alignment wrapText="1"/>
    </xf>
    <xf numFmtId="166" fontId="8" fillId="0" borderId="2" xfId="3" applyNumberFormat="1" applyFont="1" applyFill="1" applyBorder="1" applyAlignment="1">
      <alignment horizontal="center" vertical="center" wrapText="1"/>
    </xf>
    <xf numFmtId="44" fontId="27" fillId="2" borderId="2" xfId="0" applyNumberFormat="1" applyFont="1" applyFill="1" applyBorder="1" applyAlignment="1">
      <alignment wrapText="1"/>
    </xf>
    <xf numFmtId="166" fontId="8" fillId="0" borderId="53" xfId="3" applyNumberFormat="1" applyFont="1" applyFill="1" applyBorder="1" applyAlignment="1">
      <alignment horizontal="center" vertical="center" wrapText="1"/>
    </xf>
    <xf numFmtId="0" fontId="26" fillId="0" borderId="0" xfId="0" applyFont="1" applyAlignment="1">
      <alignment wrapText="1"/>
    </xf>
    <xf numFmtId="44" fontId="31" fillId="0" borderId="2" xfId="0" applyNumberFormat="1" applyFont="1" applyFill="1" applyBorder="1"/>
    <xf numFmtId="166" fontId="8" fillId="0" borderId="2" xfId="3" applyNumberFormat="1" applyFont="1" applyFill="1" applyBorder="1" applyAlignment="1" applyProtection="1">
      <alignment vertical="center" wrapText="1"/>
      <protection locked="0"/>
    </xf>
  </cellXfs>
  <cellStyles count="5">
    <cellStyle name="Comma 2" xfId="4" xr:uid="{08D955E1-34FB-48CF-843E-A12BEEECF313}"/>
    <cellStyle name="Currency" xfId="1" builtinId="4"/>
    <cellStyle name="Currency 2" xfId="3" xr:uid="{6245BF9F-4FDF-48F2-A49A-6DC6DD57809F}"/>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Q108"/>
  <sheetViews>
    <sheetView showGridLines="0" showZeros="0" tabSelected="1" topLeftCell="B91" zoomScale="50" zoomScaleNormal="50" workbookViewId="0">
      <selection activeCell="D104" sqref="D104"/>
    </sheetView>
  </sheetViews>
  <sheetFormatPr defaultColWidth="11.40625" defaultRowHeight="18.5" x14ac:dyDescent="0.9"/>
  <cols>
    <col min="1" max="1" width="11.40625" style="410" hidden="1" customWidth="1"/>
    <col min="2" max="2" width="30.54296875" style="410" customWidth="1"/>
    <col min="3" max="3" width="78.86328125" style="410" customWidth="1"/>
    <col min="4" max="4" width="24.1328125" style="43" bestFit="1" customWidth="1"/>
    <col min="5" max="6" width="22.1328125" style="43" bestFit="1" customWidth="1"/>
    <col min="7" max="7" width="25" style="43" customWidth="1"/>
    <col min="8" max="8" width="31.40625" style="43" customWidth="1"/>
    <col min="9" max="9" width="41.40625" style="43" customWidth="1"/>
    <col min="10" max="10" width="19.86328125" style="43" customWidth="1"/>
    <col min="11" max="12" width="22.26953125" style="43" customWidth="1"/>
    <col min="13" max="13" width="24" style="43" customWidth="1"/>
    <col min="14" max="14" width="23.40625" style="43" customWidth="1"/>
    <col min="15" max="15" width="29.54296875" style="305" customWidth="1"/>
    <col min="16" max="16" width="29.54296875" style="410" customWidth="1"/>
    <col min="17" max="17" width="23.40625" style="410" customWidth="1"/>
    <col min="18" max="18" width="18.40625" style="410" customWidth="1"/>
    <col min="19" max="19" width="17.40625" style="410" customWidth="1"/>
    <col min="20" max="20" width="25.1328125" style="410" customWidth="1"/>
    <col min="21" max="16384" width="11.40625" style="410"/>
  </cols>
  <sheetData>
    <row r="2" spans="2:15" ht="47.25" customHeight="1" x14ac:dyDescent="0.9">
      <c r="B2" s="341" t="s">
        <v>0</v>
      </c>
      <c r="C2" s="341"/>
      <c r="D2" s="341"/>
      <c r="E2" s="341"/>
      <c r="F2" s="35"/>
      <c r="G2" s="35"/>
    </row>
    <row r="3" spans="2:15" x14ac:dyDescent="0.9">
      <c r="B3" s="106" t="s">
        <v>1</v>
      </c>
    </row>
    <row r="4" spans="2:15" ht="19.25" thickBot="1" x14ac:dyDescent="1.05">
      <c r="B4" s="35"/>
    </row>
    <row r="5" spans="2:15" ht="36.25" x14ac:dyDescent="1.65">
      <c r="B5" s="92" t="s">
        <v>2</v>
      </c>
      <c r="C5" s="107"/>
      <c r="D5" s="264"/>
      <c r="E5" s="264"/>
      <c r="F5" s="264"/>
      <c r="G5" s="264"/>
      <c r="H5" s="264"/>
      <c r="I5" s="264"/>
      <c r="J5" s="264"/>
      <c r="K5" s="264"/>
      <c r="L5" s="264"/>
      <c r="M5" s="265"/>
    </row>
    <row r="6" spans="2:15" ht="189" customHeight="1" thickBot="1" x14ac:dyDescent="1.1499999999999999">
      <c r="B6" s="338" t="s">
        <v>610</v>
      </c>
      <c r="C6" s="339"/>
      <c r="D6" s="339"/>
      <c r="E6" s="339"/>
      <c r="F6" s="339"/>
      <c r="G6" s="339"/>
      <c r="H6" s="339"/>
      <c r="I6" s="339"/>
      <c r="J6" s="339"/>
      <c r="K6" s="339"/>
      <c r="L6" s="339"/>
      <c r="M6" s="340"/>
    </row>
    <row r="7" spans="2:15" ht="15.75" customHeight="1" x14ac:dyDescent="0.9">
      <c r="B7" s="36"/>
    </row>
    <row r="8" spans="2:15" ht="15.75" customHeight="1" thickBot="1" x14ac:dyDescent="1.05"/>
    <row r="9" spans="2:15" ht="27" customHeight="1" thickBot="1" x14ac:dyDescent="1.35">
      <c r="B9" s="342" t="s">
        <v>3</v>
      </c>
      <c r="C9" s="343"/>
      <c r="D9" s="343"/>
      <c r="E9" s="343"/>
      <c r="F9" s="343"/>
      <c r="G9" s="343"/>
      <c r="H9" s="344"/>
    </row>
    <row r="11" spans="2:15" ht="25.5" customHeight="1" x14ac:dyDescent="0.9">
      <c r="D11" s="266"/>
      <c r="E11" s="266"/>
      <c r="F11" s="266"/>
      <c r="G11" s="266"/>
      <c r="I11" s="45"/>
      <c r="J11" s="45"/>
    </row>
    <row r="12" spans="2:15" ht="228" customHeight="1" x14ac:dyDescent="0.75">
      <c r="B12" s="317" t="s">
        <v>4</v>
      </c>
      <c r="C12" s="229" t="s">
        <v>5</v>
      </c>
      <c r="D12" s="230" t="s">
        <v>6</v>
      </c>
      <c r="E12" s="230" t="s">
        <v>7</v>
      </c>
      <c r="F12" s="230" t="s">
        <v>8</v>
      </c>
      <c r="G12" s="229" t="s">
        <v>9</v>
      </c>
      <c r="H12" s="229" t="s">
        <v>10</v>
      </c>
      <c r="I12" s="229" t="s">
        <v>11</v>
      </c>
      <c r="J12" s="228" t="s">
        <v>604</v>
      </c>
      <c r="K12" s="228" t="s">
        <v>605</v>
      </c>
      <c r="L12" s="228" t="s">
        <v>606</v>
      </c>
      <c r="M12" s="228" t="s">
        <v>197</v>
      </c>
      <c r="N12" s="228" t="s">
        <v>12</v>
      </c>
      <c r="O12" s="309" t="s">
        <v>609</v>
      </c>
    </row>
    <row r="13" spans="2:15" ht="18.95" customHeight="1" x14ac:dyDescent="0.9">
      <c r="B13" s="231"/>
      <c r="C13" s="232"/>
      <c r="D13" s="233" t="s">
        <v>13</v>
      </c>
      <c r="E13" s="233" t="s">
        <v>14</v>
      </c>
      <c r="F13" s="233" t="s">
        <v>15</v>
      </c>
      <c r="G13" s="234"/>
      <c r="H13" s="232"/>
      <c r="I13" s="232"/>
      <c r="J13" s="228"/>
      <c r="K13" s="267"/>
      <c r="L13" s="267"/>
      <c r="M13" s="267"/>
      <c r="N13" s="267"/>
      <c r="O13" s="310"/>
    </row>
    <row r="14" spans="2:15" ht="51" customHeight="1" x14ac:dyDescent="1.1000000000000001">
      <c r="B14" s="215" t="s">
        <v>16</v>
      </c>
      <c r="C14" s="345" t="s">
        <v>17</v>
      </c>
      <c r="D14" s="346"/>
      <c r="E14" s="346"/>
      <c r="F14" s="346"/>
      <c r="G14" s="346"/>
      <c r="H14" s="346"/>
      <c r="I14" s="346"/>
      <c r="J14" s="346"/>
      <c r="K14" s="346"/>
      <c r="L14" s="346"/>
      <c r="M14" s="346"/>
      <c r="N14" s="347"/>
      <c r="O14" s="306"/>
    </row>
    <row r="15" spans="2:15" ht="51" customHeight="1" x14ac:dyDescent="0.9">
      <c r="B15" s="215" t="s">
        <v>18</v>
      </c>
      <c r="C15" s="351" t="s">
        <v>19</v>
      </c>
      <c r="D15" s="352"/>
      <c r="E15" s="352"/>
      <c r="F15" s="352"/>
      <c r="G15" s="352"/>
      <c r="H15" s="352"/>
      <c r="I15" s="352"/>
      <c r="J15" s="352"/>
      <c r="K15" s="352"/>
      <c r="L15" s="352"/>
      <c r="M15" s="352"/>
      <c r="N15" s="353"/>
      <c r="O15" s="306"/>
    </row>
    <row r="16" spans="2:15" ht="160" x14ac:dyDescent="0.9">
      <c r="B16" s="215" t="s">
        <v>20</v>
      </c>
      <c r="C16" s="131" t="s">
        <v>21</v>
      </c>
      <c r="D16" s="14">
        <v>8000</v>
      </c>
      <c r="E16" s="132"/>
      <c r="F16" s="132"/>
      <c r="G16" s="171">
        <v>8000</v>
      </c>
      <c r="H16" s="262">
        <v>0.15</v>
      </c>
      <c r="I16" s="219" t="s">
        <v>22</v>
      </c>
      <c r="J16" s="220">
        <v>8000</v>
      </c>
      <c r="K16" s="268"/>
      <c r="L16" s="268"/>
      <c r="M16" s="269">
        <f>J16+K16</f>
        <v>8000</v>
      </c>
      <c r="N16" s="270">
        <f>M16/G16</f>
        <v>1</v>
      </c>
      <c r="O16" s="307">
        <f>(H16*G16)*N16</f>
        <v>1200</v>
      </c>
    </row>
    <row r="17" spans="1:17" ht="109.5" customHeight="1" x14ac:dyDescent="0.9">
      <c r="B17" s="215" t="s">
        <v>23</v>
      </c>
      <c r="C17" s="131" t="s">
        <v>24</v>
      </c>
      <c r="D17" s="185">
        <v>291500</v>
      </c>
      <c r="E17" s="132"/>
      <c r="F17" s="132"/>
      <c r="G17" s="185">
        <v>291500</v>
      </c>
      <c r="H17" s="262">
        <v>0.15</v>
      </c>
      <c r="I17" s="219" t="s">
        <v>25</v>
      </c>
      <c r="J17" s="220">
        <v>291500</v>
      </c>
      <c r="K17" s="271"/>
      <c r="L17" s="271"/>
      <c r="M17" s="269">
        <f>J17+K17</f>
        <v>291500</v>
      </c>
      <c r="N17" s="270">
        <f>M17/G17</f>
        <v>1</v>
      </c>
      <c r="O17" s="307">
        <f t="shared" ref="O17:O18" si="0">(H17*G17)*N17</f>
        <v>43725</v>
      </c>
      <c r="Q17" s="411"/>
    </row>
    <row r="18" spans="1:17" ht="123.75" customHeight="1" x14ac:dyDescent="0.9">
      <c r="B18" s="215" t="s">
        <v>26</v>
      </c>
      <c r="C18" s="133" t="s">
        <v>27</v>
      </c>
      <c r="D18" s="185">
        <v>2000</v>
      </c>
      <c r="E18" s="134"/>
      <c r="F18" s="134"/>
      <c r="G18" s="171">
        <v>2000</v>
      </c>
      <c r="H18" s="94">
        <v>0.15</v>
      </c>
      <c r="I18" s="219" t="s">
        <v>28</v>
      </c>
      <c r="J18" s="220">
        <v>2000</v>
      </c>
      <c r="K18" s="268">
        <v>0</v>
      </c>
      <c r="L18" s="268"/>
      <c r="M18" s="269">
        <f>J18+K18</f>
        <v>2000</v>
      </c>
      <c r="N18" s="270">
        <f>M18/G18</f>
        <v>1</v>
      </c>
      <c r="O18" s="307">
        <f t="shared" si="0"/>
        <v>300</v>
      </c>
    </row>
    <row r="19" spans="1:17" x14ac:dyDescent="0.9">
      <c r="A19" s="412"/>
      <c r="C19" s="408" t="s">
        <v>29</v>
      </c>
      <c r="D19" s="226">
        <f>SUM(D16:D18)</f>
        <v>301500</v>
      </c>
      <c r="E19" s="226">
        <f>SUM(E16:E18)</f>
        <v>0</v>
      </c>
      <c r="F19" s="226">
        <f>SUM(F16:F18)</f>
        <v>0</v>
      </c>
      <c r="G19" s="226">
        <f>SUM(G16:G18)</f>
        <v>301500</v>
      </c>
      <c r="H19" s="226">
        <f>(H16*G16)+(H17*G17)+(H18*G18)</f>
        <v>45225</v>
      </c>
      <c r="I19" s="227"/>
      <c r="J19" s="16">
        <f>J16+J17+J18</f>
        <v>301500</v>
      </c>
      <c r="K19" s="16">
        <f>K16+K17+K18</f>
        <v>0</v>
      </c>
      <c r="L19" s="16"/>
      <c r="M19" s="16">
        <f>M16+M17+M18</f>
        <v>301500</v>
      </c>
      <c r="N19" s="272">
        <f>M19/G19</f>
        <v>1</v>
      </c>
      <c r="O19" s="307">
        <f>+SUM(O16:O18)</f>
        <v>45225</v>
      </c>
    </row>
    <row r="20" spans="1:17" ht="51" customHeight="1" x14ac:dyDescent="0.9">
      <c r="A20" s="412"/>
      <c r="B20" s="215" t="s">
        <v>30</v>
      </c>
      <c r="C20" s="348" t="s">
        <v>31</v>
      </c>
      <c r="D20" s="349"/>
      <c r="E20" s="349"/>
      <c r="F20" s="349"/>
      <c r="G20" s="349"/>
      <c r="H20" s="349"/>
      <c r="I20" s="349"/>
      <c r="J20" s="349"/>
      <c r="K20" s="349"/>
      <c r="L20" s="349"/>
      <c r="M20" s="349"/>
      <c r="N20" s="350"/>
      <c r="O20" s="306"/>
    </row>
    <row r="21" spans="1:17" ht="96" x14ac:dyDescent="0.9">
      <c r="A21" s="412"/>
      <c r="B21" s="215" t="s">
        <v>32</v>
      </c>
      <c r="C21" s="13" t="s">
        <v>33</v>
      </c>
      <c r="D21" s="163">
        <v>14000</v>
      </c>
      <c r="E21" s="134"/>
      <c r="F21" s="134"/>
      <c r="G21" s="171">
        <v>14000</v>
      </c>
      <c r="H21" s="94">
        <v>0.3</v>
      </c>
      <c r="I21" s="219" t="s">
        <v>34</v>
      </c>
      <c r="J21" s="220">
        <v>14000</v>
      </c>
      <c r="K21" s="268"/>
      <c r="L21" s="273"/>
      <c r="M21" s="269">
        <f t="shared" ref="M21:M26" si="1">SUM(J21:L21)</f>
        <v>14000</v>
      </c>
      <c r="N21" s="270">
        <f t="shared" ref="N21:N27" si="2">M21/G21</f>
        <v>1</v>
      </c>
      <c r="O21" s="307">
        <f t="shared" ref="O21:O26" si="3">(H21*G21)*N21</f>
        <v>4200</v>
      </c>
    </row>
    <row r="22" spans="1:17" ht="77.150000000000006" customHeight="1" x14ac:dyDescent="0.9">
      <c r="A22" s="412"/>
      <c r="B22" s="215" t="s">
        <v>35</v>
      </c>
      <c r="C22" s="13" t="s">
        <v>36</v>
      </c>
      <c r="D22" s="163">
        <v>14000</v>
      </c>
      <c r="E22" s="134"/>
      <c r="F22" s="134"/>
      <c r="G22" s="171">
        <v>14000</v>
      </c>
      <c r="H22" s="94">
        <v>0.4</v>
      </c>
      <c r="I22" s="219" t="s">
        <v>37</v>
      </c>
      <c r="J22" s="220">
        <v>14000</v>
      </c>
      <c r="K22" s="268"/>
      <c r="L22" s="273"/>
      <c r="M22" s="269">
        <f>J22+K22</f>
        <v>14000</v>
      </c>
      <c r="N22" s="270">
        <f t="shared" si="2"/>
        <v>1</v>
      </c>
      <c r="O22" s="307">
        <f t="shared" si="3"/>
        <v>5600</v>
      </c>
    </row>
    <row r="23" spans="1:17" ht="96" x14ac:dyDescent="0.9">
      <c r="A23" s="412"/>
      <c r="B23" s="215" t="s">
        <v>38</v>
      </c>
      <c r="C23" s="13" t="s">
        <v>39</v>
      </c>
      <c r="D23" s="163">
        <v>12000</v>
      </c>
      <c r="E23" s="134"/>
      <c r="F23" s="134"/>
      <c r="G23" s="171">
        <v>12000</v>
      </c>
      <c r="H23" s="94">
        <v>0.15</v>
      </c>
      <c r="I23" s="219" t="s">
        <v>40</v>
      </c>
      <c r="J23" s="220">
        <v>12000</v>
      </c>
      <c r="K23" s="268"/>
      <c r="L23" s="273"/>
      <c r="M23" s="269">
        <f t="shared" ref="M23:M25" si="4">J23+K23</f>
        <v>12000</v>
      </c>
      <c r="N23" s="270">
        <f t="shared" si="2"/>
        <v>1</v>
      </c>
      <c r="O23" s="307">
        <f t="shared" si="3"/>
        <v>1800</v>
      </c>
    </row>
    <row r="24" spans="1:17" ht="112" x14ac:dyDescent="0.9">
      <c r="A24" s="412"/>
      <c r="B24" s="215" t="s">
        <v>41</v>
      </c>
      <c r="C24" s="186" t="s">
        <v>42</v>
      </c>
      <c r="D24" s="187">
        <v>16000</v>
      </c>
      <c r="E24" s="15"/>
      <c r="F24" s="15"/>
      <c r="G24" s="171">
        <v>16000</v>
      </c>
      <c r="H24" s="94">
        <v>0.8</v>
      </c>
      <c r="I24" s="219" t="s">
        <v>43</v>
      </c>
      <c r="J24" s="220">
        <v>16000</v>
      </c>
      <c r="K24" s="268"/>
      <c r="L24" s="273"/>
      <c r="M24" s="269">
        <f t="shared" si="4"/>
        <v>16000</v>
      </c>
      <c r="N24" s="270">
        <f t="shared" si="2"/>
        <v>1</v>
      </c>
      <c r="O24" s="307">
        <f t="shared" si="3"/>
        <v>12800</v>
      </c>
    </row>
    <row r="25" spans="1:17" ht="144" x14ac:dyDescent="0.9">
      <c r="A25" s="412"/>
      <c r="B25" s="215" t="s">
        <v>44</v>
      </c>
      <c r="C25" s="13" t="s">
        <v>45</v>
      </c>
      <c r="D25" s="162">
        <v>10000</v>
      </c>
      <c r="E25" s="14"/>
      <c r="F25" s="14"/>
      <c r="G25" s="171">
        <v>10000</v>
      </c>
      <c r="H25" s="94">
        <v>0.2</v>
      </c>
      <c r="I25" s="221" t="s">
        <v>46</v>
      </c>
      <c r="J25" s="220">
        <v>10000</v>
      </c>
      <c r="K25" s="268"/>
      <c r="L25" s="273"/>
      <c r="M25" s="269">
        <f t="shared" si="4"/>
        <v>10000</v>
      </c>
      <c r="N25" s="270">
        <f t="shared" si="2"/>
        <v>1</v>
      </c>
      <c r="O25" s="307">
        <f t="shared" si="3"/>
        <v>2000</v>
      </c>
    </row>
    <row r="26" spans="1:17" ht="77.25" customHeight="1" x14ac:dyDescent="0.9">
      <c r="A26" s="412"/>
      <c r="B26" s="189" t="s">
        <v>47</v>
      </c>
      <c r="C26" s="13" t="s">
        <v>48</v>
      </c>
      <c r="D26" s="163">
        <v>6000</v>
      </c>
      <c r="E26" s="15"/>
      <c r="F26" s="15"/>
      <c r="G26" s="171">
        <v>6000</v>
      </c>
      <c r="H26" s="94">
        <v>0.2</v>
      </c>
      <c r="I26" s="221" t="s">
        <v>49</v>
      </c>
      <c r="J26" s="220">
        <v>6000</v>
      </c>
      <c r="K26" s="268"/>
      <c r="L26" s="273"/>
      <c r="M26" s="269">
        <f t="shared" si="1"/>
        <v>6000</v>
      </c>
      <c r="N26" s="270">
        <f t="shared" si="2"/>
        <v>1</v>
      </c>
      <c r="O26" s="307">
        <f t="shared" si="3"/>
        <v>1200</v>
      </c>
    </row>
    <row r="27" spans="1:17" x14ac:dyDescent="0.9">
      <c r="A27" s="412"/>
      <c r="C27" s="408" t="s">
        <v>50</v>
      </c>
      <c r="D27" s="226">
        <f>SUM(D21:D26)</f>
        <v>72000</v>
      </c>
      <c r="E27" s="226">
        <f>SUM(E21:E26)</f>
        <v>0</v>
      </c>
      <c r="F27" s="226">
        <f>SUM(F21:F26)</f>
        <v>0</v>
      </c>
      <c r="G27" s="226">
        <f>SUM(G21:G26)</f>
        <v>72000</v>
      </c>
      <c r="H27" s="226">
        <f>(H21*G21)+(H22*G22)+(H23*G23)+(H24*G24)+(H25*G25)+(H26*G26)</f>
        <v>27600</v>
      </c>
      <c r="I27" s="227"/>
      <c r="J27" s="16">
        <f>J21+J22+J23+J24+J25+J26</f>
        <v>72000</v>
      </c>
      <c r="K27" s="415"/>
      <c r="L27" s="16"/>
      <c r="M27" s="16">
        <f>M21+M22+M23+M24+M25+M26</f>
        <v>72000</v>
      </c>
      <c r="N27" s="272">
        <f t="shared" si="2"/>
        <v>1</v>
      </c>
      <c r="O27" s="307">
        <f>+SUM(O21:O26)</f>
        <v>27600</v>
      </c>
    </row>
    <row r="28" spans="1:17" ht="51" customHeight="1" x14ac:dyDescent="0.9">
      <c r="A28" s="412"/>
      <c r="B28" s="215" t="s">
        <v>51</v>
      </c>
      <c r="C28" s="348" t="s">
        <v>52</v>
      </c>
      <c r="D28" s="349"/>
      <c r="E28" s="349"/>
      <c r="F28" s="349"/>
      <c r="G28" s="349"/>
      <c r="H28" s="349"/>
      <c r="I28" s="349"/>
      <c r="J28" s="349"/>
      <c r="K28" s="349"/>
      <c r="L28" s="349"/>
      <c r="M28" s="349"/>
      <c r="N28" s="350"/>
      <c r="O28" s="306"/>
    </row>
    <row r="29" spans="1:17" ht="112" x14ac:dyDescent="0.9">
      <c r="A29" s="412"/>
      <c r="B29" s="215" t="s">
        <v>53</v>
      </c>
      <c r="C29" s="133" t="s">
        <v>54</v>
      </c>
      <c r="D29" s="163">
        <v>16000</v>
      </c>
      <c r="E29" s="134"/>
      <c r="F29" s="134"/>
      <c r="G29" s="171">
        <v>16000</v>
      </c>
      <c r="H29" s="94">
        <v>0.6</v>
      </c>
      <c r="I29" s="219" t="s">
        <v>55</v>
      </c>
      <c r="J29" s="220">
        <v>16000</v>
      </c>
      <c r="K29" s="273"/>
      <c r="L29" s="273"/>
      <c r="M29" s="269">
        <f t="shared" ref="M29:M31" si="5">J29+K29</f>
        <v>16000</v>
      </c>
      <c r="N29" s="270">
        <f>M29/G29</f>
        <v>1</v>
      </c>
      <c r="O29" s="307">
        <f t="shared" ref="O29:O31" si="6">(H29*G29)*N29</f>
        <v>9600</v>
      </c>
    </row>
    <row r="30" spans="1:17" ht="208" x14ac:dyDescent="0.9">
      <c r="A30" s="412"/>
      <c r="B30" s="215" t="s">
        <v>56</v>
      </c>
      <c r="C30" s="133" t="s">
        <v>57</v>
      </c>
      <c r="D30" s="163">
        <v>11000</v>
      </c>
      <c r="E30" s="134"/>
      <c r="F30" s="134"/>
      <c r="G30" s="171">
        <v>11000</v>
      </c>
      <c r="H30" s="94">
        <v>0.8</v>
      </c>
      <c r="I30" s="219" t="s">
        <v>611</v>
      </c>
      <c r="J30" s="220">
        <v>11000</v>
      </c>
      <c r="K30" s="271"/>
      <c r="L30" s="271"/>
      <c r="M30" s="269">
        <f t="shared" si="5"/>
        <v>11000</v>
      </c>
      <c r="N30" s="270">
        <f>M30/G30</f>
        <v>1</v>
      </c>
      <c r="O30" s="307">
        <f t="shared" si="6"/>
        <v>8800</v>
      </c>
    </row>
    <row r="31" spans="1:17" ht="96" x14ac:dyDescent="0.9">
      <c r="A31" s="412"/>
      <c r="B31" s="215" t="s">
        <v>58</v>
      </c>
      <c r="C31" s="133" t="s">
        <v>59</v>
      </c>
      <c r="D31" s="163">
        <v>14000</v>
      </c>
      <c r="E31" s="134"/>
      <c r="F31" s="134"/>
      <c r="G31" s="171">
        <v>14000</v>
      </c>
      <c r="H31" s="94">
        <v>0.7</v>
      </c>
      <c r="I31" s="219" t="s">
        <v>60</v>
      </c>
      <c r="J31" s="220">
        <v>14000</v>
      </c>
      <c r="K31" s="273"/>
      <c r="L31" s="273"/>
      <c r="M31" s="269">
        <f t="shared" si="5"/>
        <v>14000</v>
      </c>
      <c r="N31" s="270">
        <f>M31/G31</f>
        <v>1</v>
      </c>
      <c r="O31" s="307">
        <f t="shared" si="6"/>
        <v>9800</v>
      </c>
    </row>
    <row r="32" spans="1:17" x14ac:dyDescent="0.9">
      <c r="C32" s="408" t="s">
        <v>61</v>
      </c>
      <c r="D32" s="226">
        <f>SUM(D29:D31)</f>
        <v>41000</v>
      </c>
      <c r="E32" s="226">
        <f>SUM(E29:E31)</f>
        <v>0</v>
      </c>
      <c r="F32" s="226">
        <f>SUM(F29:F31)</f>
        <v>0</v>
      </c>
      <c r="G32" s="226">
        <f>SUM(G29:G31)</f>
        <v>41000</v>
      </c>
      <c r="H32" s="226">
        <f>(H29*G29)+(H30*G30)+(H31*G31)</f>
        <v>28200</v>
      </c>
      <c r="I32" s="227"/>
      <c r="J32" s="226">
        <f>J29+J30+J31</f>
        <v>41000</v>
      </c>
      <c r="K32" s="226">
        <f>K29+K30+K31</f>
        <v>0</v>
      </c>
      <c r="L32" s="226"/>
      <c r="M32" s="226">
        <f>M29+M30+M31</f>
        <v>41000</v>
      </c>
      <c r="N32" s="274">
        <f>M32/G32</f>
        <v>1</v>
      </c>
      <c r="O32" s="307">
        <f>+SUM(O29:O31)</f>
        <v>28200</v>
      </c>
    </row>
    <row r="33" spans="1:15" ht="51" customHeight="1" x14ac:dyDescent="0.9">
      <c r="B33" s="215" t="s">
        <v>62</v>
      </c>
      <c r="C33" s="354" t="s">
        <v>63</v>
      </c>
      <c r="D33" s="355"/>
      <c r="E33" s="355"/>
      <c r="F33" s="355"/>
      <c r="G33" s="355"/>
      <c r="H33" s="355"/>
      <c r="I33" s="355"/>
      <c r="J33" s="355"/>
      <c r="K33" s="355"/>
      <c r="L33" s="355"/>
      <c r="M33" s="355"/>
      <c r="N33" s="356"/>
      <c r="O33" s="306"/>
    </row>
    <row r="34" spans="1:15" ht="51" customHeight="1" x14ac:dyDescent="0.9">
      <c r="B34" s="215" t="s">
        <v>64</v>
      </c>
      <c r="C34" s="321" t="s">
        <v>65</v>
      </c>
      <c r="D34" s="322"/>
      <c r="E34" s="322"/>
      <c r="F34" s="322"/>
      <c r="G34" s="322"/>
      <c r="H34" s="322"/>
      <c r="I34" s="322"/>
      <c r="J34" s="357"/>
      <c r="K34" s="357"/>
      <c r="L34" s="357"/>
      <c r="M34" s="357"/>
      <c r="N34" s="323"/>
      <c r="O34" s="306"/>
    </row>
    <row r="35" spans="1:15" ht="128" x14ac:dyDescent="0.9">
      <c r="B35" s="215" t="s">
        <v>66</v>
      </c>
      <c r="C35" s="133" t="s">
        <v>67</v>
      </c>
      <c r="D35" s="134"/>
      <c r="E35" s="200">
        <v>38000</v>
      </c>
      <c r="F35" s="134"/>
      <c r="G35" s="171">
        <v>38000</v>
      </c>
      <c r="H35" s="94">
        <v>0.2</v>
      </c>
      <c r="I35" s="221" t="s">
        <v>68</v>
      </c>
      <c r="J35" s="268"/>
      <c r="K35" s="200">
        <v>38000</v>
      </c>
      <c r="L35" s="275"/>
      <c r="M35" s="269">
        <f t="shared" ref="M35:M37" si="7">J35+K35</f>
        <v>38000</v>
      </c>
      <c r="N35" s="276">
        <f>M35/G35</f>
        <v>1</v>
      </c>
      <c r="O35" s="307">
        <f>(H35*G35)*N35</f>
        <v>7600</v>
      </c>
    </row>
    <row r="36" spans="1:15" ht="160" x14ac:dyDescent="0.9">
      <c r="B36" s="215" t="s">
        <v>69</v>
      </c>
      <c r="C36" s="133" t="s">
        <v>70</v>
      </c>
      <c r="D36" s="134"/>
      <c r="E36" s="134">
        <v>40000</v>
      </c>
      <c r="F36" s="134"/>
      <c r="G36" s="171">
        <v>40000</v>
      </c>
      <c r="H36" s="94">
        <v>0.45</v>
      </c>
      <c r="I36" s="221" t="s">
        <v>71</v>
      </c>
      <c r="J36" s="268"/>
      <c r="K36" s="134">
        <v>40000</v>
      </c>
      <c r="L36" s="275"/>
      <c r="M36" s="269">
        <f t="shared" si="7"/>
        <v>40000</v>
      </c>
      <c r="N36" s="276">
        <f>M36/G36</f>
        <v>1</v>
      </c>
      <c r="O36" s="307">
        <f t="shared" ref="O35:O37" si="8">(H36*G36)*N36</f>
        <v>18000</v>
      </c>
    </row>
    <row r="37" spans="1:15" ht="80" x14ac:dyDescent="0.9">
      <c r="B37" s="189" t="s">
        <v>72</v>
      </c>
      <c r="C37" s="133" t="s">
        <v>73</v>
      </c>
      <c r="D37" s="15"/>
      <c r="E37" s="15">
        <v>50000</v>
      </c>
      <c r="F37" s="15"/>
      <c r="G37" s="214">
        <v>50000</v>
      </c>
      <c r="H37" s="94">
        <v>0.45</v>
      </c>
      <c r="I37" s="221" t="s">
        <v>74</v>
      </c>
      <c r="J37" s="268"/>
      <c r="K37" s="15">
        <v>50000</v>
      </c>
      <c r="L37" s="275"/>
      <c r="M37" s="269">
        <f t="shared" si="7"/>
        <v>50000</v>
      </c>
      <c r="N37" s="276">
        <f>M37/G37</f>
        <v>1</v>
      </c>
      <c r="O37" s="307">
        <f t="shared" si="8"/>
        <v>22500</v>
      </c>
    </row>
    <row r="38" spans="1:15" s="412" customFormat="1" x14ac:dyDescent="0.9">
      <c r="A38" s="410"/>
      <c r="C38" s="408" t="s">
        <v>76</v>
      </c>
      <c r="D38" s="226">
        <f>SUM(D35:D37)</f>
        <v>0</v>
      </c>
      <c r="E38" s="226">
        <f>SUM(E35:E37)</f>
        <v>128000</v>
      </c>
      <c r="F38" s="226">
        <f>SUM(F35:F37)</f>
        <v>0</v>
      </c>
      <c r="G38" s="226">
        <f>SUM(G35:G37)</f>
        <v>128000</v>
      </c>
      <c r="H38" s="226">
        <v>45000</v>
      </c>
      <c r="I38" s="227"/>
      <c r="J38" s="16"/>
      <c r="K38" s="51">
        <f>SUM(K35:K37)</f>
        <v>128000</v>
      </c>
      <c r="L38" s="51"/>
      <c r="M38" s="51">
        <f>M35+M36+M37</f>
        <v>128000</v>
      </c>
      <c r="N38" s="272">
        <f>M38/G38</f>
        <v>1</v>
      </c>
      <c r="O38" s="417">
        <f>O35+O36+O37</f>
        <v>48100</v>
      </c>
    </row>
    <row r="39" spans="1:15" ht="51" customHeight="1" x14ac:dyDescent="0.9">
      <c r="B39" s="216" t="s">
        <v>77</v>
      </c>
      <c r="C39" s="321" t="s">
        <v>78</v>
      </c>
      <c r="D39" s="322"/>
      <c r="E39" s="322"/>
      <c r="F39" s="322"/>
      <c r="G39" s="322"/>
      <c r="H39" s="322"/>
      <c r="I39" s="322"/>
      <c r="J39" s="322"/>
      <c r="K39" s="322"/>
      <c r="L39" s="322"/>
      <c r="M39" s="322"/>
      <c r="N39" s="323"/>
      <c r="O39" s="306"/>
    </row>
    <row r="40" spans="1:15" ht="48" x14ac:dyDescent="0.9">
      <c r="B40" s="216" t="s">
        <v>79</v>
      </c>
      <c r="C40" s="133" t="s">
        <v>80</v>
      </c>
      <c r="D40" s="134"/>
      <c r="E40" s="134">
        <v>20000</v>
      </c>
      <c r="F40" s="134"/>
      <c r="G40" s="171">
        <v>20000</v>
      </c>
      <c r="H40" s="94">
        <v>0.3</v>
      </c>
      <c r="I40" s="221" t="s">
        <v>81</v>
      </c>
      <c r="J40" s="268"/>
      <c r="K40" s="261">
        <v>20000</v>
      </c>
      <c r="L40" s="273"/>
      <c r="M40" s="269">
        <f t="shared" ref="M40:M41" si="9">J40+K40</f>
        <v>20000</v>
      </c>
      <c r="N40" s="270">
        <f>M40/G40</f>
        <v>1</v>
      </c>
      <c r="O40" s="307">
        <f t="shared" ref="O40:O41" si="10">(H40*G40)*N40</f>
        <v>6000</v>
      </c>
    </row>
    <row r="41" spans="1:15" ht="80" x14ac:dyDescent="0.9">
      <c r="B41" s="216" t="s">
        <v>82</v>
      </c>
      <c r="C41" s="133" t="s">
        <v>83</v>
      </c>
      <c r="D41" s="134"/>
      <c r="E41" s="134">
        <v>50000</v>
      </c>
      <c r="F41" s="134"/>
      <c r="G41" s="171">
        <v>50000</v>
      </c>
      <c r="H41" s="94">
        <v>0</v>
      </c>
      <c r="I41" s="221" t="s">
        <v>84</v>
      </c>
      <c r="J41" s="268"/>
      <c r="K41" s="261">
        <v>50000</v>
      </c>
      <c r="L41" s="273"/>
      <c r="M41" s="269">
        <f t="shared" si="9"/>
        <v>50000</v>
      </c>
      <c r="N41" s="270">
        <f>M41/G41</f>
        <v>1</v>
      </c>
      <c r="O41" s="307">
        <f t="shared" si="10"/>
        <v>0</v>
      </c>
    </row>
    <row r="42" spans="1:15" x14ac:dyDescent="0.9">
      <c r="B42" s="412"/>
      <c r="C42" s="408" t="s">
        <v>85</v>
      </c>
      <c r="D42" s="226">
        <f>SUM(D40:D41)</f>
        <v>0</v>
      </c>
      <c r="E42" s="226">
        <f>SUM(E40:E41)</f>
        <v>70000</v>
      </c>
      <c r="F42" s="226">
        <f>SUM(F40:F41)</f>
        <v>0</v>
      </c>
      <c r="G42" s="226">
        <f>SUM(G40:G41)</f>
        <v>70000</v>
      </c>
      <c r="H42" s="226">
        <v>20500</v>
      </c>
      <c r="I42" s="227"/>
      <c r="J42" s="16"/>
      <c r="K42" s="51">
        <f>SUM(K39:K41)</f>
        <v>70000</v>
      </c>
      <c r="L42" s="16"/>
      <c r="M42" s="16">
        <f>M40+M41</f>
        <v>70000</v>
      </c>
      <c r="N42" s="272">
        <f>M42/G42</f>
        <v>1</v>
      </c>
      <c r="O42" s="307">
        <f>O40</f>
        <v>6000</v>
      </c>
    </row>
    <row r="43" spans="1:15" ht="51" customHeight="1" x14ac:dyDescent="0.9">
      <c r="B43" s="216" t="s">
        <v>86</v>
      </c>
      <c r="C43" s="337" t="s">
        <v>87</v>
      </c>
      <c r="D43" s="337"/>
      <c r="E43" s="337"/>
      <c r="F43" s="337"/>
      <c r="G43" s="337"/>
      <c r="H43" s="337"/>
      <c r="I43" s="337"/>
      <c r="J43" s="218" t="s">
        <v>75</v>
      </c>
      <c r="K43" s="268"/>
      <c r="L43" s="268"/>
      <c r="M43" s="268"/>
      <c r="N43" s="268"/>
      <c r="O43" s="306"/>
    </row>
    <row r="44" spans="1:15" ht="112" x14ac:dyDescent="0.9">
      <c r="B44" s="216" t="s">
        <v>88</v>
      </c>
      <c r="C44" s="133" t="s">
        <v>89</v>
      </c>
      <c r="D44" s="134"/>
      <c r="E44" s="134">
        <v>170000</v>
      </c>
      <c r="F44" s="134"/>
      <c r="G44" s="134">
        <v>170000</v>
      </c>
      <c r="H44" s="94">
        <v>0.5</v>
      </c>
      <c r="I44" s="221" t="s">
        <v>90</v>
      </c>
      <c r="J44" s="268"/>
      <c r="K44" s="261">
        <v>170000</v>
      </c>
      <c r="L44" s="273"/>
      <c r="M44" s="269">
        <f t="shared" ref="M44:M45" si="11">J44+K44</f>
        <v>170000</v>
      </c>
      <c r="N44" s="315">
        <f>M44/G44</f>
        <v>1</v>
      </c>
      <c r="O44" s="307">
        <f>(H44*G44)*N44</f>
        <v>85000</v>
      </c>
    </row>
    <row r="45" spans="1:15" ht="224" x14ac:dyDescent="0.9">
      <c r="B45" s="216" t="s">
        <v>91</v>
      </c>
      <c r="C45" s="133" t="s">
        <v>92</v>
      </c>
      <c r="D45" s="134"/>
      <c r="E45" s="134">
        <v>30000</v>
      </c>
      <c r="F45" s="134"/>
      <c r="G45" s="134">
        <v>30000</v>
      </c>
      <c r="H45" s="94">
        <v>0.15</v>
      </c>
      <c r="I45" s="221" t="s">
        <v>93</v>
      </c>
      <c r="J45" s="268"/>
      <c r="K45" s="261">
        <v>30000</v>
      </c>
      <c r="L45" s="273"/>
      <c r="M45" s="269">
        <f t="shared" si="11"/>
        <v>30000</v>
      </c>
      <c r="N45" s="270">
        <f>M45/G45</f>
        <v>1</v>
      </c>
      <c r="O45" s="307">
        <f>(H45*G45)*N45</f>
        <v>4500</v>
      </c>
    </row>
    <row r="46" spans="1:15" x14ac:dyDescent="0.9">
      <c r="B46" s="412"/>
      <c r="C46" s="408" t="s">
        <v>94</v>
      </c>
      <c r="D46" s="226">
        <f>SUM(D44:D45)</f>
        <v>0</v>
      </c>
      <c r="E46" s="226">
        <f>SUM(E44:E45)</f>
        <v>200000</v>
      </c>
      <c r="F46" s="226">
        <f>SUM(F44:F45)</f>
        <v>0</v>
      </c>
      <c r="G46" s="226">
        <f>SUM(G44:G45)</f>
        <v>200000</v>
      </c>
      <c r="H46" s="226">
        <v>81400</v>
      </c>
      <c r="I46" s="227"/>
      <c r="J46" s="16"/>
      <c r="K46" s="289">
        <f>SUM(K44:K45)</f>
        <v>200000</v>
      </c>
      <c r="L46" s="16"/>
      <c r="M46" s="16">
        <f>M44+M45</f>
        <v>200000</v>
      </c>
      <c r="N46" s="224">
        <f>M46/G46</f>
        <v>1</v>
      </c>
      <c r="O46" s="307">
        <f>O44+O45</f>
        <v>89500</v>
      </c>
    </row>
    <row r="47" spans="1:15" ht="51" customHeight="1" x14ac:dyDescent="0.9">
      <c r="B47" s="216" t="s">
        <v>96</v>
      </c>
      <c r="C47" s="318" t="s">
        <v>97</v>
      </c>
      <c r="D47" s="318"/>
      <c r="E47" s="318"/>
      <c r="F47" s="318"/>
      <c r="G47" s="318"/>
      <c r="H47" s="318"/>
      <c r="I47" s="318"/>
      <c r="J47" s="217"/>
      <c r="K47" s="268"/>
      <c r="L47" s="268"/>
      <c r="M47" s="268"/>
      <c r="N47" s="268"/>
      <c r="O47" s="306"/>
    </row>
    <row r="48" spans="1:15" ht="51" customHeight="1" x14ac:dyDescent="0.9">
      <c r="B48" s="215" t="s">
        <v>98</v>
      </c>
      <c r="C48" s="337" t="s">
        <v>99</v>
      </c>
      <c r="D48" s="337"/>
      <c r="E48" s="337"/>
      <c r="F48" s="337"/>
      <c r="G48" s="337"/>
      <c r="H48" s="337"/>
      <c r="I48" s="337"/>
      <c r="J48" s="218"/>
      <c r="K48" s="268"/>
      <c r="L48" s="268"/>
      <c r="M48" s="268"/>
      <c r="N48" s="268"/>
      <c r="O48" s="306"/>
    </row>
    <row r="49" spans="2:15" ht="80" x14ac:dyDescent="0.9">
      <c r="B49" s="189" t="s">
        <v>100</v>
      </c>
      <c r="C49" s="133" t="s">
        <v>101</v>
      </c>
      <c r="D49" s="163">
        <v>10000</v>
      </c>
      <c r="E49" s="15"/>
      <c r="F49" s="15"/>
      <c r="G49" s="171">
        <f>D49</f>
        <v>10000</v>
      </c>
      <c r="H49" s="188">
        <v>0.2</v>
      </c>
      <c r="I49" s="221" t="s">
        <v>102</v>
      </c>
      <c r="J49" s="220">
        <v>10000</v>
      </c>
      <c r="K49" s="273">
        <v>0</v>
      </c>
      <c r="L49" s="273"/>
      <c r="M49" s="269">
        <f t="shared" ref="M49:M51" si="12">J49+K49</f>
        <v>10000</v>
      </c>
      <c r="N49" s="270">
        <f>M49/G49</f>
        <v>1</v>
      </c>
      <c r="O49" s="307">
        <f>(H49*G49)*N49</f>
        <v>2000</v>
      </c>
    </row>
    <row r="50" spans="2:15" ht="128" x14ac:dyDescent="0.9">
      <c r="B50" s="189" t="s">
        <v>103</v>
      </c>
      <c r="C50" s="133" t="s">
        <v>104</v>
      </c>
      <c r="D50" s="163">
        <v>380000</v>
      </c>
      <c r="E50" s="15"/>
      <c r="F50" s="15"/>
      <c r="G50" s="171">
        <f>D50</f>
        <v>380000</v>
      </c>
      <c r="H50" s="94">
        <v>0.3</v>
      </c>
      <c r="I50" s="221" t="s">
        <v>105</v>
      </c>
      <c r="J50" s="220">
        <v>380000</v>
      </c>
      <c r="K50" s="273"/>
      <c r="L50" s="273"/>
      <c r="M50" s="269">
        <f t="shared" si="12"/>
        <v>380000</v>
      </c>
      <c r="N50" s="270">
        <f>M50/G50</f>
        <v>1</v>
      </c>
      <c r="O50" s="307">
        <f>(H50*G50)*N50</f>
        <v>114000</v>
      </c>
    </row>
    <row r="51" spans="2:15" ht="160" x14ac:dyDescent="0.9">
      <c r="B51" s="189" t="s">
        <v>106</v>
      </c>
      <c r="C51" s="133" t="s">
        <v>107</v>
      </c>
      <c r="D51" s="163">
        <v>15000</v>
      </c>
      <c r="E51" s="15">
        <v>200000</v>
      </c>
      <c r="F51" s="15"/>
      <c r="G51" s="171">
        <f xml:space="preserve"> SUM(D51:E51)</f>
        <v>215000</v>
      </c>
      <c r="H51" s="94">
        <v>0.3</v>
      </c>
      <c r="I51" s="221" t="s">
        <v>108</v>
      </c>
      <c r="J51" s="261">
        <v>15000</v>
      </c>
      <c r="K51" s="292">
        <v>200000</v>
      </c>
      <c r="L51" s="278"/>
      <c r="M51" s="269">
        <f t="shared" si="12"/>
        <v>215000</v>
      </c>
      <c r="N51" s="270">
        <f>M51/G51</f>
        <v>1</v>
      </c>
      <c r="O51" s="307">
        <f>(H51*G51)*N51</f>
        <v>64500</v>
      </c>
    </row>
    <row r="52" spans="2:15" x14ac:dyDescent="0.9">
      <c r="C52" s="408" t="s">
        <v>109</v>
      </c>
      <c r="D52" s="226">
        <f>SUM(D49:D51)</f>
        <v>405000</v>
      </c>
      <c r="E52" s="226">
        <f>SUM(E49:E51)</f>
        <v>200000</v>
      </c>
      <c r="F52" s="226">
        <f>SUM(F49:F51)</f>
        <v>0</v>
      </c>
      <c r="G52" s="226">
        <f>SUM(G49:G51)</f>
        <v>605000</v>
      </c>
      <c r="H52" s="226">
        <f>(H49*G49)+(H50*G50)+(H51*G51)</f>
        <v>180500</v>
      </c>
      <c r="I52" s="227"/>
      <c r="J52" s="16">
        <f>J49+J50+J51</f>
        <v>405000</v>
      </c>
      <c r="K52" s="16">
        <f>K49+K50+K51</f>
        <v>200000</v>
      </c>
      <c r="L52" s="16"/>
      <c r="M52" s="16">
        <f>M49+M50+M51</f>
        <v>605000</v>
      </c>
      <c r="N52" s="272">
        <f>M52/G52</f>
        <v>1</v>
      </c>
      <c r="O52" s="307">
        <f>SUM(O49:O51)</f>
        <v>180500</v>
      </c>
    </row>
    <row r="53" spans="2:15" ht="51" customHeight="1" x14ac:dyDescent="0.9">
      <c r="B53" s="215" t="s">
        <v>110</v>
      </c>
      <c r="C53" s="337" t="s">
        <v>111</v>
      </c>
      <c r="D53" s="337"/>
      <c r="E53" s="337"/>
      <c r="F53" s="337"/>
      <c r="G53" s="337"/>
      <c r="H53" s="337"/>
      <c r="I53" s="337"/>
      <c r="J53" s="218"/>
      <c r="K53" s="268"/>
      <c r="L53" s="268"/>
      <c r="M53" s="268"/>
      <c r="N53" s="268"/>
      <c r="O53" s="306"/>
    </row>
    <row r="54" spans="2:15" ht="160" x14ac:dyDescent="0.9">
      <c r="B54" s="189" t="s">
        <v>112</v>
      </c>
      <c r="C54" s="133" t="s">
        <v>113</v>
      </c>
      <c r="D54" s="163">
        <v>10000</v>
      </c>
      <c r="E54" s="15"/>
      <c r="F54" s="15"/>
      <c r="G54" s="171">
        <f>D54</f>
        <v>10000</v>
      </c>
      <c r="H54" s="94">
        <v>0</v>
      </c>
      <c r="I54" s="221" t="s">
        <v>114</v>
      </c>
      <c r="J54" s="220">
        <v>10000</v>
      </c>
      <c r="K54" s="278"/>
      <c r="L54" s="278"/>
      <c r="M54" s="269">
        <f>SUM(J54:L54)</f>
        <v>10000</v>
      </c>
      <c r="N54" s="279">
        <f>M54/G54</f>
        <v>1</v>
      </c>
      <c r="O54" s="307">
        <f t="shared" ref="O54:O56" si="13">(H54*G54)*N54</f>
        <v>0</v>
      </c>
    </row>
    <row r="55" spans="2:15" ht="64" x14ac:dyDescent="0.9">
      <c r="B55" s="189" t="s">
        <v>115</v>
      </c>
      <c r="C55" s="133" t="s">
        <v>116</v>
      </c>
      <c r="D55" s="163">
        <v>26000</v>
      </c>
      <c r="E55" s="15">
        <v>25000</v>
      </c>
      <c r="F55" s="15"/>
      <c r="G55" s="172">
        <v>51000</v>
      </c>
      <c r="H55" s="94">
        <v>0</v>
      </c>
      <c r="I55" s="221" t="s">
        <v>117</v>
      </c>
      <c r="J55" s="261">
        <v>26000</v>
      </c>
      <c r="K55" s="290">
        <v>25000</v>
      </c>
      <c r="L55" s="280"/>
      <c r="M55" s="269">
        <f t="shared" ref="M55:M56" si="14">SUM(J55:L55)</f>
        <v>51000</v>
      </c>
      <c r="N55" s="279">
        <f>M55/G55</f>
        <v>1</v>
      </c>
      <c r="O55" s="307">
        <f t="shared" si="13"/>
        <v>0</v>
      </c>
    </row>
    <row r="56" spans="2:15" ht="144" x14ac:dyDescent="0.9">
      <c r="B56" s="189" t="s">
        <v>118</v>
      </c>
      <c r="C56" s="133" t="s">
        <v>119</v>
      </c>
      <c r="D56" s="163">
        <v>38000</v>
      </c>
      <c r="E56" s="15">
        <v>20000</v>
      </c>
      <c r="F56" s="15"/>
      <c r="G56" s="172">
        <v>58000</v>
      </c>
      <c r="H56" s="94">
        <v>0.3</v>
      </c>
      <c r="I56" s="221" t="s">
        <v>120</v>
      </c>
      <c r="J56" s="261">
        <v>38000</v>
      </c>
      <c r="K56" s="278">
        <v>20000</v>
      </c>
      <c r="L56" s="278"/>
      <c r="M56" s="269">
        <f t="shared" si="14"/>
        <v>58000</v>
      </c>
      <c r="N56" s="270">
        <f>M56/G56</f>
        <v>1</v>
      </c>
      <c r="O56" s="307">
        <f t="shared" si="13"/>
        <v>17400</v>
      </c>
    </row>
    <row r="57" spans="2:15" x14ac:dyDescent="0.9">
      <c r="C57" s="408" t="s">
        <v>121</v>
      </c>
      <c r="D57" s="226">
        <f>SUM(D54:D56)</f>
        <v>74000</v>
      </c>
      <c r="E57" s="226">
        <f>SUM(E54:E56)</f>
        <v>45000</v>
      </c>
      <c r="F57" s="226">
        <f>SUM(F54:F56)</f>
        <v>0</v>
      </c>
      <c r="G57" s="226">
        <f>SUM(G54:G56)</f>
        <v>119000</v>
      </c>
      <c r="H57" s="226">
        <f>(H54*G54)+(H55*G55)+(H56*G56)</f>
        <v>17400</v>
      </c>
      <c r="I57" s="227"/>
      <c r="J57" s="16">
        <f>J54+J55+J56</f>
        <v>74000</v>
      </c>
      <c r="K57" s="16">
        <f>K54+K55+K56</f>
        <v>45000</v>
      </c>
      <c r="L57" s="16"/>
      <c r="M57" s="16">
        <f>M54+M55+M56</f>
        <v>119000</v>
      </c>
      <c r="N57" s="272">
        <f>M57/G57</f>
        <v>1</v>
      </c>
      <c r="O57" s="307">
        <f>O56</f>
        <v>17400</v>
      </c>
    </row>
    <row r="58" spans="2:15" ht="51" customHeight="1" x14ac:dyDescent="0.9">
      <c r="B58" s="216" t="s">
        <v>124</v>
      </c>
      <c r="C58" s="321" t="s">
        <v>125</v>
      </c>
      <c r="D58" s="322"/>
      <c r="E58" s="322"/>
      <c r="F58" s="322"/>
      <c r="G58" s="322"/>
      <c r="H58" s="322"/>
      <c r="I58" s="322"/>
      <c r="J58" s="322"/>
      <c r="K58" s="322"/>
      <c r="L58" s="322"/>
      <c r="M58" s="322"/>
      <c r="N58" s="323"/>
      <c r="O58" s="306"/>
    </row>
    <row r="59" spans="2:15" ht="51" customHeight="1" x14ac:dyDescent="0.9">
      <c r="B59" s="215" t="s">
        <v>126</v>
      </c>
      <c r="C59" s="321" t="s">
        <v>127</v>
      </c>
      <c r="D59" s="322"/>
      <c r="E59" s="322"/>
      <c r="F59" s="322"/>
      <c r="G59" s="322"/>
      <c r="H59" s="322"/>
      <c r="I59" s="322"/>
      <c r="J59" s="322"/>
      <c r="K59" s="322"/>
      <c r="L59" s="322"/>
      <c r="M59" s="322"/>
      <c r="N59" s="323"/>
      <c r="O59" s="306"/>
    </row>
    <row r="60" spans="2:15" ht="304" x14ac:dyDescent="0.9">
      <c r="B60" s="189" t="s">
        <v>128</v>
      </c>
      <c r="C60" s="131" t="s">
        <v>129</v>
      </c>
      <c r="D60" s="14"/>
      <c r="E60" s="14"/>
      <c r="F60" s="14">
        <v>151976</v>
      </c>
      <c r="G60" s="171">
        <f>F60</f>
        <v>151976</v>
      </c>
      <c r="H60" s="262">
        <v>0.2</v>
      </c>
      <c r="I60" s="221" t="s">
        <v>130</v>
      </c>
      <c r="J60" s="268"/>
      <c r="K60" s="273">
        <v>0</v>
      </c>
      <c r="L60" s="277">
        <v>151976</v>
      </c>
      <c r="M60" s="269">
        <f t="shared" ref="M60:M63" si="15">SUM(J60:L60)</f>
        <v>151976</v>
      </c>
      <c r="N60" s="270">
        <f>M60/G60</f>
        <v>1</v>
      </c>
      <c r="O60" s="307">
        <f t="shared" ref="O60:O63" si="16">(H60*G60)*N60</f>
        <v>30395.200000000001</v>
      </c>
    </row>
    <row r="61" spans="2:15" ht="208.5" x14ac:dyDescent="0.9">
      <c r="B61" s="189" t="s">
        <v>131</v>
      </c>
      <c r="C61" s="131" t="s">
        <v>132</v>
      </c>
      <c r="D61" s="14"/>
      <c r="E61" s="14"/>
      <c r="F61" s="14">
        <v>15000</v>
      </c>
      <c r="G61" s="171">
        <v>15000</v>
      </c>
      <c r="H61" s="262">
        <v>0.1</v>
      </c>
      <c r="I61" s="222" t="s">
        <v>133</v>
      </c>
      <c r="J61" s="268"/>
      <c r="K61" s="273">
        <v>0</v>
      </c>
      <c r="L61" s="277">
        <v>15000</v>
      </c>
      <c r="M61" s="269">
        <f t="shared" si="15"/>
        <v>15000</v>
      </c>
      <c r="N61" s="270">
        <f>M61/G61</f>
        <v>1</v>
      </c>
      <c r="O61" s="307">
        <f t="shared" si="16"/>
        <v>1500</v>
      </c>
    </row>
    <row r="62" spans="2:15" ht="176.5" x14ac:dyDescent="0.9">
      <c r="B62" s="189" t="s">
        <v>134</v>
      </c>
      <c r="C62" s="131" t="s">
        <v>135</v>
      </c>
      <c r="D62" s="14"/>
      <c r="E62" s="14"/>
      <c r="F62" s="14">
        <v>68614.81</v>
      </c>
      <c r="G62" s="171">
        <f>F62</f>
        <v>68614.81</v>
      </c>
      <c r="H62" s="262">
        <v>0.1</v>
      </c>
      <c r="I62" s="222" t="s">
        <v>136</v>
      </c>
      <c r="J62" s="268"/>
      <c r="K62" s="273">
        <v>0</v>
      </c>
      <c r="L62" s="277">
        <v>68615</v>
      </c>
      <c r="M62" s="269">
        <f t="shared" si="15"/>
        <v>68615</v>
      </c>
      <c r="N62" s="270">
        <f>M62/G62</f>
        <v>1.0000027690814854</v>
      </c>
      <c r="O62" s="307">
        <f t="shared" si="16"/>
        <v>6861.5</v>
      </c>
    </row>
    <row r="63" spans="2:15" ht="192" x14ac:dyDescent="0.9">
      <c r="B63" s="189" t="s">
        <v>137</v>
      </c>
      <c r="C63" s="131" t="s">
        <v>138</v>
      </c>
      <c r="D63" s="14"/>
      <c r="E63" s="14"/>
      <c r="F63" s="14">
        <v>30000</v>
      </c>
      <c r="G63" s="171">
        <f>F63</f>
        <v>30000</v>
      </c>
      <c r="H63" s="262">
        <v>0.5</v>
      </c>
      <c r="I63" s="221" t="s">
        <v>139</v>
      </c>
      <c r="J63" s="268"/>
      <c r="K63" s="273">
        <v>0</v>
      </c>
      <c r="L63" s="277">
        <v>30000</v>
      </c>
      <c r="M63" s="269">
        <f t="shared" si="15"/>
        <v>30000</v>
      </c>
      <c r="N63" s="270">
        <f>M63/G63</f>
        <v>1</v>
      </c>
      <c r="O63" s="307">
        <f t="shared" si="16"/>
        <v>15000</v>
      </c>
    </row>
    <row r="64" spans="2:15" x14ac:dyDescent="0.9">
      <c r="C64" s="87" t="s">
        <v>140</v>
      </c>
      <c r="D64" s="16">
        <f>SUM(D60:D63)</f>
        <v>0</v>
      </c>
      <c r="E64" s="16">
        <f>SUM(E60:E63)</f>
        <v>0</v>
      </c>
      <c r="F64" s="16">
        <f>SUM(F60:F63)</f>
        <v>265590.81</v>
      </c>
      <c r="G64" s="16">
        <f>SUM(G60:G63)</f>
        <v>265590.81</v>
      </c>
      <c r="H64" s="16">
        <f>(H60*G60)+(H61*G61)+(H62*G62)+(H63*G63)</f>
        <v>53756.680999999997</v>
      </c>
      <c r="I64" s="236"/>
      <c r="J64" s="268"/>
      <c r="K64" s="16">
        <f>K60+K61+K62+K63</f>
        <v>0</v>
      </c>
      <c r="L64" s="16">
        <f>L60+L61+L62+L63</f>
        <v>265591</v>
      </c>
      <c r="M64" s="16">
        <f>M60+M61+M62+M63</f>
        <v>265591</v>
      </c>
      <c r="N64" s="272">
        <f>M64/G64</f>
        <v>1.0000007153861987</v>
      </c>
      <c r="O64" s="307">
        <f>SUM(O60:O63)</f>
        <v>53756.7</v>
      </c>
    </row>
    <row r="65" spans="2:16" ht="51" customHeight="1" thickBot="1" x14ac:dyDescent="1.05">
      <c r="B65" s="215" t="s">
        <v>141</v>
      </c>
      <c r="C65" s="337" t="s">
        <v>142</v>
      </c>
      <c r="D65" s="337"/>
      <c r="E65" s="337"/>
      <c r="F65" s="337"/>
      <c r="G65" s="337"/>
      <c r="H65" s="337"/>
      <c r="I65" s="337"/>
      <c r="J65" s="260"/>
      <c r="K65" s="281"/>
      <c r="L65" s="281"/>
      <c r="M65" s="281"/>
      <c r="N65" s="268"/>
      <c r="O65" s="306"/>
    </row>
    <row r="66" spans="2:16" ht="192" x14ac:dyDescent="0.9">
      <c r="B66" s="189" t="s">
        <v>143</v>
      </c>
      <c r="C66" s="131" t="s">
        <v>144</v>
      </c>
      <c r="D66" s="14"/>
      <c r="E66" s="14"/>
      <c r="F66" s="14">
        <v>76743.259999999995</v>
      </c>
      <c r="G66" s="171">
        <f>F66</f>
        <v>76743.259999999995</v>
      </c>
      <c r="H66" s="262">
        <v>0.1</v>
      </c>
      <c r="I66" s="221" t="s">
        <v>145</v>
      </c>
      <c r="J66" s="409"/>
      <c r="K66" s="275">
        <v>0</v>
      </c>
      <c r="L66" s="418">
        <v>76743.259999999995</v>
      </c>
      <c r="M66" s="269">
        <f t="shared" ref="M66:M67" si="17">SUM(J66:L66)</f>
        <v>76743.259999999995</v>
      </c>
      <c r="N66" s="276">
        <f>M66/G66</f>
        <v>1</v>
      </c>
      <c r="O66" s="307">
        <f t="shared" ref="O66:O67" si="18">(H66*G66)*N66</f>
        <v>7674.326</v>
      </c>
    </row>
    <row r="67" spans="2:16" ht="224" x14ac:dyDescent="0.9">
      <c r="B67" s="189" t="s">
        <v>146</v>
      </c>
      <c r="C67" s="131" t="s">
        <v>147</v>
      </c>
      <c r="D67" s="14"/>
      <c r="E67" s="14"/>
      <c r="F67" s="14">
        <v>30000</v>
      </c>
      <c r="G67" s="171">
        <f>F67</f>
        <v>30000</v>
      </c>
      <c r="H67" s="262">
        <v>0.1</v>
      </c>
      <c r="I67" s="221" t="s">
        <v>148</v>
      </c>
      <c r="J67" s="220">
        <v>0</v>
      </c>
      <c r="K67" s="273">
        <v>0</v>
      </c>
      <c r="L67" s="416">
        <v>30000</v>
      </c>
      <c r="M67" s="269">
        <f t="shared" si="17"/>
        <v>30000</v>
      </c>
      <c r="N67" s="270">
        <f>M67/G67</f>
        <v>1</v>
      </c>
      <c r="O67" s="307">
        <f t="shared" si="18"/>
        <v>3000</v>
      </c>
    </row>
    <row r="68" spans="2:16" x14ac:dyDescent="0.9">
      <c r="C68" s="87" t="s">
        <v>149</v>
      </c>
      <c r="D68" s="16">
        <f>SUM(D66:D67)</f>
        <v>0</v>
      </c>
      <c r="E68" s="16">
        <f>SUM(E66:E67)</f>
        <v>0</v>
      </c>
      <c r="F68" s="16">
        <f>SUM(F66:F67)</f>
        <v>106743.26</v>
      </c>
      <c r="G68" s="16">
        <f>SUM(G66:G67)</f>
        <v>106743.26</v>
      </c>
      <c r="H68" s="16">
        <f>(H66*G66)+(H67*G67)</f>
        <v>10674.326000000001</v>
      </c>
      <c r="I68" s="235"/>
      <c r="J68" s="16"/>
      <c r="K68" s="16">
        <f>K66+K67</f>
        <v>0</v>
      </c>
      <c r="L68" s="16">
        <f>L66+L67</f>
        <v>106743.26</v>
      </c>
      <c r="M68" s="16">
        <f>M66+M67</f>
        <v>106743.26</v>
      </c>
      <c r="N68" s="272">
        <f>M68/G68</f>
        <v>1</v>
      </c>
      <c r="O68" s="306">
        <f>SUM(O66:O67)</f>
        <v>10674.326000000001</v>
      </c>
    </row>
    <row r="69" spans="2:16" ht="51" customHeight="1" x14ac:dyDescent="0.9">
      <c r="B69" s="215" t="s">
        <v>150</v>
      </c>
      <c r="C69" s="318" t="s">
        <v>151</v>
      </c>
      <c r="D69" s="318"/>
      <c r="E69" s="318"/>
      <c r="F69" s="318"/>
      <c r="G69" s="318"/>
      <c r="H69" s="318"/>
      <c r="I69" s="318"/>
      <c r="J69" s="260"/>
      <c r="K69" s="281"/>
      <c r="L69" s="281"/>
      <c r="M69" s="281"/>
      <c r="N69" s="268"/>
      <c r="O69" s="306"/>
    </row>
    <row r="70" spans="2:16" ht="160" x14ac:dyDescent="0.9">
      <c r="B70" s="189" t="s">
        <v>152</v>
      </c>
      <c r="C70" s="131" t="s">
        <v>153</v>
      </c>
      <c r="D70" s="14"/>
      <c r="E70" s="14"/>
      <c r="F70" s="14">
        <v>225237.93</v>
      </c>
      <c r="G70" s="171">
        <f>F70</f>
        <v>225237.93</v>
      </c>
      <c r="H70" s="262">
        <v>0.2</v>
      </c>
      <c r="I70" s="221" t="s">
        <v>154</v>
      </c>
      <c r="J70" s="268"/>
      <c r="K70" s="275">
        <v>0</v>
      </c>
      <c r="L70" s="409">
        <v>228990</v>
      </c>
      <c r="M70" s="269">
        <f t="shared" ref="M70:M77" si="19">SUM(J70:L70)</f>
        <v>228990</v>
      </c>
      <c r="N70" s="276">
        <f>M70/G70</f>
        <v>1.0166582511213809</v>
      </c>
      <c r="O70" s="307">
        <f t="shared" ref="O70:O71" si="20">(H70*G70)*N70</f>
        <v>45798.000000000007</v>
      </c>
    </row>
    <row r="71" spans="2:16" ht="176" customHeight="1" x14ac:dyDescent="0.9">
      <c r="B71" s="189" t="s">
        <v>155</v>
      </c>
      <c r="C71" s="131" t="s">
        <v>156</v>
      </c>
      <c r="D71" s="14"/>
      <c r="E71" s="14"/>
      <c r="F71" s="14">
        <v>74000</v>
      </c>
      <c r="G71" s="171">
        <f>F71</f>
        <v>74000</v>
      </c>
      <c r="H71" s="262">
        <v>0.15</v>
      </c>
      <c r="I71" s="221" t="s">
        <v>157</v>
      </c>
      <c r="J71" s="268"/>
      <c r="K71" s="275">
        <v>0</v>
      </c>
      <c r="L71" s="409">
        <v>74000</v>
      </c>
      <c r="M71" s="269">
        <f t="shared" si="19"/>
        <v>74000</v>
      </c>
      <c r="N71" s="276">
        <f>M71/G71</f>
        <v>1</v>
      </c>
      <c r="O71" s="307">
        <f t="shared" si="20"/>
        <v>11100</v>
      </c>
    </row>
    <row r="72" spans="2:16" ht="176" customHeight="1" x14ac:dyDescent="0.9">
      <c r="B72" s="189" t="s">
        <v>158</v>
      </c>
      <c r="C72" s="131" t="s">
        <v>159</v>
      </c>
      <c r="D72" s="14"/>
      <c r="E72" s="14"/>
      <c r="F72" s="14">
        <v>106550</v>
      </c>
      <c r="G72" s="171">
        <f>F72</f>
        <v>106550</v>
      </c>
      <c r="H72" s="262">
        <v>0.15</v>
      </c>
      <c r="I72" s="221" t="s">
        <v>160</v>
      </c>
      <c r="J72" s="268"/>
      <c r="K72" s="275">
        <v>0</v>
      </c>
      <c r="L72" s="409">
        <v>106550</v>
      </c>
      <c r="M72" s="269">
        <f t="shared" si="19"/>
        <v>106550</v>
      </c>
      <c r="N72" s="276">
        <f>M72/G72</f>
        <v>1</v>
      </c>
      <c r="O72" s="307">
        <f>(H72*G72)*N72</f>
        <v>15982.5</v>
      </c>
    </row>
    <row r="73" spans="2:16" x14ac:dyDescent="0.9">
      <c r="C73" s="87" t="s">
        <v>161</v>
      </c>
      <c r="D73" s="16">
        <f>SUM(D70:D72)</f>
        <v>0</v>
      </c>
      <c r="E73" s="16">
        <f>SUM(E70:E72)</f>
        <v>0</v>
      </c>
      <c r="F73" s="16">
        <f>SUM(F70:F72)</f>
        <v>405787.93</v>
      </c>
      <c r="G73" s="16">
        <f>SUM(G70:G72)</f>
        <v>405787.93</v>
      </c>
      <c r="H73" s="16">
        <f>(H70*G70)+(H71*G71)+(H72*G72)</f>
        <v>72130.08600000001</v>
      </c>
      <c r="I73" s="235"/>
      <c r="J73" s="415"/>
      <c r="K73" s="16">
        <f>K70+K71+K72</f>
        <v>0</v>
      </c>
      <c r="L73" s="16">
        <f>L70+L71+L72</f>
        <v>409540</v>
      </c>
      <c r="M73" s="16">
        <f>M70+M71+M72</f>
        <v>409540</v>
      </c>
      <c r="N73" s="272">
        <f>M73/G73</f>
        <v>1.0092463814781283</v>
      </c>
      <c r="O73" s="307">
        <f>SUM(O70:O72)</f>
        <v>72880.5</v>
      </c>
    </row>
    <row r="74" spans="2:16" ht="72.95" customHeight="1" x14ac:dyDescent="0.9">
      <c r="B74" s="215" t="s">
        <v>163</v>
      </c>
      <c r="C74" s="13"/>
      <c r="D74" s="201">
        <v>143995.32999999999</v>
      </c>
      <c r="E74" s="201">
        <v>135000</v>
      </c>
      <c r="F74" s="170"/>
      <c r="G74" s="171">
        <v>278995</v>
      </c>
      <c r="H74" s="95"/>
      <c r="I74" s="225"/>
      <c r="J74" s="223">
        <v>143995.32999999999</v>
      </c>
      <c r="K74" s="275">
        <v>135000</v>
      </c>
      <c r="L74" s="275"/>
      <c r="M74" s="269">
        <f t="shared" si="19"/>
        <v>278995.32999999996</v>
      </c>
      <c r="N74" s="279">
        <f>M74/G74</f>
        <v>1.0000011828168962</v>
      </c>
      <c r="O74" s="420">
        <f>O19+O27+O32+O38+O42+O46+O52+O52+O57+O68+O73</f>
        <v>706579.826</v>
      </c>
      <c r="P74" s="419" t="s">
        <v>614</v>
      </c>
    </row>
    <row r="75" spans="2:16" ht="69.75" customHeight="1" x14ac:dyDescent="0.9">
      <c r="B75" s="215" t="s">
        <v>164</v>
      </c>
      <c r="C75" s="13"/>
      <c r="D75" s="170"/>
      <c r="E75" s="182"/>
      <c r="F75" s="182"/>
      <c r="G75" s="183"/>
      <c r="H75" s="184"/>
      <c r="I75" s="225"/>
      <c r="J75" s="223"/>
      <c r="K75" s="275"/>
      <c r="L75" s="275"/>
      <c r="M75" s="269">
        <f t="shared" si="19"/>
        <v>0</v>
      </c>
      <c r="N75" s="282"/>
    </row>
    <row r="76" spans="2:16" ht="57" customHeight="1" x14ac:dyDescent="0.9">
      <c r="B76" s="215" t="s">
        <v>165</v>
      </c>
      <c r="C76" s="13"/>
      <c r="D76" s="27">
        <v>69000</v>
      </c>
      <c r="E76" s="27">
        <v>63122</v>
      </c>
      <c r="F76" s="27">
        <v>63000</v>
      </c>
      <c r="G76" s="171">
        <v>195122</v>
      </c>
      <c r="H76" s="95"/>
      <c r="I76" s="225"/>
      <c r="J76" s="220">
        <v>69000</v>
      </c>
      <c r="K76" s="263">
        <v>63122</v>
      </c>
      <c r="L76" s="421">
        <v>63000</v>
      </c>
      <c r="M76" s="269">
        <f t="shared" si="19"/>
        <v>195122</v>
      </c>
      <c r="N76" s="279">
        <f>M76/G76</f>
        <v>1</v>
      </c>
    </row>
    <row r="77" spans="2:16" ht="65.25" customHeight="1" x14ac:dyDescent="0.9">
      <c r="B77" s="240" t="s">
        <v>166</v>
      </c>
      <c r="C77" s="13"/>
      <c r="D77" s="201">
        <v>30000</v>
      </c>
      <c r="E77" s="136"/>
      <c r="F77" s="170"/>
      <c r="G77" s="171">
        <v>30000</v>
      </c>
      <c r="H77" s="95"/>
      <c r="I77" s="225"/>
      <c r="J77" s="223">
        <v>0</v>
      </c>
      <c r="K77" s="273">
        <v>0</v>
      </c>
      <c r="L77" s="273"/>
      <c r="M77" s="269">
        <f t="shared" si="19"/>
        <v>0</v>
      </c>
      <c r="N77" s="279">
        <f>M77/G77</f>
        <v>0</v>
      </c>
    </row>
    <row r="78" spans="2:16" ht="42" customHeight="1" x14ac:dyDescent="0.9">
      <c r="B78" s="6"/>
      <c r="C78" s="238" t="s">
        <v>167</v>
      </c>
      <c r="D78" s="239">
        <f>SUM(D74:D77)</f>
        <v>242995.33</v>
      </c>
      <c r="E78" s="239">
        <f>SUM(E74:E77)</f>
        <v>198122</v>
      </c>
      <c r="F78" s="239">
        <f>SUM(F74:F77)</f>
        <v>63000</v>
      </c>
      <c r="G78" s="239">
        <f>SUM(G74:G77)</f>
        <v>504117</v>
      </c>
      <c r="H78" s="226">
        <f>(H74*G74)+(H75*G75)+(H76*G76)+(H77*G77)</f>
        <v>0</v>
      </c>
      <c r="I78" s="237"/>
      <c r="J78" s="291">
        <f>J74+J75+J76+J77</f>
        <v>212995.33</v>
      </c>
      <c r="K78" s="291">
        <f t="shared" ref="K78:L78" si="21">K74+K75+K76+K77</f>
        <v>198122</v>
      </c>
      <c r="L78" s="291">
        <f t="shared" si="21"/>
        <v>63000</v>
      </c>
      <c r="M78" s="413">
        <f>SUM(J78:L78)</f>
        <v>474117.32999999996</v>
      </c>
      <c r="N78" s="274">
        <f>M78/G78</f>
        <v>0.94049065990633118</v>
      </c>
    </row>
    <row r="79" spans="2:16" ht="15.75" customHeight="1" x14ac:dyDescent="0.9">
      <c r="B79" s="6"/>
      <c r="C79" s="9"/>
      <c r="D79" s="21"/>
      <c r="E79" s="21"/>
      <c r="F79" s="21"/>
      <c r="G79" s="21"/>
      <c r="H79" s="21"/>
      <c r="I79" s="9"/>
      <c r="J79" s="11"/>
    </row>
    <row r="80" spans="2:16" ht="15.75" customHeight="1" x14ac:dyDescent="0.9">
      <c r="B80" s="6"/>
      <c r="C80" s="9"/>
      <c r="D80" s="21"/>
      <c r="E80" s="21"/>
      <c r="F80" s="21"/>
      <c r="G80" s="21"/>
      <c r="H80" s="21"/>
      <c r="I80" s="9"/>
      <c r="J80" s="11"/>
    </row>
    <row r="81" spans="2:15" ht="15.75" customHeight="1" x14ac:dyDescent="0.9">
      <c r="B81" s="6"/>
      <c r="C81" s="9"/>
      <c r="D81" s="21"/>
      <c r="E81" s="21"/>
      <c r="F81" s="21"/>
      <c r="G81" s="21"/>
      <c r="H81" s="21"/>
      <c r="I81" s="9"/>
      <c r="J81" s="11"/>
    </row>
    <row r="82" spans="2:15" ht="15.75" customHeight="1" x14ac:dyDescent="0.9">
      <c r="B82" s="6"/>
      <c r="C82" s="9"/>
      <c r="D82" s="21"/>
      <c r="E82" s="21"/>
      <c r="F82" s="21"/>
      <c r="G82" s="21"/>
      <c r="H82" s="21"/>
      <c r="I82" s="9" t="s">
        <v>75</v>
      </c>
      <c r="J82" s="11"/>
    </row>
    <row r="83" spans="2:15" ht="15.75" customHeight="1" x14ac:dyDescent="0.9">
      <c r="B83" s="6"/>
      <c r="C83" s="9"/>
      <c r="D83" s="21"/>
      <c r="E83" s="21"/>
      <c r="F83" s="21"/>
      <c r="G83" s="21"/>
      <c r="H83" s="21"/>
      <c r="I83" s="9"/>
      <c r="J83" s="11"/>
    </row>
    <row r="84" spans="2:15" ht="15.75" customHeight="1" x14ac:dyDescent="0.9">
      <c r="B84" s="6"/>
      <c r="C84" s="9"/>
      <c r="D84" s="21"/>
      <c r="E84" s="21"/>
      <c r="F84" s="21"/>
      <c r="G84" s="21"/>
      <c r="H84" s="21"/>
      <c r="I84" s="9"/>
      <c r="J84" s="11"/>
    </row>
    <row r="85" spans="2:15" ht="15.75" customHeight="1" thickBot="1" x14ac:dyDescent="1.05">
      <c r="B85" s="6"/>
      <c r="C85" s="9"/>
      <c r="D85" s="21"/>
      <c r="E85" s="21"/>
      <c r="F85" s="21"/>
      <c r="G85" s="21"/>
      <c r="H85" s="21"/>
      <c r="I85" s="9"/>
      <c r="J85" s="11"/>
      <c r="N85" s="43" t="s">
        <v>75</v>
      </c>
    </row>
    <row r="86" spans="2:15" x14ac:dyDescent="0.9">
      <c r="B86" s="6"/>
      <c r="C86" s="319" t="s">
        <v>168</v>
      </c>
      <c r="D86" s="320"/>
      <c r="E86" s="241"/>
      <c r="F86" s="242"/>
      <c r="G86" s="243"/>
      <c r="H86" s="11"/>
      <c r="I86" s="11"/>
    </row>
    <row r="87" spans="2:15" ht="40.700000000000003" customHeight="1" x14ac:dyDescent="0.9">
      <c r="B87" s="6"/>
      <c r="C87" s="325"/>
      <c r="D87" s="244" t="s">
        <v>169</v>
      </c>
      <c r="E87" s="245" t="s">
        <v>170</v>
      </c>
      <c r="F87" s="226" t="s">
        <v>171</v>
      </c>
      <c r="G87" s="327" t="s">
        <v>9</v>
      </c>
      <c r="H87" s="9"/>
      <c r="I87" s="11"/>
      <c r="J87" s="296"/>
      <c r="K87" s="296"/>
      <c r="L87" s="296"/>
      <c r="M87" s="296"/>
      <c r="N87" s="297"/>
    </row>
    <row r="88" spans="2:15" ht="24.75" customHeight="1" x14ac:dyDescent="0.9">
      <c r="B88" s="6"/>
      <c r="C88" s="326"/>
      <c r="D88" s="246" t="str">
        <f>D13</f>
        <v>UNHCR</v>
      </c>
      <c r="E88" s="247" t="str">
        <f>E13</f>
        <v>UNFPA</v>
      </c>
      <c r="F88" s="248" t="str">
        <f>F13</f>
        <v xml:space="preserve">FAO </v>
      </c>
      <c r="G88" s="328"/>
      <c r="H88" s="9"/>
      <c r="I88" s="11"/>
    </row>
    <row r="89" spans="2:15" ht="41.25" customHeight="1" x14ac:dyDescent="0.9">
      <c r="B89" s="12"/>
      <c r="C89" s="249" t="s">
        <v>172</v>
      </c>
      <c r="D89" s="250">
        <f>SUM(D19,D27,D32,D38,D42,D46,D52,D57,,D64,D68,D73,D74,D75,D76,D77)</f>
        <v>1136495.33</v>
      </c>
      <c r="E89" s="251">
        <f>SUM(E19,E27,E32,E38,E42,E46,,E52,E57,E64,E68,E73,E74,E75,E76)</f>
        <v>841122</v>
      </c>
      <c r="F89" s="252">
        <f>F60+F61+F62+F63+F66+F67+F70+F71+F72+F76+F77</f>
        <v>841122</v>
      </c>
      <c r="G89" s="250">
        <f>SUM(D89:F89)</f>
        <v>2818739.33</v>
      </c>
      <c r="H89" s="9"/>
      <c r="I89" s="12"/>
    </row>
    <row r="90" spans="2:15" ht="51.75" customHeight="1" x14ac:dyDescent="0.9">
      <c r="B90" s="4"/>
      <c r="C90" s="249" t="s">
        <v>173</v>
      </c>
      <c r="D90" s="250">
        <f>D89*0.07</f>
        <v>79554.673100000015</v>
      </c>
      <c r="E90" s="251">
        <f>E89*0.07</f>
        <v>58878.540000000008</v>
      </c>
      <c r="F90" s="252">
        <f>F89*0.07</f>
        <v>58878.540000000008</v>
      </c>
      <c r="G90" s="250">
        <f>G89*0.07</f>
        <v>197311.75310000003</v>
      </c>
      <c r="H90" s="4"/>
      <c r="I90" s="1"/>
    </row>
    <row r="91" spans="2:15" ht="51.75" customHeight="1" thickBot="1" x14ac:dyDescent="1.05">
      <c r="B91" s="4"/>
      <c r="C91" s="253" t="s">
        <v>9</v>
      </c>
      <c r="D91" s="254">
        <f>SUM(D89:D90)</f>
        <v>1216050.0031000001</v>
      </c>
      <c r="E91" s="255">
        <f>SUM(E89:E90)</f>
        <v>900000.54</v>
      </c>
      <c r="F91" s="256">
        <f>SUM(F89:F90)</f>
        <v>900000.54</v>
      </c>
      <c r="G91" s="254">
        <f>SUM(G89:G90)</f>
        <v>3016051.0830999999</v>
      </c>
      <c r="H91" s="4"/>
      <c r="I91" s="1"/>
    </row>
    <row r="92" spans="2:15" ht="42" customHeight="1" x14ac:dyDescent="0.9">
      <c r="B92" s="4"/>
      <c r="I92" s="3"/>
      <c r="J92" s="1"/>
    </row>
    <row r="93" spans="2:15" s="412" customFormat="1" ht="29.25" customHeight="1" x14ac:dyDescent="0.9">
      <c r="B93" s="9"/>
      <c r="C93" s="6"/>
      <c r="D93" s="30"/>
      <c r="E93" s="30"/>
      <c r="F93" s="30"/>
      <c r="G93" s="30"/>
      <c r="H93" s="30"/>
      <c r="I93" s="11"/>
      <c r="J93" s="12"/>
      <c r="K93" s="45"/>
      <c r="L93" s="45"/>
      <c r="M93" s="45"/>
      <c r="N93" s="45"/>
      <c r="O93" s="308"/>
    </row>
    <row r="94" spans="2:15" ht="23.25" customHeight="1" x14ac:dyDescent="0.9">
      <c r="B94" s="1"/>
      <c r="C94" s="331" t="s">
        <v>174</v>
      </c>
      <c r="D94" s="333"/>
      <c r="E94" s="333"/>
      <c r="F94" s="333"/>
      <c r="G94" s="333"/>
      <c r="H94" s="333"/>
      <c r="I94" s="333"/>
      <c r="J94" s="332"/>
    </row>
    <row r="95" spans="2:15" ht="41.25" customHeight="1" x14ac:dyDescent="0.9">
      <c r="B95" s="1"/>
      <c r="C95" s="334"/>
      <c r="D95" s="331" t="s">
        <v>184</v>
      </c>
      <c r="E95" s="332"/>
      <c r="F95" s="331" t="s">
        <v>170</v>
      </c>
      <c r="G95" s="332"/>
      <c r="H95" s="331" t="s">
        <v>171</v>
      </c>
      <c r="I95" s="332"/>
      <c r="J95" s="334" t="s">
        <v>9</v>
      </c>
      <c r="K95" s="334" t="s">
        <v>175</v>
      </c>
    </row>
    <row r="96" spans="2:15" ht="27.95" customHeight="1" x14ac:dyDescent="0.9">
      <c r="B96" s="1"/>
      <c r="C96" s="335"/>
      <c r="D96" s="286" t="str">
        <f>D13</f>
        <v>UNHCR</v>
      </c>
      <c r="E96" s="285"/>
      <c r="F96" s="331" t="str">
        <f>E13</f>
        <v>UNFPA</v>
      </c>
      <c r="G96" s="332"/>
      <c r="H96" s="331" t="str">
        <f>F13</f>
        <v xml:space="preserve">FAO </v>
      </c>
      <c r="I96" s="332"/>
      <c r="J96" s="335"/>
      <c r="K96" s="335"/>
    </row>
    <row r="97" spans="2:13" ht="27.95" customHeight="1" x14ac:dyDescent="0.9">
      <c r="B97" s="1"/>
      <c r="C97" s="336"/>
      <c r="D97" s="288" t="s">
        <v>603</v>
      </c>
      <c r="E97" s="408" t="s">
        <v>608</v>
      </c>
      <c r="F97" s="288" t="s">
        <v>603</v>
      </c>
      <c r="G97" s="408" t="s">
        <v>608</v>
      </c>
      <c r="H97" s="286" t="s">
        <v>603</v>
      </c>
      <c r="I97" s="408" t="s">
        <v>608</v>
      </c>
      <c r="J97" s="336"/>
      <c r="K97" s="336"/>
    </row>
    <row r="98" spans="2:13" ht="55.5" customHeight="1" x14ac:dyDescent="0.9">
      <c r="B98" s="1"/>
      <c r="C98" s="295" t="s">
        <v>176</v>
      </c>
      <c r="D98" s="294">
        <f>D91*K98</f>
        <v>851235.00216999999</v>
      </c>
      <c r="E98" s="293">
        <v>851235</v>
      </c>
      <c r="F98" s="294">
        <f>E91*K98</f>
        <v>630000.37800000003</v>
      </c>
      <c r="G98" s="293">
        <v>630000.38</v>
      </c>
      <c r="H98" s="298">
        <f>F91*K98</f>
        <v>630000.37800000003</v>
      </c>
      <c r="I98" s="301">
        <f>H98</f>
        <v>630000.37800000003</v>
      </c>
      <c r="J98" s="302">
        <f>SUM(D98:H98)</f>
        <v>3592471.1381699997</v>
      </c>
      <c r="K98" s="299">
        <v>0.7</v>
      </c>
    </row>
    <row r="99" spans="2:13" ht="38.25" customHeight="1" x14ac:dyDescent="0.9">
      <c r="B99" s="324"/>
      <c r="C99" s="295" t="s">
        <v>177</v>
      </c>
      <c r="D99" s="294">
        <f>D91*K99</f>
        <v>364815.00093000004</v>
      </c>
      <c r="E99" s="293">
        <f>1082529.33-D98</f>
        <v>231294.32783000008</v>
      </c>
      <c r="F99" s="294">
        <f>E91*K99</f>
        <v>270000.16200000001</v>
      </c>
      <c r="G99" s="304">
        <f>F99</f>
        <v>270000.16200000001</v>
      </c>
      <c r="H99" s="298">
        <f>F91*K99</f>
        <v>270000.16200000001</v>
      </c>
      <c r="I99" s="301">
        <f>I100-I98</f>
        <v>214873.88199999998</v>
      </c>
      <c r="J99" s="302">
        <f>SUM(D99:H99)</f>
        <v>1406109.8147600002</v>
      </c>
      <c r="K99" s="299">
        <v>0.3</v>
      </c>
    </row>
    <row r="100" spans="2:13" ht="32.25" customHeight="1" x14ac:dyDescent="0.9">
      <c r="B100" s="324"/>
      <c r="C100" s="295" t="s">
        <v>607</v>
      </c>
      <c r="D100" s="294">
        <f>D91*K100</f>
        <v>0</v>
      </c>
      <c r="E100" s="301">
        <f>J19+J27+J32+J52+J57+J78</f>
        <v>1106495.33</v>
      </c>
      <c r="F100" s="294"/>
      <c r="G100" s="301">
        <f>K38+K42+K46+K52+K57+K78</f>
        <v>841122</v>
      </c>
      <c r="H100" s="298">
        <f>F91*K100</f>
        <v>0</v>
      </c>
      <c r="I100" s="301">
        <f>L64+L68+L73+L78</f>
        <v>844874.26</v>
      </c>
      <c r="J100" s="294"/>
      <c r="K100" s="303">
        <v>0</v>
      </c>
    </row>
    <row r="101" spans="2:13" ht="57.75" customHeight="1" x14ac:dyDescent="0.9">
      <c r="B101" s="324"/>
      <c r="C101" s="295"/>
      <c r="D101" s="294"/>
      <c r="E101" s="301">
        <f>E100*0.07</f>
        <v>77454.673100000015</v>
      </c>
      <c r="F101" s="294"/>
      <c r="G101" s="301">
        <f>G100*0.07</f>
        <v>58878.540000000008</v>
      </c>
      <c r="H101" s="298"/>
      <c r="I101" s="414">
        <v>38797</v>
      </c>
      <c r="J101" s="294"/>
      <c r="K101" s="303"/>
      <c r="M101" s="316"/>
    </row>
    <row r="102" spans="2:13" ht="38.25" customHeight="1" x14ac:dyDescent="0.9">
      <c r="B102" s="324"/>
      <c r="C102" s="295" t="s">
        <v>9</v>
      </c>
      <c r="D102" s="294">
        <f>SUM(D98:D100)</f>
        <v>1216050.0031000001</v>
      </c>
      <c r="E102" s="301">
        <f>E100+E101</f>
        <v>1183950.0031000001</v>
      </c>
      <c r="F102" s="294">
        <f>SUM(F98:F99)</f>
        <v>900000.54</v>
      </c>
      <c r="G102" s="301">
        <f>G100+G101</f>
        <v>900000.54</v>
      </c>
      <c r="H102" s="298">
        <f>SUM(H98:H99)</f>
        <v>900000.54</v>
      </c>
      <c r="I102" s="301">
        <f>I100+I101</f>
        <v>883671.26</v>
      </c>
      <c r="J102" s="302">
        <f>E102+G102+I102</f>
        <v>2967621.8031000001</v>
      </c>
      <c r="K102" s="300">
        <f>J102/G91</f>
        <v>0.98394281838548225</v>
      </c>
    </row>
    <row r="103" spans="2:13" ht="21.75" customHeight="1" thickBot="1" x14ac:dyDescent="1.05">
      <c r="B103" s="324"/>
      <c r="C103" s="2"/>
      <c r="D103" s="7"/>
      <c r="E103" s="7"/>
      <c r="F103" s="7"/>
      <c r="G103" s="7"/>
      <c r="H103" s="7"/>
      <c r="I103" s="283"/>
    </row>
    <row r="104" spans="2:13" ht="49.7" customHeight="1" x14ac:dyDescent="0.9">
      <c r="B104" s="324"/>
      <c r="C104" s="173" t="s">
        <v>612</v>
      </c>
      <c r="D104" s="174">
        <f>H78+H73+H68+H64+H57+H52+H42+H38+H4+H46+H32+H27+H19+G90</f>
        <v>779697.84609999997</v>
      </c>
      <c r="E104" s="30"/>
      <c r="F104" s="30"/>
      <c r="G104" s="30"/>
      <c r="H104" s="311"/>
      <c r="I104" s="283"/>
    </row>
    <row r="105" spans="2:13" ht="28.5" customHeight="1" x14ac:dyDescent="0.9">
      <c r="B105" s="324"/>
      <c r="C105" s="175" t="s">
        <v>178</v>
      </c>
      <c r="D105" s="176">
        <f>D104/G89</f>
        <v>0.27661225633801334</v>
      </c>
      <c r="E105" s="38"/>
      <c r="F105" s="38"/>
      <c r="G105" s="38"/>
      <c r="H105" s="312"/>
    </row>
    <row r="106" spans="2:13" ht="30.65" customHeight="1" x14ac:dyDescent="0.9">
      <c r="B106" s="324"/>
      <c r="C106" s="329"/>
      <c r="D106" s="330"/>
      <c r="E106" s="284"/>
      <c r="F106" s="284"/>
      <c r="G106" s="284"/>
      <c r="H106" s="313"/>
    </row>
    <row r="107" spans="2:13" ht="45" customHeight="1" x14ac:dyDescent="0.9">
      <c r="B107" s="324"/>
      <c r="C107" s="257" t="s">
        <v>613</v>
      </c>
      <c r="D107" s="258">
        <f>SUM(D76:F77)*1.07</f>
        <v>240880.54</v>
      </c>
      <c r="E107" s="39"/>
      <c r="F107" s="39"/>
      <c r="G107" s="39"/>
      <c r="H107" s="312"/>
    </row>
    <row r="108" spans="2:13" ht="60.95" customHeight="1" x14ac:dyDescent="0.9">
      <c r="B108" s="324"/>
      <c r="C108" s="257" t="s">
        <v>179</v>
      </c>
      <c r="D108" s="259">
        <f>D107/G91</f>
        <v>7.9866200327222178E-2</v>
      </c>
      <c r="E108" s="39"/>
      <c r="F108" s="39"/>
      <c r="G108" s="39"/>
      <c r="H108" s="314" t="s">
        <v>180</v>
      </c>
      <c r="I108" s="287">
        <f>J102</f>
        <v>2967621.8031000001</v>
      </c>
    </row>
  </sheetData>
  <sheetProtection formatCells="0" formatColumns="0" formatRows="0"/>
  <mergeCells count="32">
    <mergeCell ref="C95:C97"/>
    <mergeCell ref="C65:I65"/>
    <mergeCell ref="B6:M6"/>
    <mergeCell ref="B2:E2"/>
    <mergeCell ref="B9:H9"/>
    <mergeCell ref="C14:N14"/>
    <mergeCell ref="C20:N20"/>
    <mergeCell ref="C15:N15"/>
    <mergeCell ref="C53:I53"/>
    <mergeCell ref="C47:I47"/>
    <mergeCell ref="C43:I43"/>
    <mergeCell ref="C48:I48"/>
    <mergeCell ref="C28:N28"/>
    <mergeCell ref="C39:N39"/>
    <mergeCell ref="C33:N33"/>
    <mergeCell ref="C34:N34"/>
    <mergeCell ref="C69:I69"/>
    <mergeCell ref="C86:D86"/>
    <mergeCell ref="C58:N58"/>
    <mergeCell ref="C59:N59"/>
    <mergeCell ref="B99:B108"/>
    <mergeCell ref="C87:C88"/>
    <mergeCell ref="G87:G88"/>
    <mergeCell ref="C106:D106"/>
    <mergeCell ref="D95:E95"/>
    <mergeCell ref="F96:G96"/>
    <mergeCell ref="F95:G95"/>
    <mergeCell ref="H95:I95"/>
    <mergeCell ref="H96:I96"/>
    <mergeCell ref="C94:J94"/>
    <mergeCell ref="K95:K97"/>
    <mergeCell ref="J95:J97"/>
  </mergeCells>
  <conditionalFormatting sqref="D105">
    <cfRule type="cellIs" dxfId="40" priority="45" operator="lessThan">
      <formula>0.15</formula>
    </cfRule>
  </conditionalFormatting>
  <conditionalFormatting sqref="D108">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105:G105" xr:uid="{00000000-0002-0000-0000-000000000000}"/>
    <dataValidation allowBlank="1" showInputMessage="1" showErrorMessage="1" prompt="M&amp;E Budget Cannot be Less than 5%_x000a_" sqref="D108:G108" xr:uid="{00000000-0002-0000-0000-000001000000}"/>
    <dataValidation allowBlank="1" showInputMessage="1" showErrorMessage="1" prompt="Insert *text* description of Outcome here" sqref="C33 C14 C58 C47:I47" xr:uid="{00000000-0002-0000-0000-000002000000}"/>
    <dataValidation allowBlank="1" showInputMessage="1" showErrorMessage="1" prompt="Insert *text* description of Output here" sqref="C15 C20 C28 C34 C39 C43 C48 C53 C59 C65 C69" xr:uid="{00000000-0002-0000-0000-000003000000}"/>
    <dataValidation allowBlank="1" showInputMessage="1" showErrorMessage="1" prompt="Insert *text* description of Activity here" sqref="C16 C21 C29 C35 C40 C44 C49 C54 C60 C66 C7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107:G107" xr:uid="{00000000-0002-0000-0000-000006000000}"/>
  </dataValidations>
  <pageMargins left="0.7" right="0.7" top="0.75" bottom="0.75" header="0.3" footer="0.3"/>
  <pageSetup scale="74" orientation="landscape" r:id="rId1"/>
  <rowBreaks count="1" manualBreakCount="1">
    <brk id="39" max="16383" man="1"/>
  </rowBreaks>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856B1-361F-4C70-8DC7-06E6D821DCC9}">
  <sheetPr>
    <tabColor theme="0"/>
  </sheetPr>
  <dimension ref="C16:C202"/>
  <sheetViews>
    <sheetView workbookViewId="0">
      <selection activeCell="C119" sqref="C119"/>
    </sheetView>
  </sheetViews>
  <sheetFormatPr defaultRowHeight="14.75" x14ac:dyDescent="0.75"/>
  <cols>
    <col min="3" max="3" width="22.40625" style="33" customWidth="1"/>
  </cols>
  <sheetData>
    <row r="16" spans="3:3" x14ac:dyDescent="0.75">
      <c r="C16" s="213">
        <f>'1) Tableau budgétaire 1'!M16*'1) Tableau budgétaire 1'!H16</f>
        <v>1200</v>
      </c>
    </row>
    <row r="17" spans="3:3" x14ac:dyDescent="0.75">
      <c r="C17" s="213">
        <f>'1) Tableau budgétaire 1'!M17*'1) Tableau budgétaire 1'!H17</f>
        <v>43725</v>
      </c>
    </row>
    <row r="18" spans="3:3" x14ac:dyDescent="0.75">
      <c r="C18" s="213">
        <f>'1) Tableau budgétaire 1'!M18*'1) Tableau budgétaire 1'!H18</f>
        <v>300</v>
      </c>
    </row>
    <row r="19" spans="3:3" x14ac:dyDescent="0.75">
      <c r="C19" s="213" t="e">
        <f>'1) Tableau budgétaire 1'!#REF!*'1) Tableau budgétaire 1'!#REF!</f>
        <v>#REF!</v>
      </c>
    </row>
    <row r="20" spans="3:3" x14ac:dyDescent="0.75">
      <c r="C20" s="213" t="e">
        <f>'1) Tableau budgétaire 1'!#REF!*'1) Tableau budgétaire 1'!#REF!</f>
        <v>#REF!</v>
      </c>
    </row>
    <row r="21" spans="3:3" x14ac:dyDescent="0.75">
      <c r="C21" s="213" t="e">
        <f>'1) Tableau budgétaire 1'!#REF!*'1) Tableau budgétaire 1'!#REF!</f>
        <v>#REF!</v>
      </c>
    </row>
    <row r="22" spans="3:3" x14ac:dyDescent="0.75">
      <c r="C22" s="213" t="e">
        <f>'1) Tableau budgétaire 1'!#REF!*'1) Tableau budgétaire 1'!#REF!</f>
        <v>#REF!</v>
      </c>
    </row>
    <row r="23" spans="3:3" x14ac:dyDescent="0.75">
      <c r="C23" s="213" t="e">
        <f>'1) Tableau budgétaire 1'!#REF!*'1) Tableau budgétaire 1'!#REF!</f>
        <v>#REF!</v>
      </c>
    </row>
    <row r="24" spans="3:3" x14ac:dyDescent="0.75">
      <c r="C24" s="213"/>
    </row>
    <row r="25" spans="3:3" x14ac:dyDescent="0.75">
      <c r="C25" s="213">
        <f>'1) Tableau budgétaire 1'!M20*'1) Tableau budgétaire 1'!H20</f>
        <v>0</v>
      </c>
    </row>
    <row r="26" spans="3:3" x14ac:dyDescent="0.75">
      <c r="C26" s="213">
        <f>'1) Tableau budgétaire 1'!M21*'1) Tableau budgétaire 1'!H21</f>
        <v>4200</v>
      </c>
    </row>
    <row r="27" spans="3:3" x14ac:dyDescent="0.75">
      <c r="C27" s="213">
        <f>'1) Tableau budgétaire 1'!M22*'1) Tableau budgétaire 1'!H22</f>
        <v>5600</v>
      </c>
    </row>
    <row r="28" spans="3:3" x14ac:dyDescent="0.75">
      <c r="C28" s="213">
        <f>'1) Tableau budgétaire 1'!M23*'1) Tableau budgétaire 1'!H23</f>
        <v>1800</v>
      </c>
    </row>
    <row r="29" spans="3:3" x14ac:dyDescent="0.75">
      <c r="C29" s="213">
        <f>'1) Tableau budgétaire 1'!M24*'1) Tableau budgétaire 1'!H24</f>
        <v>12800</v>
      </c>
    </row>
    <row r="30" spans="3:3" x14ac:dyDescent="0.75">
      <c r="C30" s="213">
        <f>'1) Tableau budgétaire 1'!M25*'1) Tableau budgétaire 1'!H25</f>
        <v>2000</v>
      </c>
    </row>
    <row r="31" spans="3:3" x14ac:dyDescent="0.75">
      <c r="C31" s="213">
        <f>'1) Tableau budgétaire 1'!M26*'1) Tableau budgétaire 1'!H26</f>
        <v>1200</v>
      </c>
    </row>
    <row r="32" spans="3:3" x14ac:dyDescent="0.75">
      <c r="C32" s="213" t="e">
        <f>'1) Tableau budgétaire 1'!#REF!*'1) Tableau budgétaire 1'!#REF!</f>
        <v>#REF!</v>
      </c>
    </row>
    <row r="33" spans="3:3" x14ac:dyDescent="0.75">
      <c r="C33" s="213" t="e">
        <f>'1) Tableau budgétaire 1'!#REF!*'1) Tableau budgétaire 1'!#REF!</f>
        <v>#REF!</v>
      </c>
    </row>
    <row r="34" spans="3:3" x14ac:dyDescent="0.75">
      <c r="C34" s="213"/>
    </row>
    <row r="35" spans="3:3" x14ac:dyDescent="0.75">
      <c r="C35" s="213">
        <f>'1) Tableau budgétaire 1'!M28*'1) Tableau budgétaire 1'!H28</f>
        <v>0</v>
      </c>
    </row>
    <row r="36" spans="3:3" x14ac:dyDescent="0.75">
      <c r="C36" s="213">
        <f>'1) Tableau budgétaire 1'!M29*'1) Tableau budgétaire 1'!H29</f>
        <v>9600</v>
      </c>
    </row>
    <row r="37" spans="3:3" x14ac:dyDescent="0.75">
      <c r="C37" s="213">
        <f>'1) Tableau budgétaire 1'!M30*'1) Tableau budgétaire 1'!H30</f>
        <v>8800</v>
      </c>
    </row>
    <row r="38" spans="3:3" x14ac:dyDescent="0.75">
      <c r="C38" s="213">
        <f>'1) Tableau budgétaire 1'!M31*'1) Tableau budgétaire 1'!H31</f>
        <v>9800</v>
      </c>
    </row>
    <row r="39" spans="3:3" x14ac:dyDescent="0.75">
      <c r="C39" s="213" t="e">
        <f>'1) Tableau budgétaire 1'!#REF!*'1) Tableau budgétaire 1'!#REF!</f>
        <v>#REF!</v>
      </c>
    </row>
    <row r="40" spans="3:3" x14ac:dyDescent="0.75">
      <c r="C40" s="213" t="e">
        <f>'1) Tableau budgétaire 1'!#REF!*'1) Tableau budgétaire 1'!#REF!</f>
        <v>#REF!</v>
      </c>
    </row>
    <row r="41" spans="3:3" x14ac:dyDescent="0.75">
      <c r="C41" s="213" t="e">
        <f>'1) Tableau budgétaire 1'!#REF!*'1) Tableau budgétaire 1'!#REF!</f>
        <v>#REF!</v>
      </c>
    </row>
    <row r="42" spans="3:3" x14ac:dyDescent="0.75">
      <c r="C42" s="213" t="e">
        <f>'1) Tableau budgétaire 1'!#REF!*'1) Tableau budgétaire 1'!#REF!</f>
        <v>#REF!</v>
      </c>
    </row>
    <row r="43" spans="3:3" x14ac:dyDescent="0.75">
      <c r="C43" s="213" t="e">
        <f>'1) Tableau budgétaire 1'!#REF!*'1) Tableau budgétaire 1'!#REF!</f>
        <v>#REF!</v>
      </c>
    </row>
    <row r="44" spans="3:3" x14ac:dyDescent="0.75">
      <c r="C44" s="213"/>
    </row>
    <row r="45" spans="3:3" x14ac:dyDescent="0.75">
      <c r="C45" s="213" t="e">
        <f>'1) Tableau budgétaire 1'!#REF!*'1) Tableau budgétaire 1'!#REF!</f>
        <v>#REF!</v>
      </c>
    </row>
    <row r="46" spans="3:3" x14ac:dyDescent="0.75">
      <c r="C46" s="213" t="e">
        <f>'1) Tableau budgétaire 1'!#REF!*'1) Tableau budgétaire 1'!#REF!</f>
        <v>#REF!</v>
      </c>
    </row>
    <row r="47" spans="3:3" x14ac:dyDescent="0.75">
      <c r="C47" s="213" t="e">
        <f>'1) Tableau budgétaire 1'!#REF!*'1) Tableau budgétaire 1'!#REF!</f>
        <v>#REF!</v>
      </c>
    </row>
    <row r="48" spans="3:3" x14ac:dyDescent="0.75">
      <c r="C48" s="213" t="e">
        <f>'1) Tableau budgétaire 1'!#REF!*'1) Tableau budgétaire 1'!#REF!</f>
        <v>#REF!</v>
      </c>
    </row>
    <row r="49" spans="3:3" x14ac:dyDescent="0.75">
      <c r="C49" s="213" t="e">
        <f>'1) Tableau budgétaire 1'!#REF!*'1) Tableau budgétaire 1'!#REF!</f>
        <v>#REF!</v>
      </c>
    </row>
    <row r="50" spans="3:3" x14ac:dyDescent="0.75">
      <c r="C50" s="213" t="e">
        <f>'1) Tableau budgétaire 1'!#REF!*'1) Tableau budgétaire 1'!#REF!</f>
        <v>#REF!</v>
      </c>
    </row>
    <row r="51" spans="3:3" x14ac:dyDescent="0.75">
      <c r="C51" s="213" t="e">
        <f>'1) Tableau budgétaire 1'!#REF!*'1) Tableau budgétaire 1'!#REF!</f>
        <v>#REF!</v>
      </c>
    </row>
    <row r="52" spans="3:3" x14ac:dyDescent="0.75">
      <c r="C52" s="213" t="e">
        <f>'1) Tableau budgétaire 1'!#REF!*'1) Tableau budgétaire 1'!#REF!</f>
        <v>#REF!</v>
      </c>
    </row>
    <row r="53" spans="3:3" x14ac:dyDescent="0.75">
      <c r="C53" s="213" t="e">
        <f>'1) Tableau budgétaire 1'!#REF!*'1) Tableau budgétaire 1'!#REF!</f>
        <v>#REF!</v>
      </c>
    </row>
    <row r="54" spans="3:3" x14ac:dyDescent="0.75">
      <c r="C54" s="213" t="e">
        <f>'1) Tableau budgétaire 1'!#REF!*'1) Tableau budgétaire 1'!#REF!</f>
        <v>#REF!</v>
      </c>
    </row>
    <row r="55" spans="3:3" x14ac:dyDescent="0.75">
      <c r="C55" s="213" t="e">
        <f>'1) Tableau budgétaire 1'!#REF!*'1) Tableau budgétaire 1'!#REF!</f>
        <v>#REF!</v>
      </c>
    </row>
    <row r="56" spans="3:3" x14ac:dyDescent="0.75">
      <c r="C56" s="213">
        <f>'1) Tableau budgétaire 1'!M33*'1) Tableau budgétaire 1'!H33</f>
        <v>0</v>
      </c>
    </row>
    <row r="57" spans="3:3" x14ac:dyDescent="0.75">
      <c r="C57" s="213">
        <f>'1) Tableau budgétaire 1'!M34*'1) Tableau budgétaire 1'!H34</f>
        <v>0</v>
      </c>
    </row>
    <row r="58" spans="3:3" x14ac:dyDescent="0.75">
      <c r="C58" s="213">
        <f>'1) Tableau budgétaire 1'!M35*'1) Tableau budgétaire 1'!H35</f>
        <v>7600</v>
      </c>
    </row>
    <row r="59" spans="3:3" x14ac:dyDescent="0.75">
      <c r="C59" s="213">
        <f>'1) Tableau budgétaire 1'!M36*'1) Tableau budgétaire 1'!H36</f>
        <v>18000</v>
      </c>
    </row>
    <row r="60" spans="3:3" x14ac:dyDescent="0.75">
      <c r="C60" s="213">
        <f>'1) Tableau budgétaire 1'!M37*'1) Tableau budgétaire 1'!H37</f>
        <v>22500</v>
      </c>
    </row>
    <row r="61" spans="3:3" x14ac:dyDescent="0.75">
      <c r="C61" s="213" t="e">
        <f>'1) Tableau budgétaire 1'!#REF!*'1) Tableau budgétaire 1'!#REF!</f>
        <v>#REF!</v>
      </c>
    </row>
    <row r="62" spans="3:3" x14ac:dyDescent="0.75">
      <c r="C62" s="213" t="e">
        <f>'1) Tableau budgétaire 1'!#REF!*'1) Tableau budgétaire 1'!#REF!</f>
        <v>#REF!</v>
      </c>
    </row>
    <row r="63" spans="3:3" x14ac:dyDescent="0.75">
      <c r="C63" s="213" t="e">
        <f>'1) Tableau budgétaire 1'!#REF!*'1) Tableau budgétaire 1'!#REF!</f>
        <v>#REF!</v>
      </c>
    </row>
    <row r="64" spans="3:3" x14ac:dyDescent="0.75">
      <c r="C64" s="213" t="e">
        <f>'1) Tableau budgétaire 1'!#REF!*'1) Tableau budgétaire 1'!#REF!</f>
        <v>#REF!</v>
      </c>
    </row>
    <row r="65" spans="3:3" x14ac:dyDescent="0.75">
      <c r="C65" s="213" t="e">
        <f>'1) Tableau budgétaire 1'!#REF!*'1) Tableau budgétaire 1'!#REF!</f>
        <v>#REF!</v>
      </c>
    </row>
    <row r="66" spans="3:3" x14ac:dyDescent="0.75">
      <c r="C66" s="213"/>
    </row>
    <row r="67" spans="3:3" x14ac:dyDescent="0.75">
      <c r="C67" s="213">
        <f>'1) Tableau budgétaire 1'!M39*'1) Tableau budgétaire 1'!H39</f>
        <v>0</v>
      </c>
    </row>
    <row r="68" spans="3:3" x14ac:dyDescent="0.75">
      <c r="C68" s="213">
        <f>'1) Tableau budgétaire 1'!M40*'1) Tableau budgétaire 1'!H40</f>
        <v>6000</v>
      </c>
    </row>
    <row r="69" spans="3:3" x14ac:dyDescent="0.75">
      <c r="C69" s="213">
        <f>'1) Tableau budgétaire 1'!M41*'1) Tableau budgétaire 1'!H41</f>
        <v>0</v>
      </c>
    </row>
    <row r="70" spans="3:3" x14ac:dyDescent="0.75">
      <c r="C70" s="213" t="e">
        <f>'1) Tableau budgétaire 1'!#REF!*'1) Tableau budgétaire 1'!#REF!</f>
        <v>#REF!</v>
      </c>
    </row>
    <row r="71" spans="3:3" x14ac:dyDescent="0.75">
      <c r="C71" s="213" t="e">
        <f>'1) Tableau budgétaire 1'!#REF!*'1) Tableau budgétaire 1'!#REF!</f>
        <v>#REF!</v>
      </c>
    </row>
    <row r="72" spans="3:3" x14ac:dyDescent="0.75">
      <c r="C72" s="213" t="e">
        <f>'1) Tableau budgétaire 1'!#REF!*'1) Tableau budgétaire 1'!#REF!</f>
        <v>#REF!</v>
      </c>
    </row>
    <row r="73" spans="3:3" x14ac:dyDescent="0.75">
      <c r="C73" s="213" t="e">
        <f>'1) Tableau budgétaire 1'!#REF!*'1) Tableau budgétaire 1'!#REF!</f>
        <v>#REF!</v>
      </c>
    </row>
    <row r="74" spans="3:3" x14ac:dyDescent="0.75">
      <c r="C74" s="213" t="e">
        <f>'1) Tableau budgétaire 1'!#REF!*'1) Tableau budgétaire 1'!#REF!</f>
        <v>#REF!</v>
      </c>
    </row>
    <row r="75" spans="3:3" x14ac:dyDescent="0.75">
      <c r="C75" s="213" t="e">
        <f>'1) Tableau budgétaire 1'!#REF!*'1) Tableau budgétaire 1'!#REF!</f>
        <v>#REF!</v>
      </c>
    </row>
    <row r="76" spans="3:3" x14ac:dyDescent="0.75">
      <c r="C76" s="213"/>
    </row>
    <row r="77" spans="3:3" x14ac:dyDescent="0.75">
      <c r="C77" s="213">
        <f>'1) Tableau budgétaire 1'!M43*'1) Tableau budgétaire 1'!H43</f>
        <v>0</v>
      </c>
    </row>
    <row r="78" spans="3:3" x14ac:dyDescent="0.75">
      <c r="C78" s="213">
        <f>'1) Tableau budgétaire 1'!M44*'1) Tableau budgétaire 1'!H44</f>
        <v>85000</v>
      </c>
    </row>
    <row r="79" spans="3:3" x14ac:dyDescent="0.75">
      <c r="C79" s="213">
        <f>'1) Tableau budgétaire 1'!M45*'1) Tableau budgétaire 1'!H45</f>
        <v>4500</v>
      </c>
    </row>
    <row r="80" spans="3:3" x14ac:dyDescent="0.75">
      <c r="C80" s="213" t="e">
        <f>'1) Tableau budgétaire 1'!#REF!*'1) Tableau budgétaire 1'!#REF!</f>
        <v>#REF!</v>
      </c>
    </row>
    <row r="81" spans="3:3" x14ac:dyDescent="0.75">
      <c r="C81" s="213" t="e">
        <f>'1) Tableau budgétaire 1'!#REF!*'1) Tableau budgétaire 1'!#REF!</f>
        <v>#REF!</v>
      </c>
    </row>
    <row r="82" spans="3:3" x14ac:dyDescent="0.75">
      <c r="C82" s="213" t="e">
        <f>'1) Tableau budgétaire 1'!#REF!*'1) Tableau budgétaire 1'!#REF!</f>
        <v>#REF!</v>
      </c>
    </row>
    <row r="83" spans="3:3" x14ac:dyDescent="0.75">
      <c r="C83" s="213" t="e">
        <f>'1) Tableau budgétaire 1'!#REF!*'1) Tableau budgétaire 1'!#REF!</f>
        <v>#REF!</v>
      </c>
    </row>
    <row r="84" spans="3:3" x14ac:dyDescent="0.75">
      <c r="C84" s="213" t="e">
        <f>'1) Tableau budgétaire 1'!#REF!*'1) Tableau budgétaire 1'!#REF!</f>
        <v>#REF!</v>
      </c>
    </row>
    <row r="85" spans="3:3" x14ac:dyDescent="0.75">
      <c r="C85" s="213" t="e">
        <f>'1) Tableau budgétaire 1'!#REF!*'1) Tableau budgétaire 1'!#REF!</f>
        <v>#REF!</v>
      </c>
    </row>
    <row r="86" spans="3:3" x14ac:dyDescent="0.75">
      <c r="C86" s="213"/>
    </row>
    <row r="87" spans="3:3" x14ac:dyDescent="0.75">
      <c r="C87" s="213" t="e">
        <f>'1) Tableau budgétaire 1'!#REF!*'1) Tableau budgétaire 1'!#REF!</f>
        <v>#REF!</v>
      </c>
    </row>
    <row r="88" spans="3:3" x14ac:dyDescent="0.75">
      <c r="C88" s="213" t="e">
        <f>'1) Tableau budgétaire 1'!#REF!*'1) Tableau budgétaire 1'!#REF!</f>
        <v>#REF!</v>
      </c>
    </row>
    <row r="89" spans="3:3" x14ac:dyDescent="0.75">
      <c r="C89" s="213" t="e">
        <f>'1) Tableau budgétaire 1'!#REF!*'1) Tableau budgétaire 1'!#REF!</f>
        <v>#REF!</v>
      </c>
    </row>
    <row r="90" spans="3:3" x14ac:dyDescent="0.75">
      <c r="C90" s="213" t="e">
        <f>'1) Tableau budgétaire 1'!#REF!*'1) Tableau budgétaire 1'!#REF!</f>
        <v>#REF!</v>
      </c>
    </row>
    <row r="91" spans="3:3" x14ac:dyDescent="0.75">
      <c r="C91" s="213" t="e">
        <f>'1) Tableau budgétaire 1'!#REF!*'1) Tableau budgétaire 1'!#REF!</f>
        <v>#REF!</v>
      </c>
    </row>
    <row r="92" spans="3:3" x14ac:dyDescent="0.75">
      <c r="C92" s="213" t="e">
        <f>'1) Tableau budgétaire 1'!#REF!*'1) Tableau budgétaire 1'!#REF!</f>
        <v>#REF!</v>
      </c>
    </row>
    <row r="93" spans="3:3" x14ac:dyDescent="0.75">
      <c r="C93" s="213" t="e">
        <f>'1) Tableau budgétaire 1'!#REF!*'1) Tableau budgétaire 1'!#REF!</f>
        <v>#REF!</v>
      </c>
    </row>
    <row r="94" spans="3:3" x14ac:dyDescent="0.75">
      <c r="C94" s="213" t="e">
        <f>'1) Tableau budgétaire 1'!#REF!*'1) Tableau budgétaire 1'!#REF!</f>
        <v>#REF!</v>
      </c>
    </row>
    <row r="95" spans="3:3" x14ac:dyDescent="0.75">
      <c r="C95" s="213" t="e">
        <f>'1) Tableau budgétaire 1'!#REF!*'1) Tableau budgétaire 1'!#REF!</f>
        <v>#REF!</v>
      </c>
    </row>
    <row r="96" spans="3:3" x14ac:dyDescent="0.75">
      <c r="C96" s="213" t="e">
        <f>'1) Tableau budgétaire 1'!#REF!*'1) Tableau budgétaire 1'!#REF!</f>
        <v>#REF!</v>
      </c>
    </row>
    <row r="97" spans="3:3" x14ac:dyDescent="0.75">
      <c r="C97" s="213" t="e">
        <f>'1) Tableau budgétaire 1'!#REF!*'1) Tableau budgétaire 1'!#REF!</f>
        <v>#REF!</v>
      </c>
    </row>
    <row r="98" spans="3:3" x14ac:dyDescent="0.75">
      <c r="C98" s="213">
        <f>'1) Tableau budgétaire 1'!M47*'1) Tableau budgétaire 1'!H47</f>
        <v>0</v>
      </c>
    </row>
    <row r="99" spans="3:3" x14ac:dyDescent="0.75">
      <c r="C99" s="213">
        <f>'1) Tableau budgétaire 1'!M48*'1) Tableau budgétaire 1'!H48</f>
        <v>0</v>
      </c>
    </row>
    <row r="100" spans="3:3" x14ac:dyDescent="0.75">
      <c r="C100" s="213">
        <f>'1) Tableau budgétaire 1'!M49*'1) Tableau budgétaire 1'!H49</f>
        <v>2000</v>
      </c>
    </row>
    <row r="101" spans="3:3" x14ac:dyDescent="0.75">
      <c r="C101" s="213">
        <f>'1) Tableau budgétaire 1'!M50*'1) Tableau budgétaire 1'!H50</f>
        <v>114000</v>
      </c>
    </row>
    <row r="102" spans="3:3" x14ac:dyDescent="0.75">
      <c r="C102" s="213">
        <f>'1) Tableau budgétaire 1'!M51*'1) Tableau budgétaire 1'!H51</f>
        <v>64500</v>
      </c>
    </row>
    <row r="110" spans="3:3" x14ac:dyDescent="0.75">
      <c r="C110" s="213">
        <f>'1) Tableau budgétaire 1'!M54*'1) Tableau budgétaire 1'!H54</f>
        <v>0</v>
      </c>
    </row>
    <row r="111" spans="3:3" x14ac:dyDescent="0.75">
      <c r="C111" s="213">
        <f>'1) Tableau budgétaire 1'!M55*'1) Tableau budgétaire 1'!H55</f>
        <v>0</v>
      </c>
    </row>
    <row r="112" spans="3:3" x14ac:dyDescent="0.75">
      <c r="C112" s="213">
        <f>'1) Tableau budgétaire 1'!M56*'1) Tableau budgétaire 1'!H56</f>
        <v>17400</v>
      </c>
    </row>
    <row r="118" spans="3:3" x14ac:dyDescent="0.75">
      <c r="C118" s="213" t="e">
        <f>SUM(C16:C117)</f>
        <v>#REF!</v>
      </c>
    </row>
    <row r="142" spans="3:3" x14ac:dyDescent="0.75">
      <c r="C142" s="213">
        <f>'1) Tableau budgétaire 1'!M60*'1) Tableau budgétaire 1'!H60</f>
        <v>30395.200000000001</v>
      </c>
    </row>
    <row r="143" spans="3:3" x14ac:dyDescent="0.75">
      <c r="C143" s="213">
        <f>'1) Tableau budgétaire 1'!M61*'1) Tableau budgétaire 1'!H61</f>
        <v>1500</v>
      </c>
    </row>
    <row r="144" spans="3:3" x14ac:dyDescent="0.75">
      <c r="C144" s="213">
        <f>'1) Tableau budgétaire 1'!M62*'1) Tableau budgétaire 1'!H62</f>
        <v>6861.5</v>
      </c>
    </row>
    <row r="145" spans="3:3" x14ac:dyDescent="0.75">
      <c r="C145" s="213">
        <f>'1) Tableau budgétaire 1'!M63*'1) Tableau budgétaire 1'!H63</f>
        <v>15000</v>
      </c>
    </row>
    <row r="147" spans="3:3" x14ac:dyDescent="0.75">
      <c r="C147" s="33" t="s">
        <v>75</v>
      </c>
    </row>
    <row r="152" spans="3:3" x14ac:dyDescent="0.75">
      <c r="C152" s="213">
        <f>'1) Tableau budgétaire 1'!M66*'1) Tableau budgétaire 1'!H66</f>
        <v>7674.326</v>
      </c>
    </row>
    <row r="153" spans="3:3" x14ac:dyDescent="0.75">
      <c r="C153" s="213">
        <f>'1) Tableau budgétaire 1'!M67*'1) Tableau budgétaire 1'!H67</f>
        <v>3000</v>
      </c>
    </row>
    <row r="162" spans="3:3" x14ac:dyDescent="0.75">
      <c r="C162" s="213">
        <f>'1) Tableau budgétaire 1'!M70*'1) Tableau budgétaire 1'!H70</f>
        <v>45798</v>
      </c>
    </row>
    <row r="163" spans="3:3" x14ac:dyDescent="0.75">
      <c r="C163" s="213">
        <f>'1) Tableau budgétaire 1'!M71*'1) Tableau budgétaire 1'!H71</f>
        <v>11100</v>
      </c>
    </row>
    <row r="164" spans="3:3" x14ac:dyDescent="0.75">
      <c r="C164" s="213">
        <f>'1) Tableau budgétaire 1'!M72*'1) Tableau budgétaire 1'!H72</f>
        <v>15982.5</v>
      </c>
    </row>
    <row r="202" spans="3:3" x14ac:dyDescent="0.75">
      <c r="C202" s="34"/>
    </row>
  </sheetData>
  <pageMargins left="0.7" right="0.7" top="0.75" bottom="0.75" header="0.3" footer="0.3"/>
  <customProperties>
    <customPr name="layoutContexts"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57"/>
  <sheetViews>
    <sheetView showGridLines="0" showZeros="0" topLeftCell="A61" zoomScale="70" zoomScaleNormal="70" workbookViewId="0">
      <selection activeCell="H183" sqref="H183"/>
    </sheetView>
  </sheetViews>
  <sheetFormatPr defaultColWidth="11.40625" defaultRowHeight="16" x14ac:dyDescent="0.8"/>
  <cols>
    <col min="1" max="1" width="4.40625" style="43" customWidth="1"/>
    <col min="2" max="2" width="3.40625" style="43" customWidth="1"/>
    <col min="3" max="3" width="51.40625" style="43" customWidth="1"/>
    <col min="4" max="4" width="34.40625" style="45" bestFit="1" customWidth="1"/>
    <col min="5" max="6" width="30.40625" style="45" bestFit="1" customWidth="1"/>
    <col min="7" max="7" width="22.1328125" style="43" customWidth="1"/>
    <col min="8" max="8" width="24.86328125" style="43" customWidth="1"/>
    <col min="9" max="9" width="16.86328125" style="43" customWidth="1"/>
    <col min="10" max="10" width="19.40625" style="43" customWidth="1"/>
    <col min="11" max="11" width="19" style="43" customWidth="1"/>
    <col min="12" max="12" width="26" style="43" customWidth="1"/>
    <col min="13" max="13" width="21.1328125" style="43" customWidth="1"/>
    <col min="14" max="14" width="7" style="43" customWidth="1"/>
    <col min="15" max="15" width="24.40625" style="43" customWidth="1"/>
    <col min="16" max="16" width="26.40625" style="43" customWidth="1"/>
    <col min="17" max="17" width="30.1328125" style="43" customWidth="1"/>
    <col min="18" max="18" width="33" style="43" customWidth="1"/>
    <col min="19" max="20" width="22.54296875" style="43" customWidth="1"/>
    <col min="21" max="21" width="23.40625" style="43" customWidth="1"/>
    <col min="22" max="22" width="32.1328125" style="43" customWidth="1"/>
    <col min="23" max="23" width="11.40625" style="43" customWidth="1"/>
    <col min="24" max="24" width="17.54296875" style="43" customWidth="1"/>
    <col min="25" max="25" width="26.40625" style="43" customWidth="1"/>
    <col min="26" max="26" width="22.40625" style="43" customWidth="1"/>
    <col min="27" max="27" width="29.54296875" style="43" customWidth="1"/>
    <col min="28" max="28" width="23.40625" style="43" customWidth="1"/>
    <col min="29" max="29" width="18.40625" style="43" customWidth="1"/>
    <col min="30" max="30" width="17.40625" style="43" customWidth="1"/>
    <col min="31" max="31" width="25.1328125" style="43" customWidth="1"/>
    <col min="32" max="16384" width="11.40625" style="43"/>
  </cols>
  <sheetData>
    <row r="1" spans="2:13" ht="24" customHeight="1" x14ac:dyDescent="0.8">
      <c r="L1" s="18"/>
      <c r="M1" s="5"/>
    </row>
    <row r="2" spans="2:13" ht="46.5" x14ac:dyDescent="2.1">
      <c r="C2" s="341" t="s">
        <v>0</v>
      </c>
      <c r="D2" s="341"/>
      <c r="E2" s="341"/>
      <c r="F2" s="341"/>
      <c r="G2" s="31"/>
      <c r="H2" s="32"/>
      <c r="I2" s="32"/>
      <c r="L2" s="18"/>
      <c r="M2" s="5"/>
    </row>
    <row r="3" spans="2:13" ht="24" customHeight="1" x14ac:dyDescent="0.8">
      <c r="C3" s="35"/>
      <c r="D3" s="33"/>
      <c r="E3" s="33"/>
      <c r="F3" s="33"/>
      <c r="G3" s="33"/>
      <c r="H3" s="33"/>
      <c r="I3" s="33"/>
      <c r="L3" s="18"/>
      <c r="M3" s="5"/>
    </row>
    <row r="4" spans="2:13" ht="24" customHeight="1" thickBot="1" x14ac:dyDescent="0.95">
      <c r="C4" s="35"/>
      <c r="D4" s="33"/>
      <c r="E4" s="33"/>
      <c r="F4" s="33"/>
      <c r="G4" s="33"/>
      <c r="H4" s="33"/>
      <c r="I4" s="33"/>
      <c r="L4" s="18"/>
      <c r="M4" s="5"/>
    </row>
    <row r="5" spans="2:13" ht="41.25" customHeight="1" x14ac:dyDescent="1.65">
      <c r="C5" s="377" t="s">
        <v>181</v>
      </c>
      <c r="D5" s="378"/>
      <c r="E5" s="378"/>
      <c r="F5" s="378"/>
      <c r="G5" s="379"/>
      <c r="H5" s="108"/>
      <c r="I5" s="108"/>
      <c r="J5" s="109"/>
      <c r="K5" s="5"/>
    </row>
    <row r="6" spans="2:13" ht="24" customHeight="1" x14ac:dyDescent="0.8">
      <c r="C6" s="366" t="s">
        <v>182</v>
      </c>
      <c r="D6" s="367"/>
      <c r="E6" s="367"/>
      <c r="F6" s="367"/>
      <c r="G6" s="367"/>
      <c r="H6" s="367"/>
      <c r="I6" s="367"/>
      <c r="J6" s="368"/>
      <c r="K6" s="5"/>
    </row>
    <row r="7" spans="2:13" ht="24" customHeight="1" x14ac:dyDescent="0.8">
      <c r="C7" s="366"/>
      <c r="D7" s="367"/>
      <c r="E7" s="367"/>
      <c r="F7" s="367"/>
      <c r="G7" s="367"/>
      <c r="H7" s="367"/>
      <c r="I7" s="367"/>
      <c r="J7" s="368"/>
      <c r="K7" s="5"/>
    </row>
    <row r="8" spans="2:13" ht="24" customHeight="1" x14ac:dyDescent="0.8">
      <c r="C8" s="366"/>
      <c r="D8" s="367"/>
      <c r="E8" s="367"/>
      <c r="F8" s="367"/>
      <c r="G8" s="367"/>
      <c r="H8" s="367"/>
      <c r="I8" s="367"/>
      <c r="J8" s="368"/>
      <c r="K8" s="5"/>
    </row>
    <row r="9" spans="2:13" ht="10.5" customHeight="1" thickBot="1" x14ac:dyDescent="0.95">
      <c r="C9" s="369"/>
      <c r="D9" s="370"/>
      <c r="E9" s="370"/>
      <c r="F9" s="370"/>
      <c r="G9" s="370"/>
      <c r="H9" s="370"/>
      <c r="I9" s="370"/>
      <c r="J9" s="371"/>
      <c r="L9" s="18"/>
      <c r="M9" s="5"/>
    </row>
    <row r="10" spans="2:13" ht="24" customHeight="1" thickBot="1" x14ac:dyDescent="0.95">
      <c r="C10" s="100"/>
      <c r="D10" s="98"/>
      <c r="E10" s="98"/>
      <c r="F10" s="98"/>
      <c r="G10" s="99"/>
      <c r="H10" s="99"/>
      <c r="I10" s="99"/>
      <c r="J10" s="99"/>
      <c r="L10" s="18"/>
      <c r="M10" s="5"/>
    </row>
    <row r="11" spans="2:13" ht="59.25" customHeight="1" thickBot="1" x14ac:dyDescent="1.35">
      <c r="C11" s="342" t="s">
        <v>183</v>
      </c>
      <c r="D11" s="343"/>
      <c r="E11" s="343"/>
      <c r="F11" s="344"/>
      <c r="H11" s="101"/>
      <c r="L11" s="18"/>
      <c r="M11" s="5"/>
    </row>
    <row r="12" spans="2:13" ht="24" customHeight="1" x14ac:dyDescent="0.8">
      <c r="C12" s="40"/>
      <c r="D12" s="40"/>
      <c r="E12" s="40"/>
      <c r="F12" s="40"/>
      <c r="L12" s="18"/>
      <c r="M12" s="5"/>
    </row>
    <row r="13" spans="2:13" ht="40.700000000000003" customHeight="1" x14ac:dyDescent="0.8">
      <c r="C13" s="40"/>
      <c r="D13" s="19" t="s">
        <v>184</v>
      </c>
      <c r="E13" s="19" t="s">
        <v>185</v>
      </c>
      <c r="F13" s="19" t="s">
        <v>186</v>
      </c>
      <c r="G13" s="375" t="s">
        <v>9</v>
      </c>
      <c r="L13" s="18"/>
      <c r="M13" s="5"/>
    </row>
    <row r="14" spans="2:13" ht="24" customHeight="1" x14ac:dyDescent="0.8">
      <c r="C14" s="40"/>
      <c r="D14" s="88" t="str">
        <f>'1) Tableau budgétaire 1'!D13</f>
        <v>UNHCR</v>
      </c>
      <c r="E14" s="88" t="str">
        <f>'1) Tableau budgétaire 1'!E13</f>
        <v>UNFPA</v>
      </c>
      <c r="F14" s="88" t="str">
        <f>'1) Tableau budgétaire 1'!F13</f>
        <v xml:space="preserve">FAO </v>
      </c>
      <c r="G14" s="376"/>
      <c r="L14" s="18"/>
      <c r="M14" s="5"/>
    </row>
    <row r="15" spans="2:13" ht="24" customHeight="1" x14ac:dyDescent="0.8">
      <c r="B15" s="358" t="s">
        <v>187</v>
      </c>
      <c r="C15" s="359"/>
      <c r="D15" s="359"/>
      <c r="E15" s="359"/>
      <c r="F15" s="359"/>
      <c r="G15" s="360"/>
      <c r="L15" s="18"/>
      <c r="M15" s="5"/>
    </row>
    <row r="16" spans="2:13" ht="22.7" customHeight="1" x14ac:dyDescent="0.8">
      <c r="C16" s="358" t="s">
        <v>188</v>
      </c>
      <c r="D16" s="359"/>
      <c r="E16" s="359"/>
      <c r="F16" s="359"/>
      <c r="G16" s="360"/>
      <c r="L16" s="18"/>
      <c r="M16" s="5"/>
    </row>
    <row r="17" spans="3:13" ht="24.75" customHeight="1" thickBot="1" x14ac:dyDescent="0.95">
      <c r="C17" s="110" t="s">
        <v>189</v>
      </c>
      <c r="D17" s="111">
        <f>'1) Tableau budgétaire 1'!D19</f>
        <v>301500</v>
      </c>
      <c r="E17" s="111">
        <f>'1) Tableau budgétaire 1'!E19</f>
        <v>0</v>
      </c>
      <c r="F17" s="111">
        <f>'1) Tableau budgétaire 1'!F19</f>
        <v>0</v>
      </c>
      <c r="G17" s="112">
        <f>SUM(D17:F17)</f>
        <v>301500</v>
      </c>
      <c r="L17" s="18"/>
      <c r="M17" s="5"/>
    </row>
    <row r="18" spans="3:13" ht="21.75" customHeight="1" x14ac:dyDescent="0.8">
      <c r="C18" s="52" t="s">
        <v>190</v>
      </c>
      <c r="D18" s="137"/>
      <c r="E18" s="138">
        <v>0</v>
      </c>
      <c r="F18" s="138"/>
      <c r="G18" s="53">
        <f t="shared" ref="G18:G25" si="0">SUM(D18:F18)</f>
        <v>0</v>
      </c>
    </row>
    <row r="19" spans="3:13" x14ac:dyDescent="0.8">
      <c r="C19" s="41" t="s">
        <v>191</v>
      </c>
      <c r="D19" s="139"/>
      <c r="E19" s="134">
        <v>0</v>
      </c>
      <c r="F19" s="134"/>
      <c r="G19" s="51">
        <f t="shared" si="0"/>
        <v>0</v>
      </c>
    </row>
    <row r="20" spans="3:13" ht="15.75" customHeight="1" x14ac:dyDescent="0.8">
      <c r="C20" s="41" t="s">
        <v>192</v>
      </c>
      <c r="D20" s="164">
        <v>5500</v>
      </c>
      <c r="E20" s="139">
        <v>0</v>
      </c>
      <c r="F20" s="139"/>
      <c r="G20" s="51">
        <f t="shared" si="0"/>
        <v>5500</v>
      </c>
    </row>
    <row r="21" spans="3:13" x14ac:dyDescent="0.8">
      <c r="C21" s="42" t="s">
        <v>193</v>
      </c>
      <c r="D21" s="164">
        <v>60000</v>
      </c>
      <c r="E21" s="139">
        <v>0</v>
      </c>
      <c r="F21" s="139"/>
      <c r="G21" s="51">
        <f t="shared" si="0"/>
        <v>60000</v>
      </c>
    </row>
    <row r="22" spans="3:13" x14ac:dyDescent="0.8">
      <c r="C22" s="41" t="s">
        <v>194</v>
      </c>
      <c r="D22" s="164"/>
      <c r="E22" s="139">
        <v>0</v>
      </c>
      <c r="F22" s="139"/>
      <c r="G22" s="51">
        <f t="shared" si="0"/>
        <v>0</v>
      </c>
    </row>
    <row r="23" spans="3:13" ht="21.75" customHeight="1" x14ac:dyDescent="0.8">
      <c r="C23" s="41" t="s">
        <v>195</v>
      </c>
      <c r="D23" s="165">
        <v>230000</v>
      </c>
      <c r="E23" s="139">
        <v>0</v>
      </c>
      <c r="F23" s="139"/>
      <c r="G23" s="51">
        <f t="shared" si="0"/>
        <v>230000</v>
      </c>
    </row>
    <row r="24" spans="3:13" ht="36.950000000000003" customHeight="1" x14ac:dyDescent="0.8">
      <c r="C24" s="41" t="s">
        <v>196</v>
      </c>
      <c r="D24" s="165">
        <v>6000</v>
      </c>
      <c r="E24" s="164"/>
      <c r="F24" s="139"/>
      <c r="G24" s="51"/>
    </row>
    <row r="25" spans="3:13" ht="15.75" customHeight="1" x14ac:dyDescent="0.8">
      <c r="C25" s="46" t="s">
        <v>197</v>
      </c>
      <c r="D25" s="57">
        <f>SUM(D18:D24)</f>
        <v>301500</v>
      </c>
      <c r="E25" s="57">
        <f>SUM(E18:E24)</f>
        <v>0</v>
      </c>
      <c r="F25" s="57">
        <f>SUM(F18:F24)</f>
        <v>0</v>
      </c>
      <c r="G25" s="96">
        <f t="shared" si="0"/>
        <v>301500</v>
      </c>
    </row>
    <row r="26" spans="3:13" s="45" customFormat="1" x14ac:dyDescent="0.8">
      <c r="C26" s="58"/>
      <c r="D26" s="59"/>
      <c r="E26" s="59"/>
      <c r="F26" s="59"/>
      <c r="G26" s="97"/>
    </row>
    <row r="27" spans="3:13" x14ac:dyDescent="0.8">
      <c r="C27" s="358" t="s">
        <v>198</v>
      </c>
      <c r="D27" s="359"/>
      <c r="E27" s="359"/>
      <c r="F27" s="359"/>
      <c r="G27" s="360"/>
    </row>
    <row r="28" spans="3:13" ht="27" customHeight="1" thickBot="1" x14ac:dyDescent="0.95">
      <c r="C28" s="54" t="s">
        <v>199</v>
      </c>
      <c r="D28" s="55">
        <f>'1) Tableau budgétaire 1'!D27</f>
        <v>72000</v>
      </c>
      <c r="E28" s="55">
        <f>'1) Tableau budgétaire 1'!E27</f>
        <v>0</v>
      </c>
      <c r="F28" s="55">
        <f>'1) Tableau budgétaire 1'!F27</f>
        <v>0</v>
      </c>
      <c r="G28" s="56">
        <f>SUM(D28:F28)</f>
        <v>72000</v>
      </c>
    </row>
    <row r="29" spans="3:13" x14ac:dyDescent="0.8">
      <c r="C29" s="52" t="s">
        <v>190</v>
      </c>
      <c r="D29" s="137"/>
      <c r="E29" s="138"/>
      <c r="F29" s="138"/>
      <c r="G29" s="53"/>
    </row>
    <row r="30" spans="3:13" x14ac:dyDescent="0.8">
      <c r="C30" s="41" t="s">
        <v>191</v>
      </c>
      <c r="D30" s="139">
        <v>10000</v>
      </c>
      <c r="E30" s="134"/>
      <c r="F30" s="134"/>
      <c r="G30" s="51"/>
    </row>
    <row r="31" spans="3:13" ht="32" x14ac:dyDescent="0.8">
      <c r="C31" s="41" t="s">
        <v>192</v>
      </c>
      <c r="D31" s="139"/>
      <c r="E31" s="139"/>
      <c r="F31" s="139"/>
      <c r="G31" s="51"/>
    </row>
    <row r="32" spans="3:13" x14ac:dyDescent="0.8">
      <c r="C32" s="42" t="s">
        <v>193</v>
      </c>
      <c r="D32" s="86">
        <v>13000</v>
      </c>
      <c r="E32" s="139"/>
      <c r="F32" s="139"/>
      <c r="G32" s="51"/>
    </row>
    <row r="33" spans="3:7" x14ac:dyDescent="0.8">
      <c r="C33" s="41" t="s">
        <v>194</v>
      </c>
      <c r="D33" s="86">
        <v>5000</v>
      </c>
      <c r="E33" s="139"/>
      <c r="F33" s="139"/>
      <c r="G33" s="51"/>
    </row>
    <row r="34" spans="3:7" x14ac:dyDescent="0.8">
      <c r="C34" s="41" t="s">
        <v>195</v>
      </c>
      <c r="D34" s="86">
        <v>44000</v>
      </c>
      <c r="E34" s="139"/>
      <c r="F34" s="139"/>
      <c r="G34" s="51"/>
    </row>
    <row r="35" spans="3:7" ht="32" x14ac:dyDescent="0.8">
      <c r="C35" s="41" t="s">
        <v>196</v>
      </c>
      <c r="D35" s="139"/>
      <c r="E35" s="164"/>
      <c r="F35" s="139"/>
      <c r="G35" s="51"/>
    </row>
    <row r="36" spans="3:7" x14ac:dyDescent="0.8">
      <c r="C36" s="46" t="s">
        <v>197</v>
      </c>
      <c r="D36" s="209">
        <f>SUM(D29:D35)</f>
        <v>72000</v>
      </c>
      <c r="E36" s="57">
        <f>SUM(E29:E35)</f>
        <v>0</v>
      </c>
      <c r="F36" s="57">
        <f>SUM(F29:F35)</f>
        <v>0</v>
      </c>
      <c r="G36" s="51">
        <f>SUM(D36:F36)</f>
        <v>72000</v>
      </c>
    </row>
    <row r="37" spans="3:7" s="45" customFormat="1" x14ac:dyDescent="0.8">
      <c r="C37" s="58"/>
      <c r="D37" s="59"/>
      <c r="E37" s="59"/>
      <c r="F37" s="59"/>
      <c r="G37" s="60"/>
    </row>
    <row r="38" spans="3:7" x14ac:dyDescent="0.8">
      <c r="C38" s="358" t="s">
        <v>200</v>
      </c>
      <c r="D38" s="359"/>
      <c r="E38" s="359"/>
      <c r="F38" s="359"/>
      <c r="G38" s="360"/>
    </row>
    <row r="39" spans="3:7" ht="21.75" customHeight="1" thickBot="1" x14ac:dyDescent="0.95">
      <c r="C39" s="54" t="s">
        <v>201</v>
      </c>
      <c r="D39" s="55">
        <f>'1) Tableau budgétaire 1'!D32</f>
        <v>41000</v>
      </c>
      <c r="E39" s="55">
        <f>'1) Tableau budgétaire 1'!E32</f>
        <v>0</v>
      </c>
      <c r="F39" s="55">
        <f>'1) Tableau budgétaire 1'!F32</f>
        <v>0</v>
      </c>
      <c r="G39" s="56">
        <f>SUM(D39:F39)</f>
        <v>41000</v>
      </c>
    </row>
    <row r="40" spans="3:7" x14ac:dyDescent="0.8">
      <c r="C40" s="52" t="s">
        <v>190</v>
      </c>
      <c r="D40" s="137"/>
      <c r="E40" s="138"/>
      <c r="F40" s="138"/>
      <c r="G40" s="53"/>
    </row>
    <row r="41" spans="3:7" s="45" customFormat="1" ht="15.75" customHeight="1" x14ac:dyDescent="0.8">
      <c r="C41" s="41" t="s">
        <v>191</v>
      </c>
      <c r="D41" s="139"/>
      <c r="E41" s="134"/>
      <c r="F41" s="134"/>
      <c r="G41" s="51"/>
    </row>
    <row r="42" spans="3:7" s="45" customFormat="1" ht="32" x14ac:dyDescent="0.8">
      <c r="C42" s="41" t="s">
        <v>192</v>
      </c>
      <c r="D42" s="139"/>
      <c r="E42" s="139"/>
      <c r="F42" s="139"/>
      <c r="G42" s="51"/>
    </row>
    <row r="43" spans="3:7" s="45" customFormat="1" x14ac:dyDescent="0.8">
      <c r="C43" s="42" t="s">
        <v>193</v>
      </c>
      <c r="D43" s="139"/>
      <c r="E43" s="139"/>
      <c r="F43" s="139"/>
      <c r="G43" s="51"/>
    </row>
    <row r="44" spans="3:7" x14ac:dyDescent="0.8">
      <c r="C44" s="41" t="s">
        <v>194</v>
      </c>
      <c r="D44" s="139"/>
      <c r="E44" s="139"/>
      <c r="F44" s="139"/>
      <c r="G44" s="51"/>
    </row>
    <row r="45" spans="3:7" x14ac:dyDescent="0.8">
      <c r="C45" s="41" t="s">
        <v>195</v>
      </c>
      <c r="D45" s="139">
        <v>41000</v>
      </c>
      <c r="E45" s="139"/>
      <c r="F45" s="139"/>
      <c r="G45" s="51"/>
    </row>
    <row r="46" spans="3:7" ht="32" x14ac:dyDescent="0.8">
      <c r="C46" s="41" t="s">
        <v>196</v>
      </c>
      <c r="D46" s="139"/>
      <c r="E46" s="164"/>
      <c r="F46" s="139"/>
      <c r="G46" s="51"/>
    </row>
    <row r="47" spans="3:7" x14ac:dyDescent="0.8">
      <c r="C47" s="210" t="s">
        <v>197</v>
      </c>
      <c r="D47" s="161">
        <f>SUM(D40:D46)</f>
        <v>41000</v>
      </c>
      <c r="E47" s="161">
        <f>SUM(E40:E46)</f>
        <v>0</v>
      </c>
      <c r="F47" s="161">
        <f>SUM(F40:F46)</f>
        <v>0</v>
      </c>
      <c r="G47" s="51">
        <f>SUM(D47:F47)</f>
        <v>41000</v>
      </c>
    </row>
    <row r="48" spans="3:7" s="45" customFormat="1" x14ac:dyDescent="0.8">
      <c r="C48" s="58"/>
      <c r="D48" s="59"/>
      <c r="E48" s="59"/>
      <c r="F48" s="59"/>
      <c r="G48" s="51"/>
    </row>
    <row r="49" spans="2:7" x14ac:dyDescent="0.8">
      <c r="C49" s="358" t="s">
        <v>202</v>
      </c>
      <c r="D49" s="359"/>
      <c r="E49" s="359"/>
      <c r="F49" s="359"/>
      <c r="G49" s="360"/>
    </row>
    <row r="50" spans="2:7" ht="20.25" customHeight="1" thickBot="1" x14ac:dyDescent="0.95">
      <c r="C50" s="54" t="s">
        <v>203</v>
      </c>
      <c r="D50" s="55" t="e">
        <f>'1) Tableau budgétaire 1'!#REF!</f>
        <v>#REF!</v>
      </c>
      <c r="E50" s="55" t="e">
        <f>'1) Tableau budgétaire 1'!#REF!</f>
        <v>#REF!</v>
      </c>
      <c r="F50" s="55" t="e">
        <f>'1) Tableau budgétaire 1'!#REF!</f>
        <v>#REF!</v>
      </c>
      <c r="G50" s="56" t="e">
        <f t="shared" ref="G50:G58" si="1">SUM(D50:F50)</f>
        <v>#REF!</v>
      </c>
    </row>
    <row r="51" spans="2:7" x14ac:dyDescent="0.8">
      <c r="C51" s="52" t="s">
        <v>190</v>
      </c>
      <c r="D51" s="137"/>
      <c r="E51" s="138"/>
      <c r="F51" s="138"/>
      <c r="G51" s="53">
        <f t="shared" si="1"/>
        <v>0</v>
      </c>
    </row>
    <row r="52" spans="2:7" ht="15.75" customHeight="1" x14ac:dyDescent="0.8">
      <c r="C52" s="41" t="s">
        <v>191</v>
      </c>
      <c r="D52" s="139"/>
      <c r="E52" s="134"/>
      <c r="F52" s="134"/>
      <c r="G52" s="51">
        <f t="shared" si="1"/>
        <v>0</v>
      </c>
    </row>
    <row r="53" spans="2:7" ht="32.25" customHeight="1" x14ac:dyDescent="0.8">
      <c r="C53" s="41" t="s">
        <v>192</v>
      </c>
      <c r="D53" s="139"/>
      <c r="E53" s="139"/>
      <c r="F53" s="139"/>
      <c r="G53" s="51">
        <f t="shared" si="1"/>
        <v>0</v>
      </c>
    </row>
    <row r="54" spans="2:7" s="45" customFormat="1" x14ac:dyDescent="0.8">
      <c r="C54" s="42" t="s">
        <v>193</v>
      </c>
      <c r="D54" s="139"/>
      <c r="E54" s="139"/>
      <c r="F54" s="139"/>
      <c r="G54" s="51">
        <f t="shared" si="1"/>
        <v>0</v>
      </c>
    </row>
    <row r="55" spans="2:7" x14ac:dyDescent="0.8">
      <c r="C55" s="41" t="s">
        <v>194</v>
      </c>
      <c r="D55" s="139"/>
      <c r="E55" s="139"/>
      <c r="F55" s="139"/>
      <c r="G55" s="51">
        <f t="shared" si="1"/>
        <v>0</v>
      </c>
    </row>
    <row r="56" spans="2:7" x14ac:dyDescent="0.8">
      <c r="C56" s="41" t="s">
        <v>195</v>
      </c>
      <c r="D56" s="139"/>
      <c r="E56" s="139"/>
      <c r="F56" s="139"/>
      <c r="G56" s="51">
        <f t="shared" si="1"/>
        <v>0</v>
      </c>
    </row>
    <row r="57" spans="2:7" ht="32" x14ac:dyDescent="0.8">
      <c r="C57" s="41" t="s">
        <v>196</v>
      </c>
      <c r="D57" s="139"/>
      <c r="E57" s="164"/>
      <c r="F57" s="139"/>
      <c r="G57" s="51">
        <f t="shared" si="1"/>
        <v>0</v>
      </c>
    </row>
    <row r="58" spans="2:7" ht="21" customHeight="1" x14ac:dyDescent="0.8">
      <c r="C58" s="46" t="s">
        <v>197</v>
      </c>
      <c r="D58" s="57">
        <f>SUM(D51:D57)</f>
        <v>0</v>
      </c>
      <c r="E58" s="57">
        <f>SUM(E51:E57)</f>
        <v>0</v>
      </c>
      <c r="F58" s="57">
        <f>SUM(F51:F57)</f>
        <v>0</v>
      </c>
      <c r="G58" s="51">
        <f t="shared" si="1"/>
        <v>0</v>
      </c>
    </row>
    <row r="59" spans="2:7" s="45" customFormat="1" ht="22.7" customHeight="1" x14ac:dyDescent="0.8">
      <c r="C59" s="61"/>
      <c r="D59" s="59"/>
      <c r="E59" s="59"/>
      <c r="F59" s="59"/>
      <c r="G59" s="60"/>
    </row>
    <row r="60" spans="2:7" x14ac:dyDescent="0.8">
      <c r="B60" s="358" t="s">
        <v>204</v>
      </c>
      <c r="C60" s="359"/>
      <c r="D60" s="359"/>
      <c r="E60" s="359"/>
      <c r="F60" s="359"/>
      <c r="G60" s="360"/>
    </row>
    <row r="61" spans="2:7" x14ac:dyDescent="0.8">
      <c r="C61" s="358" t="s">
        <v>64</v>
      </c>
      <c r="D61" s="359"/>
      <c r="E61" s="359"/>
      <c r="F61" s="359"/>
      <c r="G61" s="360"/>
    </row>
    <row r="62" spans="2:7" ht="24" customHeight="1" thickBot="1" x14ac:dyDescent="0.95">
      <c r="C62" s="54" t="s">
        <v>205</v>
      </c>
      <c r="D62" s="55">
        <f>'1) Tableau budgétaire 1'!D38</f>
        <v>0</v>
      </c>
      <c r="E62" s="55">
        <f>'1) Tableau budgétaire 1'!E38</f>
        <v>128000</v>
      </c>
      <c r="F62" s="55">
        <f>'1) Tableau budgétaire 1'!F38</f>
        <v>0</v>
      </c>
      <c r="G62" s="56">
        <f>SUM(D62:F62)</f>
        <v>128000</v>
      </c>
    </row>
    <row r="63" spans="2:7" ht="15.75" customHeight="1" x14ac:dyDescent="0.8">
      <c r="C63" s="52" t="s">
        <v>190</v>
      </c>
      <c r="D63" s="137"/>
      <c r="E63" s="85">
        <v>40000</v>
      </c>
      <c r="F63" s="138"/>
      <c r="G63" s="53"/>
    </row>
    <row r="64" spans="2:7" ht="15.75" customHeight="1" x14ac:dyDescent="0.8">
      <c r="C64" s="41" t="s">
        <v>191</v>
      </c>
      <c r="D64" s="139"/>
      <c r="E64" s="15"/>
      <c r="F64" s="134"/>
      <c r="G64" s="51"/>
    </row>
    <row r="65" spans="2:7" ht="15.75" customHeight="1" x14ac:dyDescent="0.8">
      <c r="C65" s="41" t="s">
        <v>192</v>
      </c>
      <c r="D65" s="139"/>
      <c r="E65" s="86"/>
      <c r="F65" s="139"/>
      <c r="G65" s="51"/>
    </row>
    <row r="66" spans="2:7" ht="18.95" customHeight="1" x14ac:dyDescent="0.8">
      <c r="C66" s="42" t="s">
        <v>193</v>
      </c>
      <c r="D66" s="139"/>
      <c r="E66" s="86"/>
      <c r="F66" s="139"/>
      <c r="G66" s="51"/>
    </row>
    <row r="67" spans="2:7" x14ac:dyDescent="0.8">
      <c r="C67" s="41" t="s">
        <v>194</v>
      </c>
      <c r="D67" s="139"/>
      <c r="E67" s="86">
        <v>1000</v>
      </c>
      <c r="F67" s="139"/>
      <c r="G67" s="51"/>
    </row>
    <row r="68" spans="2:7" s="45" customFormat="1" ht="21.75" customHeight="1" x14ac:dyDescent="0.8">
      <c r="B68" s="43"/>
      <c r="C68" s="41" t="s">
        <v>195</v>
      </c>
      <c r="D68" s="166"/>
      <c r="E68" s="86">
        <v>70000</v>
      </c>
      <c r="F68" s="139"/>
      <c r="G68" s="51"/>
    </row>
    <row r="69" spans="2:7" s="45" customFormat="1" ht="32" x14ac:dyDescent="0.8">
      <c r="B69" s="43"/>
      <c r="C69" s="41" t="s">
        <v>196</v>
      </c>
      <c r="D69" s="166"/>
      <c r="E69" s="165">
        <v>17000</v>
      </c>
      <c r="F69" s="139"/>
      <c r="G69" s="51"/>
    </row>
    <row r="70" spans="2:7" x14ac:dyDescent="0.8">
      <c r="C70" s="46" t="s">
        <v>197</v>
      </c>
      <c r="D70" s="57">
        <f>SUM(D63:D69)</f>
        <v>0</v>
      </c>
      <c r="E70" s="57">
        <f>SUM(E63:E69)</f>
        <v>128000</v>
      </c>
      <c r="F70" s="57">
        <f>SUM(F63:F69)</f>
        <v>0</v>
      </c>
      <c r="G70" s="51">
        <f>SUM(D70:F70)</f>
        <v>128000</v>
      </c>
    </row>
    <row r="71" spans="2:7" s="45" customFormat="1" x14ac:dyDescent="0.8">
      <c r="C71" s="58"/>
      <c r="D71" s="59"/>
      <c r="E71" s="59"/>
      <c r="F71" s="59"/>
      <c r="G71" s="60"/>
    </row>
    <row r="72" spans="2:7" x14ac:dyDescent="0.8">
      <c r="B72" s="45"/>
      <c r="C72" s="358" t="s">
        <v>77</v>
      </c>
      <c r="D72" s="359"/>
      <c r="E72" s="359"/>
      <c r="F72" s="359"/>
      <c r="G72" s="360"/>
    </row>
    <row r="73" spans="2:7" ht="21.75" customHeight="1" thickBot="1" x14ac:dyDescent="0.95">
      <c r="C73" s="54" t="s">
        <v>206</v>
      </c>
      <c r="D73" s="55">
        <f>'1) Tableau budgétaire 1'!D42</f>
        <v>0</v>
      </c>
      <c r="E73" s="55">
        <f>'1) Tableau budgétaire 1'!E42</f>
        <v>70000</v>
      </c>
      <c r="F73" s="55">
        <f>'1) Tableau budgétaire 1'!F42</f>
        <v>0</v>
      </c>
      <c r="G73" s="56">
        <f>SUM(D73:F73)</f>
        <v>70000</v>
      </c>
    </row>
    <row r="74" spans="2:7" ht="15.75" customHeight="1" x14ac:dyDescent="0.8">
      <c r="C74" s="52" t="s">
        <v>190</v>
      </c>
      <c r="D74" s="137">
        <v>0</v>
      </c>
      <c r="E74" s="85">
        <v>15000</v>
      </c>
      <c r="F74" s="138"/>
      <c r="G74" s="53"/>
    </row>
    <row r="75" spans="2:7" ht="15.75" customHeight="1" x14ac:dyDescent="0.8">
      <c r="C75" s="41" t="s">
        <v>191</v>
      </c>
      <c r="D75" s="139">
        <v>0</v>
      </c>
      <c r="E75" s="15"/>
      <c r="F75" s="134"/>
      <c r="G75" s="51"/>
    </row>
    <row r="76" spans="2:7" ht="15.75" customHeight="1" x14ac:dyDescent="0.8">
      <c r="C76" s="41" t="s">
        <v>192</v>
      </c>
      <c r="D76" s="139">
        <v>0</v>
      </c>
      <c r="E76" s="86"/>
      <c r="F76" s="139"/>
      <c r="G76" s="51"/>
    </row>
    <row r="77" spans="2:7" x14ac:dyDescent="0.8">
      <c r="C77" s="42" t="s">
        <v>193</v>
      </c>
      <c r="D77" s="139">
        <v>0</v>
      </c>
      <c r="E77" s="86"/>
      <c r="F77" s="139"/>
      <c r="G77" s="51"/>
    </row>
    <row r="78" spans="2:7" x14ac:dyDescent="0.8">
      <c r="C78" s="41" t="s">
        <v>194</v>
      </c>
      <c r="D78" s="139">
        <v>0</v>
      </c>
      <c r="E78" s="86"/>
      <c r="F78" s="139"/>
      <c r="G78" s="51"/>
    </row>
    <row r="79" spans="2:7" x14ac:dyDescent="0.8">
      <c r="C79" s="41" t="s">
        <v>195</v>
      </c>
      <c r="D79" s="139">
        <v>0</v>
      </c>
      <c r="E79" s="86">
        <v>50000</v>
      </c>
      <c r="F79" s="139"/>
      <c r="G79" s="51"/>
    </row>
    <row r="80" spans="2:7" ht="32" x14ac:dyDescent="0.8">
      <c r="C80" s="41" t="s">
        <v>196</v>
      </c>
      <c r="D80" s="139">
        <v>0</v>
      </c>
      <c r="E80" s="165">
        <v>5000</v>
      </c>
      <c r="F80" s="139"/>
      <c r="G80" s="51"/>
    </row>
    <row r="81" spans="2:7" x14ac:dyDescent="0.8">
      <c r="C81" s="46" t="s">
        <v>197</v>
      </c>
      <c r="D81" s="57">
        <f>SUM(D74:D80)</f>
        <v>0</v>
      </c>
      <c r="E81" s="57">
        <f>SUM(E74:E80)</f>
        <v>70000</v>
      </c>
      <c r="F81" s="57">
        <f>SUM(F74:F80)</f>
        <v>0</v>
      </c>
      <c r="G81" s="51">
        <f>SUM(D81:F81)</f>
        <v>70000</v>
      </c>
    </row>
    <row r="82" spans="2:7" s="45" customFormat="1" x14ac:dyDescent="0.8">
      <c r="C82" s="58"/>
      <c r="D82" s="59"/>
      <c r="E82" s="59"/>
      <c r="F82" s="59"/>
      <c r="G82" s="60"/>
    </row>
    <row r="83" spans="2:7" x14ac:dyDescent="0.8">
      <c r="C83" s="358" t="s">
        <v>86</v>
      </c>
      <c r="D83" s="359"/>
      <c r="E83" s="359"/>
      <c r="F83" s="359"/>
      <c r="G83" s="360"/>
    </row>
    <row r="84" spans="2:7" ht="21.75" customHeight="1" thickBot="1" x14ac:dyDescent="0.95">
      <c r="B84" s="45"/>
      <c r="C84" s="54" t="s">
        <v>207</v>
      </c>
      <c r="D84" s="55">
        <f>'1) Tableau budgétaire 1'!D46</f>
        <v>0</v>
      </c>
      <c r="E84" s="55">
        <f>'1) Tableau budgétaire 1'!E46</f>
        <v>200000</v>
      </c>
      <c r="F84" s="55">
        <f>'1) Tableau budgétaire 1'!F46</f>
        <v>0</v>
      </c>
      <c r="G84" s="56">
        <f>SUM(D84:F84)</f>
        <v>200000</v>
      </c>
    </row>
    <row r="85" spans="2:7" ht="18" customHeight="1" x14ac:dyDescent="0.8">
      <c r="C85" s="52" t="s">
        <v>190</v>
      </c>
      <c r="D85" s="137">
        <v>0</v>
      </c>
      <c r="E85" s="85">
        <v>25000</v>
      </c>
      <c r="F85" s="138"/>
      <c r="G85" s="53"/>
    </row>
    <row r="86" spans="2:7" ht="15.75" customHeight="1" x14ac:dyDescent="0.8">
      <c r="C86" s="41" t="s">
        <v>191</v>
      </c>
      <c r="D86" s="139">
        <v>0</v>
      </c>
      <c r="E86" s="15">
        <v>5000</v>
      </c>
      <c r="F86" s="134"/>
      <c r="G86" s="51"/>
    </row>
    <row r="87" spans="2:7" s="45" customFormat="1" ht="15.75" customHeight="1" x14ac:dyDescent="0.8">
      <c r="B87" s="43"/>
      <c r="C87" s="41" t="s">
        <v>192</v>
      </c>
      <c r="D87" s="139">
        <v>0</v>
      </c>
      <c r="E87" s="86"/>
      <c r="F87" s="139"/>
      <c r="G87" s="51"/>
    </row>
    <row r="88" spans="2:7" x14ac:dyDescent="0.8">
      <c r="B88" s="45"/>
      <c r="C88" s="42" t="s">
        <v>193</v>
      </c>
      <c r="D88" s="139">
        <v>0</v>
      </c>
      <c r="E88" s="86">
        <v>40000</v>
      </c>
      <c r="F88" s="139"/>
      <c r="G88" s="51"/>
    </row>
    <row r="89" spans="2:7" x14ac:dyDescent="0.8">
      <c r="B89" s="45"/>
      <c r="C89" s="41" t="s">
        <v>194</v>
      </c>
      <c r="D89" s="139">
        <v>0</v>
      </c>
      <c r="E89" s="86"/>
      <c r="F89" s="139"/>
      <c r="G89" s="51"/>
    </row>
    <row r="90" spans="2:7" x14ac:dyDescent="0.8">
      <c r="B90" s="45"/>
      <c r="C90" s="41" t="s">
        <v>195</v>
      </c>
      <c r="D90" s="139">
        <v>0</v>
      </c>
      <c r="E90" s="86">
        <v>130000</v>
      </c>
      <c r="F90" s="139"/>
      <c r="G90" s="51"/>
    </row>
    <row r="91" spans="2:7" ht="32" x14ac:dyDescent="0.8">
      <c r="C91" s="41" t="s">
        <v>196</v>
      </c>
      <c r="D91" s="139">
        <v>0</v>
      </c>
      <c r="E91" s="165"/>
      <c r="F91" s="139"/>
      <c r="G91" s="51"/>
    </row>
    <row r="92" spans="2:7" x14ac:dyDescent="0.8">
      <c r="C92" s="46" t="s">
        <v>197</v>
      </c>
      <c r="D92" s="57">
        <f>SUM(D85:D91)</f>
        <v>0</v>
      </c>
      <c r="E92" s="57">
        <f>SUM(E85:E91)</f>
        <v>200000</v>
      </c>
      <c r="F92" s="57">
        <f>SUM(F85:F91)</f>
        <v>0</v>
      </c>
      <c r="G92" s="51">
        <f>SUM(D92:F92)</f>
        <v>200000</v>
      </c>
    </row>
    <row r="93" spans="2:7" s="45" customFormat="1" x14ac:dyDescent="0.8">
      <c r="C93" s="58"/>
      <c r="D93" s="59"/>
      <c r="E93" s="59"/>
      <c r="F93" s="59"/>
      <c r="G93" s="60"/>
    </row>
    <row r="94" spans="2:7" x14ac:dyDescent="0.8">
      <c r="C94" s="358" t="s">
        <v>95</v>
      </c>
      <c r="D94" s="359"/>
      <c r="E94" s="359"/>
      <c r="F94" s="359"/>
      <c r="G94" s="360"/>
    </row>
    <row r="95" spans="2:7" ht="21.75" customHeight="1" thickBot="1" x14ac:dyDescent="0.95">
      <c r="C95" s="54" t="s">
        <v>208</v>
      </c>
      <c r="D95" s="55" t="e">
        <f>'1) Tableau budgétaire 1'!#REF!</f>
        <v>#REF!</v>
      </c>
      <c r="E95" s="55" t="e">
        <f>'1) Tableau budgétaire 1'!#REF!</f>
        <v>#REF!</v>
      </c>
      <c r="F95" s="55" t="e">
        <f>'1) Tableau budgétaire 1'!#REF!</f>
        <v>#REF!</v>
      </c>
      <c r="G95" s="56" t="e">
        <f>SUM(D95:F95)</f>
        <v>#REF!</v>
      </c>
    </row>
    <row r="96" spans="2:7" ht="15.75" customHeight="1" x14ac:dyDescent="0.8">
      <c r="C96" s="52" t="s">
        <v>190</v>
      </c>
      <c r="D96" s="137">
        <v>0</v>
      </c>
      <c r="E96" s="138"/>
      <c r="F96" s="160"/>
      <c r="G96" s="53"/>
    </row>
    <row r="97" spans="2:7" ht="15.75" customHeight="1" x14ac:dyDescent="0.8">
      <c r="B97" s="45"/>
      <c r="C97" s="41" t="s">
        <v>191</v>
      </c>
      <c r="D97" s="139">
        <v>0</v>
      </c>
      <c r="E97" s="134"/>
      <c r="F97" s="135"/>
      <c r="G97" s="51"/>
    </row>
    <row r="98" spans="2:7" ht="15.75" customHeight="1" x14ac:dyDescent="0.8">
      <c r="C98" s="41" t="s">
        <v>192</v>
      </c>
      <c r="D98" s="139">
        <v>0</v>
      </c>
      <c r="E98" s="139"/>
      <c r="F98" s="139"/>
      <c r="G98" s="51"/>
    </row>
    <row r="99" spans="2:7" x14ac:dyDescent="0.8">
      <c r="C99" s="42" t="s">
        <v>193</v>
      </c>
      <c r="D99" s="139">
        <v>0</v>
      </c>
      <c r="E99" s="139"/>
      <c r="F99" s="139"/>
      <c r="G99" s="51"/>
    </row>
    <row r="100" spans="2:7" x14ac:dyDescent="0.8">
      <c r="C100" s="41" t="s">
        <v>194</v>
      </c>
      <c r="D100" s="139">
        <v>0</v>
      </c>
      <c r="E100" s="139"/>
      <c r="F100" s="139"/>
      <c r="G100" s="51"/>
    </row>
    <row r="101" spans="2:7" ht="25.5" customHeight="1" x14ac:dyDescent="0.8">
      <c r="C101" s="41" t="s">
        <v>195</v>
      </c>
      <c r="D101" s="139">
        <v>0</v>
      </c>
      <c r="E101" s="139"/>
      <c r="F101" s="139"/>
      <c r="G101" s="51"/>
    </row>
    <row r="102" spans="2:7" ht="32" x14ac:dyDescent="0.8">
      <c r="B102" s="45"/>
      <c r="C102" s="41" t="s">
        <v>196</v>
      </c>
      <c r="D102" s="139">
        <v>0</v>
      </c>
      <c r="E102" s="164">
        <v>0</v>
      </c>
      <c r="F102" s="139">
        <v>0</v>
      </c>
      <c r="G102" s="51">
        <f>SUM(D102:F102)</f>
        <v>0</v>
      </c>
    </row>
    <row r="103" spans="2:7" ht="15.75" customHeight="1" x14ac:dyDescent="0.8">
      <c r="C103" s="46" t="s">
        <v>197</v>
      </c>
      <c r="D103" s="57">
        <f>SUM(D96:D102)</f>
        <v>0</v>
      </c>
      <c r="E103" s="57">
        <f>SUM(E96:E102)</f>
        <v>0</v>
      </c>
      <c r="F103" s="161">
        <f>SUM(F96:F102)</f>
        <v>0</v>
      </c>
      <c r="G103" s="51">
        <f>SUM(D103:F103)</f>
        <v>0</v>
      </c>
    </row>
    <row r="104" spans="2:7" ht="25.5" customHeight="1" x14ac:dyDescent="0.8">
      <c r="D104" s="43"/>
      <c r="E104" s="43"/>
      <c r="F104" s="43"/>
    </row>
    <row r="105" spans="2:7" x14ac:dyDescent="0.8">
      <c r="B105" s="358" t="s">
        <v>209</v>
      </c>
      <c r="C105" s="359"/>
      <c r="D105" s="359"/>
      <c r="E105" s="359"/>
      <c r="F105" s="359"/>
      <c r="G105" s="360"/>
    </row>
    <row r="106" spans="2:7" x14ac:dyDescent="0.8">
      <c r="C106" s="358" t="s">
        <v>98</v>
      </c>
      <c r="D106" s="359"/>
      <c r="E106" s="359"/>
      <c r="F106" s="359"/>
      <c r="G106" s="360"/>
    </row>
    <row r="107" spans="2:7" ht="22.7" customHeight="1" thickBot="1" x14ac:dyDescent="0.95">
      <c r="C107" s="54" t="s">
        <v>210</v>
      </c>
      <c r="D107" s="55">
        <f>'1) Tableau budgétaire 1'!D52</f>
        <v>405000</v>
      </c>
      <c r="E107" s="55">
        <f>'1) Tableau budgétaire 1'!E52</f>
        <v>200000</v>
      </c>
      <c r="F107" s="55">
        <f>'1) Tableau budgétaire 1'!F52</f>
        <v>0</v>
      </c>
      <c r="G107" s="56">
        <f>SUM(D107:F107)</f>
        <v>605000</v>
      </c>
    </row>
    <row r="108" spans="2:7" x14ac:dyDescent="0.8">
      <c r="C108" s="52" t="s">
        <v>190</v>
      </c>
      <c r="D108" s="84"/>
      <c r="E108" s="85">
        <v>35000</v>
      </c>
      <c r="F108" s="85"/>
      <c r="G108" s="53">
        <f t="shared" ref="G108:G115" si="2">SUM(D108:F108)</f>
        <v>35000</v>
      </c>
    </row>
    <row r="109" spans="2:7" x14ac:dyDescent="0.8">
      <c r="C109" s="41" t="s">
        <v>191</v>
      </c>
      <c r="D109" s="86">
        <v>15000</v>
      </c>
      <c r="E109" s="15"/>
      <c r="F109" s="15"/>
      <c r="G109" s="51">
        <f t="shared" si="2"/>
        <v>15000</v>
      </c>
    </row>
    <row r="110" spans="2:7" ht="15.75" customHeight="1" x14ac:dyDescent="0.8">
      <c r="C110" s="41" t="s">
        <v>192</v>
      </c>
      <c r="D110" s="86"/>
      <c r="E110" s="86">
        <v>120000</v>
      </c>
      <c r="F110" s="86"/>
      <c r="G110" s="51">
        <f t="shared" si="2"/>
        <v>120000</v>
      </c>
    </row>
    <row r="111" spans="2:7" x14ac:dyDescent="0.8">
      <c r="C111" s="42" t="s">
        <v>193</v>
      </c>
      <c r="D111" s="86"/>
      <c r="E111" s="86">
        <v>30000</v>
      </c>
      <c r="F111" s="86"/>
      <c r="G111" s="51">
        <f t="shared" si="2"/>
        <v>30000</v>
      </c>
    </row>
    <row r="112" spans="2:7" x14ac:dyDescent="0.8">
      <c r="C112" s="41" t="s">
        <v>194</v>
      </c>
      <c r="D112" s="86"/>
      <c r="E112" s="86">
        <v>10000</v>
      </c>
      <c r="F112" s="86"/>
      <c r="G112" s="51">
        <f t="shared" si="2"/>
        <v>10000</v>
      </c>
    </row>
    <row r="113" spans="3:7" x14ac:dyDescent="0.8">
      <c r="C113" s="41" t="s">
        <v>195</v>
      </c>
      <c r="D113" s="86">
        <v>380000</v>
      </c>
      <c r="E113" s="86"/>
      <c r="F113" s="86"/>
      <c r="G113" s="51">
        <f t="shared" si="2"/>
        <v>380000</v>
      </c>
    </row>
    <row r="114" spans="3:7" ht="32" x14ac:dyDescent="0.8">
      <c r="C114" s="41" t="s">
        <v>196</v>
      </c>
      <c r="D114" s="86">
        <v>10000</v>
      </c>
      <c r="E114" s="165">
        <v>5000</v>
      </c>
      <c r="F114" s="86"/>
      <c r="G114" s="51">
        <f t="shared" si="2"/>
        <v>15000</v>
      </c>
    </row>
    <row r="115" spans="3:7" x14ac:dyDescent="0.8">
      <c r="C115" s="46" t="s">
        <v>197</v>
      </c>
      <c r="D115" s="57">
        <f>SUM(D108:D114)</f>
        <v>405000</v>
      </c>
      <c r="E115" s="57">
        <f>SUM(E108:E114)</f>
        <v>200000</v>
      </c>
      <c r="F115" s="57">
        <f>SUM(F108:F114)</f>
        <v>0</v>
      </c>
      <c r="G115" s="51">
        <f t="shared" si="2"/>
        <v>605000</v>
      </c>
    </row>
    <row r="116" spans="3:7" s="45" customFormat="1" x14ac:dyDescent="0.8">
      <c r="C116" s="58"/>
      <c r="D116" s="59"/>
      <c r="E116" s="59"/>
      <c r="F116" s="59"/>
      <c r="G116" s="60"/>
    </row>
    <row r="117" spans="3:7" ht="15.75" customHeight="1" x14ac:dyDescent="0.8">
      <c r="C117" s="358" t="s">
        <v>211</v>
      </c>
      <c r="D117" s="359"/>
      <c r="E117" s="359"/>
      <c r="F117" s="359"/>
      <c r="G117" s="360"/>
    </row>
    <row r="118" spans="3:7" ht="21.75" customHeight="1" thickBot="1" x14ac:dyDescent="0.95">
      <c r="C118" s="54" t="s">
        <v>212</v>
      </c>
      <c r="D118" s="55">
        <f>'1) Tableau budgétaire 1'!D57</f>
        <v>74000</v>
      </c>
      <c r="E118" s="55">
        <f>'1) Tableau budgétaire 1'!E57</f>
        <v>45000</v>
      </c>
      <c r="F118" s="55">
        <f>'1) Tableau budgétaire 1'!F57</f>
        <v>0</v>
      </c>
      <c r="G118" s="56">
        <f t="shared" ref="G118:G126" si="3">SUM(D118:F118)</f>
        <v>119000</v>
      </c>
    </row>
    <row r="119" spans="3:7" x14ac:dyDescent="0.8">
      <c r="C119" s="52" t="s">
        <v>190</v>
      </c>
      <c r="D119" s="84"/>
      <c r="E119" s="85">
        <v>10000</v>
      </c>
      <c r="F119" s="85"/>
      <c r="G119" s="53">
        <f t="shared" si="3"/>
        <v>10000</v>
      </c>
    </row>
    <row r="120" spans="3:7" x14ac:dyDescent="0.8">
      <c r="C120" s="41" t="s">
        <v>191</v>
      </c>
      <c r="D120" s="86">
        <v>20000</v>
      </c>
      <c r="E120" s="15">
        <v>10000</v>
      </c>
      <c r="F120" s="15"/>
      <c r="G120" s="51">
        <f t="shared" si="3"/>
        <v>30000</v>
      </c>
    </row>
    <row r="121" spans="3:7" ht="32" x14ac:dyDescent="0.8">
      <c r="C121" s="41" t="s">
        <v>192</v>
      </c>
      <c r="D121" s="86">
        <v>8000</v>
      </c>
      <c r="E121" s="86"/>
      <c r="F121" s="86"/>
      <c r="G121" s="51">
        <f t="shared" si="3"/>
        <v>8000</v>
      </c>
    </row>
    <row r="122" spans="3:7" x14ac:dyDescent="0.8">
      <c r="C122" s="42" t="s">
        <v>193</v>
      </c>
      <c r="D122" s="86">
        <v>8000</v>
      </c>
      <c r="E122" s="86">
        <v>17000</v>
      </c>
      <c r="F122" s="86"/>
      <c r="G122" s="51">
        <f t="shared" si="3"/>
        <v>25000</v>
      </c>
    </row>
    <row r="123" spans="3:7" x14ac:dyDescent="0.8">
      <c r="C123" s="41" t="s">
        <v>194</v>
      </c>
      <c r="D123" s="86">
        <v>4000</v>
      </c>
      <c r="E123" s="86">
        <v>3000</v>
      </c>
      <c r="F123" s="86"/>
      <c r="G123" s="51">
        <f t="shared" si="3"/>
        <v>7000</v>
      </c>
    </row>
    <row r="124" spans="3:7" x14ac:dyDescent="0.8">
      <c r="C124" s="41" t="s">
        <v>195</v>
      </c>
      <c r="D124" s="86">
        <v>34000</v>
      </c>
      <c r="E124" s="86"/>
      <c r="F124" s="86"/>
      <c r="G124" s="51">
        <f t="shared" si="3"/>
        <v>34000</v>
      </c>
    </row>
    <row r="125" spans="3:7" ht="32" x14ac:dyDescent="0.8">
      <c r="C125" s="41" t="s">
        <v>196</v>
      </c>
      <c r="D125" s="86"/>
      <c r="E125" s="165">
        <v>5000</v>
      </c>
      <c r="F125" s="86"/>
      <c r="G125" s="51">
        <f t="shared" si="3"/>
        <v>5000</v>
      </c>
    </row>
    <row r="126" spans="3:7" x14ac:dyDescent="0.8">
      <c r="C126" s="46" t="s">
        <v>197</v>
      </c>
      <c r="D126" s="57">
        <f>SUM(D119:D125)</f>
        <v>74000</v>
      </c>
      <c r="E126" s="57">
        <f>SUM(E119:E125)</f>
        <v>45000</v>
      </c>
      <c r="F126" s="57">
        <f>SUM(F119:F125)</f>
        <v>0</v>
      </c>
      <c r="G126" s="51">
        <f t="shared" si="3"/>
        <v>119000</v>
      </c>
    </row>
    <row r="127" spans="3:7" s="45" customFormat="1" x14ac:dyDescent="0.8">
      <c r="C127" s="58"/>
      <c r="D127" s="59"/>
      <c r="E127" s="59"/>
      <c r="F127" s="59"/>
      <c r="G127" s="60"/>
    </row>
    <row r="128" spans="3:7" x14ac:dyDescent="0.8">
      <c r="C128" s="358" t="s">
        <v>122</v>
      </c>
      <c r="D128" s="359"/>
      <c r="E128" s="359"/>
      <c r="F128" s="359"/>
      <c r="G128" s="360"/>
    </row>
    <row r="129" spans="3:7" ht="21" customHeight="1" thickBot="1" x14ac:dyDescent="0.95">
      <c r="C129" s="54" t="s">
        <v>213</v>
      </c>
      <c r="D129" s="55" t="e">
        <f>'1) Tableau budgétaire 1'!#REF!</f>
        <v>#REF!</v>
      </c>
      <c r="E129" s="55" t="e">
        <f>'1) Tableau budgétaire 1'!#REF!</f>
        <v>#REF!</v>
      </c>
      <c r="F129" s="55" t="e">
        <f>'1) Tableau budgétaire 1'!#REF!</f>
        <v>#REF!</v>
      </c>
      <c r="G129" s="56" t="e">
        <f t="shared" ref="G129:G137" si="4">SUM(D129:F129)</f>
        <v>#REF!</v>
      </c>
    </row>
    <row r="130" spans="3:7" x14ac:dyDescent="0.8">
      <c r="C130" s="52" t="s">
        <v>190</v>
      </c>
      <c r="D130" s="84"/>
      <c r="E130" s="85"/>
      <c r="F130" s="85"/>
      <c r="G130" s="53">
        <f t="shared" si="4"/>
        <v>0</v>
      </c>
    </row>
    <row r="131" spans="3:7" x14ac:dyDescent="0.8">
      <c r="C131" s="41" t="s">
        <v>191</v>
      </c>
      <c r="D131" s="86"/>
      <c r="E131" s="15"/>
      <c r="F131" s="15"/>
      <c r="G131" s="51">
        <f t="shared" si="4"/>
        <v>0</v>
      </c>
    </row>
    <row r="132" spans="3:7" ht="32" x14ac:dyDescent="0.8">
      <c r="C132" s="41" t="s">
        <v>192</v>
      </c>
      <c r="D132" s="86"/>
      <c r="E132" s="86"/>
      <c r="F132" s="86"/>
      <c r="G132" s="51">
        <f t="shared" si="4"/>
        <v>0</v>
      </c>
    </row>
    <row r="133" spans="3:7" x14ac:dyDescent="0.8">
      <c r="C133" s="42" t="s">
        <v>193</v>
      </c>
      <c r="D133" s="86"/>
      <c r="E133" s="86"/>
      <c r="F133" s="86"/>
      <c r="G133" s="51">
        <f t="shared" si="4"/>
        <v>0</v>
      </c>
    </row>
    <row r="134" spans="3:7" x14ac:dyDescent="0.8">
      <c r="C134" s="41" t="s">
        <v>194</v>
      </c>
      <c r="D134" s="86"/>
      <c r="E134" s="86"/>
      <c r="F134" s="86"/>
      <c r="G134" s="51">
        <f t="shared" si="4"/>
        <v>0</v>
      </c>
    </row>
    <row r="135" spans="3:7" x14ac:dyDescent="0.8">
      <c r="C135" s="41" t="s">
        <v>195</v>
      </c>
      <c r="D135" s="86"/>
      <c r="E135" s="86"/>
      <c r="F135" s="86"/>
      <c r="G135" s="51">
        <f t="shared" si="4"/>
        <v>0</v>
      </c>
    </row>
    <row r="136" spans="3:7" ht="32" x14ac:dyDescent="0.8">
      <c r="C136" s="41" t="s">
        <v>196</v>
      </c>
      <c r="D136" s="86"/>
      <c r="E136" s="165"/>
      <c r="F136" s="86"/>
      <c r="G136" s="51">
        <f t="shared" si="4"/>
        <v>0</v>
      </c>
    </row>
    <row r="137" spans="3:7" x14ac:dyDescent="0.8">
      <c r="C137" s="46" t="s">
        <v>197</v>
      </c>
      <c r="D137" s="57">
        <f>SUM(D130:D136)</f>
        <v>0</v>
      </c>
      <c r="E137" s="57">
        <f>SUM(E130:E136)</f>
        <v>0</v>
      </c>
      <c r="F137" s="57">
        <f>SUM(F130:F136)</f>
        <v>0</v>
      </c>
      <c r="G137" s="51">
        <f t="shared" si="4"/>
        <v>0</v>
      </c>
    </row>
    <row r="138" spans="3:7" s="45" customFormat="1" x14ac:dyDescent="0.8">
      <c r="C138" s="58"/>
      <c r="D138" s="59"/>
      <c r="E138" s="59"/>
      <c r="F138" s="59"/>
      <c r="G138" s="60"/>
    </row>
    <row r="139" spans="3:7" x14ac:dyDescent="0.8">
      <c r="C139" s="358" t="s">
        <v>123</v>
      </c>
      <c r="D139" s="359"/>
      <c r="E139" s="359"/>
      <c r="F139" s="359"/>
      <c r="G139" s="360"/>
    </row>
    <row r="140" spans="3:7" ht="24" customHeight="1" thickBot="1" x14ac:dyDescent="0.95">
      <c r="C140" s="54" t="s">
        <v>214</v>
      </c>
      <c r="D140" s="55" t="e">
        <f>'1) Tableau budgétaire 1'!#REF!</f>
        <v>#REF!</v>
      </c>
      <c r="E140" s="55" t="e">
        <f>'1) Tableau budgétaire 1'!#REF!</f>
        <v>#REF!</v>
      </c>
      <c r="F140" s="55" t="e">
        <f>'1) Tableau budgétaire 1'!#REF!</f>
        <v>#REF!</v>
      </c>
      <c r="G140" s="56" t="e">
        <f t="shared" ref="G140:G148" si="5">SUM(D140:F140)</f>
        <v>#REF!</v>
      </c>
    </row>
    <row r="141" spans="3:7" ht="15.75" customHeight="1" x14ac:dyDescent="0.8">
      <c r="C141" s="52" t="s">
        <v>190</v>
      </c>
      <c r="D141" s="84"/>
      <c r="E141" s="85"/>
      <c r="F141" s="85"/>
      <c r="G141" s="53">
        <f t="shared" si="5"/>
        <v>0</v>
      </c>
    </row>
    <row r="142" spans="3:7" x14ac:dyDescent="0.8">
      <c r="C142" s="41" t="s">
        <v>191</v>
      </c>
      <c r="D142" s="86"/>
      <c r="E142" s="15"/>
      <c r="F142" s="15"/>
      <c r="G142" s="51">
        <f t="shared" si="5"/>
        <v>0</v>
      </c>
    </row>
    <row r="143" spans="3:7" ht="15.75" customHeight="1" x14ac:dyDescent="0.8">
      <c r="C143" s="41" t="s">
        <v>192</v>
      </c>
      <c r="D143" s="86"/>
      <c r="E143" s="86"/>
      <c r="F143" s="86"/>
      <c r="G143" s="51">
        <f t="shared" si="5"/>
        <v>0</v>
      </c>
    </row>
    <row r="144" spans="3:7" x14ac:dyDescent="0.8">
      <c r="C144" s="42" t="s">
        <v>193</v>
      </c>
      <c r="D144" s="86"/>
      <c r="E144" s="86"/>
      <c r="F144" s="86"/>
      <c r="G144" s="51">
        <f t="shared" si="5"/>
        <v>0</v>
      </c>
    </row>
    <row r="145" spans="2:7" x14ac:dyDescent="0.8">
      <c r="C145" s="41" t="s">
        <v>194</v>
      </c>
      <c r="D145" s="86"/>
      <c r="E145" s="86"/>
      <c r="F145" s="86"/>
      <c r="G145" s="51">
        <f t="shared" si="5"/>
        <v>0</v>
      </c>
    </row>
    <row r="146" spans="2:7" ht="15.75" customHeight="1" x14ac:dyDescent="0.8">
      <c r="C146" s="41" t="s">
        <v>195</v>
      </c>
      <c r="D146" s="86"/>
      <c r="E146" s="86"/>
      <c r="F146" s="86"/>
      <c r="G146" s="51">
        <f t="shared" si="5"/>
        <v>0</v>
      </c>
    </row>
    <row r="147" spans="2:7" ht="32" x14ac:dyDescent="0.8">
      <c r="C147" s="41" t="s">
        <v>196</v>
      </c>
      <c r="D147" s="86"/>
      <c r="E147" s="165"/>
      <c r="F147" s="86"/>
      <c r="G147" s="51">
        <f t="shared" si="5"/>
        <v>0</v>
      </c>
    </row>
    <row r="148" spans="2:7" x14ac:dyDescent="0.8">
      <c r="C148" s="46" t="s">
        <v>197</v>
      </c>
      <c r="D148" s="57">
        <f>SUM(D141:D147)</f>
        <v>0</v>
      </c>
      <c r="E148" s="57">
        <f>SUM(E141:E147)</f>
        <v>0</v>
      </c>
      <c r="F148" s="57">
        <f>SUM(F141:F147)</f>
        <v>0</v>
      </c>
      <c r="G148" s="51">
        <f t="shared" si="5"/>
        <v>0</v>
      </c>
    </row>
    <row r="150" spans="2:7" x14ac:dyDescent="0.8">
      <c r="B150" s="358" t="s">
        <v>215</v>
      </c>
      <c r="C150" s="359"/>
      <c r="D150" s="359"/>
      <c r="E150" s="359"/>
      <c r="F150" s="359"/>
      <c r="G150" s="360"/>
    </row>
    <row r="151" spans="2:7" x14ac:dyDescent="0.8">
      <c r="C151" s="358" t="s">
        <v>126</v>
      </c>
      <c r="D151" s="359"/>
      <c r="E151" s="359"/>
      <c r="F151" s="359"/>
      <c r="G151" s="360"/>
    </row>
    <row r="152" spans="2:7" ht="24" customHeight="1" thickBot="1" x14ac:dyDescent="0.95">
      <c r="C152" s="54" t="s">
        <v>216</v>
      </c>
      <c r="D152" s="55">
        <f>'1) Tableau budgétaire 1'!D64</f>
        <v>0</v>
      </c>
      <c r="E152" s="55">
        <f>'1) Tableau budgétaire 1'!E64</f>
        <v>0</v>
      </c>
      <c r="F152" s="55">
        <f>'1) Tableau budgétaire 1'!F64</f>
        <v>265590.81</v>
      </c>
      <c r="G152" s="56">
        <f>SUM(D152:F152)</f>
        <v>265590.81</v>
      </c>
    </row>
    <row r="153" spans="2:7" ht="24.75" customHeight="1" x14ac:dyDescent="0.8">
      <c r="C153" s="52" t="s">
        <v>190</v>
      </c>
      <c r="D153" s="84"/>
      <c r="E153" s="85"/>
      <c r="F153" s="85">
        <v>50690</v>
      </c>
      <c r="G153" s="53">
        <f t="shared" ref="G153:G160" si="6">SUM(D153:F153)</f>
        <v>50690</v>
      </c>
    </row>
    <row r="154" spans="2:7" ht="15.75" customHeight="1" x14ac:dyDescent="0.8">
      <c r="C154" s="41" t="s">
        <v>191</v>
      </c>
      <c r="D154" s="86"/>
      <c r="E154" s="15"/>
      <c r="F154" s="15">
        <v>25333</v>
      </c>
      <c r="G154" s="51">
        <f t="shared" si="6"/>
        <v>25333</v>
      </c>
    </row>
    <row r="155" spans="2:7" ht="15.75" customHeight="1" x14ac:dyDescent="0.8">
      <c r="C155" s="41" t="s">
        <v>192</v>
      </c>
      <c r="D155" s="86"/>
      <c r="E155" s="86"/>
      <c r="F155" s="86">
        <v>7402.5</v>
      </c>
      <c r="G155" s="51">
        <f t="shared" si="6"/>
        <v>7402.5</v>
      </c>
    </row>
    <row r="156" spans="2:7" ht="15.75" customHeight="1" x14ac:dyDescent="0.8">
      <c r="C156" s="42" t="s">
        <v>193</v>
      </c>
      <c r="D156" s="86"/>
      <c r="E156" s="86"/>
      <c r="F156" s="86">
        <v>74025</v>
      </c>
      <c r="G156" s="51">
        <f t="shared" si="6"/>
        <v>74025</v>
      </c>
    </row>
    <row r="157" spans="2:7" ht="15.75" customHeight="1" x14ac:dyDescent="0.8">
      <c r="C157" s="41" t="s">
        <v>194</v>
      </c>
      <c r="D157" s="86"/>
      <c r="E157" s="86"/>
      <c r="F157" s="86">
        <v>18628.310000000001</v>
      </c>
      <c r="G157" s="51">
        <f t="shared" si="6"/>
        <v>18628.310000000001</v>
      </c>
    </row>
    <row r="158" spans="2:7" ht="15.75" customHeight="1" x14ac:dyDescent="0.8">
      <c r="C158" s="41" t="s">
        <v>195</v>
      </c>
      <c r="D158" s="86"/>
      <c r="E158" s="86"/>
      <c r="F158" s="86">
        <v>60865</v>
      </c>
      <c r="G158" s="51">
        <f t="shared" si="6"/>
        <v>60865</v>
      </c>
    </row>
    <row r="159" spans="2:7" ht="15.75" customHeight="1" x14ac:dyDescent="0.8">
      <c r="C159" s="41" t="s">
        <v>196</v>
      </c>
      <c r="D159" s="86"/>
      <c r="E159" s="165"/>
      <c r="F159" s="86">
        <v>28647</v>
      </c>
      <c r="G159" s="51">
        <f t="shared" si="6"/>
        <v>28647</v>
      </c>
    </row>
    <row r="160" spans="2:7" ht="15.75" customHeight="1" x14ac:dyDescent="0.8">
      <c r="C160" s="46" t="s">
        <v>197</v>
      </c>
      <c r="D160" s="57">
        <f>SUM(D153:D159)</f>
        <v>0</v>
      </c>
      <c r="E160" s="57">
        <f>SUM(E153:E159)</f>
        <v>0</v>
      </c>
      <c r="F160" s="57">
        <f>SUM(F153:F159)</f>
        <v>265590.81</v>
      </c>
      <c r="G160" s="51">
        <f t="shared" si="6"/>
        <v>265590.81</v>
      </c>
    </row>
    <row r="161" spans="3:7" s="45" customFormat="1" ht="15.75" customHeight="1" x14ac:dyDescent="0.8">
      <c r="C161" s="58"/>
      <c r="D161" s="59"/>
      <c r="E161" s="59"/>
      <c r="F161" s="59"/>
      <c r="G161" s="60"/>
    </row>
    <row r="162" spans="3:7" ht="15.75" customHeight="1" x14ac:dyDescent="0.8">
      <c r="C162" s="358" t="s">
        <v>217</v>
      </c>
      <c r="D162" s="359"/>
      <c r="E162" s="359"/>
      <c r="F162" s="359"/>
      <c r="G162" s="360"/>
    </row>
    <row r="163" spans="3:7" ht="21" customHeight="1" thickBot="1" x14ac:dyDescent="0.95">
      <c r="C163" s="54" t="s">
        <v>218</v>
      </c>
      <c r="D163" s="55">
        <f>'1) Tableau budgétaire 1'!D68</f>
        <v>0</v>
      </c>
      <c r="E163" s="55">
        <f>'1) Tableau budgétaire 1'!E68</f>
        <v>0</v>
      </c>
      <c r="F163" s="55">
        <f>'1) Tableau budgétaire 1'!F68</f>
        <v>106743.26</v>
      </c>
      <c r="G163" s="56">
        <f t="shared" ref="G163:G171" si="7">SUM(D163:F163)</f>
        <v>106743.26</v>
      </c>
    </row>
    <row r="164" spans="3:7" ht="15.75" customHeight="1" x14ac:dyDescent="0.8">
      <c r="C164" s="52" t="s">
        <v>190</v>
      </c>
      <c r="D164" s="84"/>
      <c r="E164" s="85"/>
      <c r="F164" s="85">
        <v>19691</v>
      </c>
      <c r="G164" s="53">
        <f t="shared" si="7"/>
        <v>19691</v>
      </c>
    </row>
    <row r="165" spans="3:7" ht="15.75" customHeight="1" x14ac:dyDescent="0.8">
      <c r="C165" s="41" t="s">
        <v>191</v>
      </c>
      <c r="D165" s="86"/>
      <c r="E165" s="15"/>
      <c r="F165" s="15">
        <v>9840.6</v>
      </c>
      <c r="G165" s="51">
        <f t="shared" si="7"/>
        <v>9840.6</v>
      </c>
    </row>
    <row r="166" spans="3:7" ht="15.75" customHeight="1" x14ac:dyDescent="0.8">
      <c r="C166" s="41" t="s">
        <v>192</v>
      </c>
      <c r="D166" s="86"/>
      <c r="E166" s="86"/>
      <c r="F166" s="86">
        <v>2875.5</v>
      </c>
      <c r="G166" s="51">
        <f t="shared" si="7"/>
        <v>2875.5</v>
      </c>
    </row>
    <row r="167" spans="3:7" ht="15.75" customHeight="1" x14ac:dyDescent="0.8">
      <c r="C167" s="42" t="s">
        <v>193</v>
      </c>
      <c r="D167" s="86"/>
      <c r="E167" s="86"/>
      <c r="F167" s="86">
        <v>28755</v>
      </c>
      <c r="G167" s="51">
        <f t="shared" si="7"/>
        <v>28755</v>
      </c>
    </row>
    <row r="168" spans="3:7" ht="15.75" customHeight="1" x14ac:dyDescent="0.8">
      <c r="C168" s="41" t="s">
        <v>194</v>
      </c>
      <c r="D168" s="86"/>
      <c r="E168" s="86"/>
      <c r="F168" s="86">
        <v>7236.16</v>
      </c>
      <c r="G168" s="51">
        <f t="shared" si="7"/>
        <v>7236.16</v>
      </c>
    </row>
    <row r="169" spans="3:7" ht="15.75" customHeight="1" x14ac:dyDescent="0.8">
      <c r="C169" s="41" t="s">
        <v>195</v>
      </c>
      <c r="D169" s="86"/>
      <c r="E169" s="86"/>
      <c r="F169" s="86">
        <v>23643</v>
      </c>
      <c r="G169" s="51">
        <f t="shared" si="7"/>
        <v>23643</v>
      </c>
    </row>
    <row r="170" spans="3:7" ht="15.75" customHeight="1" x14ac:dyDescent="0.8">
      <c r="C170" s="41" t="s">
        <v>196</v>
      </c>
      <c r="D170" s="86"/>
      <c r="E170" s="165"/>
      <c r="F170" s="86">
        <v>14702</v>
      </c>
      <c r="G170" s="51">
        <f t="shared" si="7"/>
        <v>14702</v>
      </c>
    </row>
    <row r="171" spans="3:7" ht="15.75" customHeight="1" x14ac:dyDescent="0.8">
      <c r="C171" s="46" t="s">
        <v>197</v>
      </c>
      <c r="D171" s="57">
        <f>SUM(D164:D170)</f>
        <v>0</v>
      </c>
      <c r="E171" s="57">
        <f>SUM(E164:E170)</f>
        <v>0</v>
      </c>
      <c r="F171" s="57">
        <f>SUM(F164:F170)</f>
        <v>106743.26</v>
      </c>
      <c r="G171" s="51">
        <f t="shared" si="7"/>
        <v>106743.26</v>
      </c>
    </row>
    <row r="172" spans="3:7" s="45" customFormat="1" ht="15.75" customHeight="1" x14ac:dyDescent="0.8">
      <c r="C172" s="58"/>
      <c r="D172" s="59"/>
      <c r="E172" s="59"/>
      <c r="F172" s="59"/>
      <c r="G172" s="60"/>
    </row>
    <row r="173" spans="3:7" ht="15.75" customHeight="1" x14ac:dyDescent="0.8">
      <c r="C173" s="358" t="s">
        <v>150</v>
      </c>
      <c r="D173" s="359"/>
      <c r="E173" s="359"/>
      <c r="F173" s="359"/>
      <c r="G173" s="360"/>
    </row>
    <row r="174" spans="3:7" ht="19.5" customHeight="1" thickBot="1" x14ac:dyDescent="0.95">
      <c r="C174" s="54" t="s">
        <v>219</v>
      </c>
      <c r="D174" s="55">
        <f>'1) Tableau budgétaire 1'!D73</f>
        <v>0</v>
      </c>
      <c r="E174" s="55">
        <f>'1) Tableau budgétaire 1'!E73</f>
        <v>0</v>
      </c>
      <c r="F174" s="55">
        <f>'1) Tableau budgétaire 1'!F73</f>
        <v>405787.93</v>
      </c>
      <c r="G174" s="56">
        <f t="shared" ref="G174:G181" si="8">SUM(D174:F174)</f>
        <v>405787.93</v>
      </c>
    </row>
    <row r="175" spans="3:7" ht="15.75" customHeight="1" x14ac:dyDescent="0.8">
      <c r="C175" s="52" t="s">
        <v>190</v>
      </c>
      <c r="D175" s="84"/>
      <c r="E175" s="85"/>
      <c r="F175" s="167">
        <v>83695</v>
      </c>
      <c r="G175" s="53">
        <f t="shared" si="8"/>
        <v>83695</v>
      </c>
    </row>
    <row r="176" spans="3:7" ht="15.75" customHeight="1" x14ac:dyDescent="0.8">
      <c r="C176" s="41" t="s">
        <v>191</v>
      </c>
      <c r="D176" s="86"/>
      <c r="E176" s="15"/>
      <c r="F176" s="168">
        <v>41826.400000000001</v>
      </c>
      <c r="G176" s="51">
        <f t="shared" si="8"/>
        <v>41826.400000000001</v>
      </c>
    </row>
    <row r="177" spans="3:7" ht="15.75" customHeight="1" x14ac:dyDescent="0.8">
      <c r="C177" s="41" t="s">
        <v>192</v>
      </c>
      <c r="D177" s="86"/>
      <c r="E177" s="86"/>
      <c r="F177" s="166">
        <v>12222</v>
      </c>
      <c r="G177" s="51">
        <f t="shared" si="8"/>
        <v>12222</v>
      </c>
    </row>
    <row r="178" spans="3:7" ht="15.75" customHeight="1" x14ac:dyDescent="0.8">
      <c r="C178" s="42" t="s">
        <v>193</v>
      </c>
      <c r="D178" s="86"/>
      <c r="E178" s="86"/>
      <c r="F178" s="166">
        <v>122220</v>
      </c>
      <c r="G178" s="51">
        <f t="shared" si="8"/>
        <v>122220</v>
      </c>
    </row>
    <row r="179" spans="3:7" ht="15.75" customHeight="1" x14ac:dyDescent="0.8">
      <c r="C179" s="41" t="s">
        <v>194</v>
      </c>
      <c r="D179" s="86"/>
      <c r="E179" s="86"/>
      <c r="F179" s="166">
        <v>30756.53</v>
      </c>
      <c r="G179" s="51">
        <f t="shared" si="8"/>
        <v>30756.53</v>
      </c>
    </row>
    <row r="180" spans="3:7" ht="15.75" customHeight="1" x14ac:dyDescent="0.8">
      <c r="C180" s="41" t="s">
        <v>195</v>
      </c>
      <c r="D180" s="86"/>
      <c r="E180" s="86"/>
      <c r="F180" s="166">
        <v>100492</v>
      </c>
      <c r="G180" s="51">
        <f t="shared" si="8"/>
        <v>100492</v>
      </c>
    </row>
    <row r="181" spans="3:7" ht="15.75" customHeight="1" x14ac:dyDescent="0.8">
      <c r="C181" s="41" t="s">
        <v>196</v>
      </c>
      <c r="D181" s="86"/>
      <c r="E181" s="165"/>
      <c r="F181" s="166">
        <v>14576</v>
      </c>
      <c r="G181" s="198">
        <f t="shared" si="8"/>
        <v>14576</v>
      </c>
    </row>
    <row r="182" spans="3:7" ht="15.75" customHeight="1" x14ac:dyDescent="0.8">
      <c r="C182" s="46" t="s">
        <v>197</v>
      </c>
      <c r="D182" s="57">
        <f>SUM(D175:D181)</f>
        <v>0</v>
      </c>
      <c r="E182" s="57">
        <f>SUM(E175:E181)</f>
        <v>0</v>
      </c>
      <c r="F182" s="57">
        <f>SUM(F175:F181)</f>
        <v>405787.93</v>
      </c>
      <c r="G182" s="198">
        <f>SUM(D182:F182)</f>
        <v>405787.93</v>
      </c>
    </row>
    <row r="183" spans="3:7" s="45" customFormat="1" ht="15.75" customHeight="1" x14ac:dyDescent="0.8">
      <c r="C183" s="58"/>
      <c r="D183" s="59"/>
      <c r="E183" s="59"/>
      <c r="F183" s="59"/>
      <c r="G183" s="60"/>
    </row>
    <row r="184" spans="3:7" ht="15.75" customHeight="1" x14ac:dyDescent="0.8">
      <c r="C184" s="358" t="s">
        <v>162</v>
      </c>
      <c r="D184" s="359"/>
      <c r="E184" s="359"/>
      <c r="F184" s="359"/>
      <c r="G184" s="360"/>
    </row>
    <row r="185" spans="3:7" ht="22.7" customHeight="1" thickBot="1" x14ac:dyDescent="0.95">
      <c r="C185" s="54" t="s">
        <v>220</v>
      </c>
      <c r="D185" s="55" t="e">
        <f>'1) Tableau budgétaire 1'!#REF!</f>
        <v>#REF!</v>
      </c>
      <c r="E185" s="55" t="e">
        <f>'1) Tableau budgétaire 1'!#REF!</f>
        <v>#REF!</v>
      </c>
      <c r="F185" s="55" t="e">
        <f>'1) Tableau budgétaire 1'!#REF!</f>
        <v>#REF!</v>
      </c>
      <c r="G185" s="56" t="e">
        <f t="shared" ref="G185:G193" si="9">SUM(D185:F185)</f>
        <v>#REF!</v>
      </c>
    </row>
    <row r="186" spans="3:7" ht="15.75" customHeight="1" x14ac:dyDescent="0.8">
      <c r="C186" s="52" t="s">
        <v>190</v>
      </c>
      <c r="D186" s="84"/>
      <c r="E186" s="85"/>
      <c r="F186" s="85"/>
      <c r="G186" s="53">
        <f t="shared" si="9"/>
        <v>0</v>
      </c>
    </row>
    <row r="187" spans="3:7" ht="15.75" customHeight="1" x14ac:dyDescent="0.8">
      <c r="C187" s="41" t="s">
        <v>191</v>
      </c>
      <c r="D187" s="86"/>
      <c r="E187" s="15"/>
      <c r="F187" s="15"/>
      <c r="G187" s="51">
        <f t="shared" si="9"/>
        <v>0</v>
      </c>
    </row>
    <row r="188" spans="3:7" ht="15.75" customHeight="1" x14ac:dyDescent="0.8">
      <c r="C188" s="41" t="s">
        <v>192</v>
      </c>
      <c r="D188" s="86"/>
      <c r="E188" s="86"/>
      <c r="F188" s="86"/>
      <c r="G188" s="51">
        <f t="shared" si="9"/>
        <v>0</v>
      </c>
    </row>
    <row r="189" spans="3:7" ht="15.75" customHeight="1" x14ac:dyDescent="0.8">
      <c r="C189" s="42" t="s">
        <v>193</v>
      </c>
      <c r="D189" s="86"/>
      <c r="E189" s="86"/>
      <c r="F189" s="86"/>
      <c r="G189" s="51">
        <f t="shared" si="9"/>
        <v>0</v>
      </c>
    </row>
    <row r="190" spans="3:7" ht="15.75" customHeight="1" x14ac:dyDescent="0.8">
      <c r="C190" s="41" t="s">
        <v>194</v>
      </c>
      <c r="D190" s="86"/>
      <c r="E190" s="86"/>
      <c r="F190" s="86"/>
      <c r="G190" s="51">
        <f t="shared" si="9"/>
        <v>0</v>
      </c>
    </row>
    <row r="191" spans="3:7" ht="15.75" customHeight="1" x14ac:dyDescent="0.8">
      <c r="C191" s="41" t="s">
        <v>195</v>
      </c>
      <c r="D191" s="86"/>
      <c r="E191" s="86"/>
      <c r="F191" s="86"/>
      <c r="G191" s="51">
        <f t="shared" si="9"/>
        <v>0</v>
      </c>
    </row>
    <row r="192" spans="3:7" ht="15.75" customHeight="1" x14ac:dyDescent="0.8">
      <c r="C192" s="41" t="s">
        <v>196</v>
      </c>
      <c r="D192" s="86"/>
      <c r="E192" s="165"/>
      <c r="F192" s="86"/>
      <c r="G192" s="51">
        <f t="shared" si="9"/>
        <v>0</v>
      </c>
    </row>
    <row r="193" spans="3:9" ht="15.75" customHeight="1" x14ac:dyDescent="0.8">
      <c r="C193" s="46" t="s">
        <v>197</v>
      </c>
      <c r="D193" s="57">
        <f>SUM(D186:D192)</f>
        <v>0</v>
      </c>
      <c r="E193" s="57">
        <f>SUM(E186:E192)</f>
        <v>0</v>
      </c>
      <c r="F193" s="57">
        <f>SUM(F186:F192)</f>
        <v>0</v>
      </c>
      <c r="G193" s="51">
        <f t="shared" si="9"/>
        <v>0</v>
      </c>
    </row>
    <row r="194" spans="3:9" ht="15.75" customHeight="1" x14ac:dyDescent="0.8">
      <c r="C194" s="45"/>
      <c r="G194" s="45"/>
    </row>
    <row r="195" spans="3:9" ht="18" customHeight="1" x14ac:dyDescent="0.8">
      <c r="C195" s="372" t="s">
        <v>221</v>
      </c>
      <c r="D195" s="373"/>
      <c r="E195" s="373"/>
      <c r="F195" s="373"/>
      <c r="G195" s="374"/>
    </row>
    <row r="196" spans="3:9" ht="40.700000000000003" customHeight="1" thickBot="1" x14ac:dyDescent="0.95">
      <c r="C196" s="191" t="s">
        <v>222</v>
      </c>
      <c r="D196" s="192">
        <f>'1) Tableau budgétaire 1'!D78</f>
        <v>242995.33</v>
      </c>
      <c r="E196" s="192">
        <f>'1) Tableau budgétaire 1'!E78</f>
        <v>198122</v>
      </c>
      <c r="F196" s="192">
        <f>'1) Tableau budgétaire 1'!F78</f>
        <v>63000</v>
      </c>
      <c r="G196" s="193">
        <f>SUM(D196:F196)</f>
        <v>504117.32999999996</v>
      </c>
    </row>
    <row r="197" spans="3:9" ht="15.75" customHeight="1" x14ac:dyDescent="0.8">
      <c r="C197" s="194" t="s">
        <v>190</v>
      </c>
      <c r="D197" s="203">
        <v>143995.32999999999</v>
      </c>
      <c r="E197" s="208">
        <v>135000</v>
      </c>
      <c r="F197" s="203"/>
      <c r="G197" s="204"/>
    </row>
    <row r="198" spans="3:9" ht="15.75" customHeight="1" x14ac:dyDescent="0.8">
      <c r="C198" s="195" t="s">
        <v>191</v>
      </c>
      <c r="D198" s="164"/>
      <c r="E198" s="134"/>
      <c r="F198" s="134"/>
      <c r="G198" s="205"/>
    </row>
    <row r="199" spans="3:9" ht="15.75" customHeight="1" x14ac:dyDescent="0.8">
      <c r="C199" s="195" t="s">
        <v>192</v>
      </c>
      <c r="D199" s="164"/>
      <c r="E199" s="164"/>
      <c r="F199" s="164"/>
      <c r="G199" s="205"/>
    </row>
    <row r="200" spans="3:9" ht="15.75" customHeight="1" x14ac:dyDescent="0.8">
      <c r="C200" s="196" t="s">
        <v>193</v>
      </c>
      <c r="D200" s="164">
        <v>30000</v>
      </c>
      <c r="E200" s="206"/>
      <c r="F200" s="164"/>
      <c r="G200" s="205"/>
    </row>
    <row r="201" spans="3:9" ht="15.75" customHeight="1" x14ac:dyDescent="0.8">
      <c r="C201" s="195" t="s">
        <v>194</v>
      </c>
      <c r="D201" s="164"/>
      <c r="E201" s="164"/>
      <c r="F201" s="164"/>
      <c r="G201" s="205"/>
    </row>
    <row r="202" spans="3:9" ht="15.75" customHeight="1" x14ac:dyDescent="0.8">
      <c r="C202" s="195" t="s">
        <v>195</v>
      </c>
      <c r="D202" s="164"/>
      <c r="E202" s="164"/>
      <c r="F202" s="164"/>
      <c r="G202" s="205"/>
    </row>
    <row r="203" spans="3:9" ht="15.75" customHeight="1" x14ac:dyDescent="0.8">
      <c r="C203" s="195" t="s">
        <v>196</v>
      </c>
      <c r="D203" s="164">
        <v>69000</v>
      </c>
      <c r="E203" s="164">
        <v>63122</v>
      </c>
      <c r="F203" s="164">
        <v>63000</v>
      </c>
      <c r="G203" s="205"/>
    </row>
    <row r="204" spans="3:9" ht="15.75" customHeight="1" x14ac:dyDescent="0.8">
      <c r="C204" s="197" t="s">
        <v>197</v>
      </c>
      <c r="D204" s="207">
        <f>SUM(D197:D203)</f>
        <v>242995.33</v>
      </c>
      <c r="E204" s="207">
        <f>SUM(E197:E203)</f>
        <v>198122</v>
      </c>
      <c r="F204" s="207">
        <f>F200+F203</f>
        <v>63000</v>
      </c>
      <c r="G204" s="205">
        <f>SUM(D204:F204)</f>
        <v>504117.32999999996</v>
      </c>
    </row>
    <row r="205" spans="3:9" ht="15.75" customHeight="1" thickBot="1" x14ac:dyDescent="0.95">
      <c r="C205" s="45"/>
      <c r="G205" s="45"/>
    </row>
    <row r="206" spans="3:9" ht="19.5" customHeight="1" thickBot="1" x14ac:dyDescent="0.95">
      <c r="C206" s="363" t="s">
        <v>168</v>
      </c>
      <c r="D206" s="364"/>
      <c r="E206" s="364"/>
      <c r="F206" s="364"/>
      <c r="G206" s="365"/>
    </row>
    <row r="207" spans="3:9" ht="43.5" customHeight="1" thickBot="1" x14ac:dyDescent="0.95">
      <c r="C207" s="119"/>
      <c r="D207" s="119" t="s">
        <v>169</v>
      </c>
      <c r="E207" s="104" t="s">
        <v>170</v>
      </c>
      <c r="F207" s="50" t="s">
        <v>171</v>
      </c>
      <c r="G207" s="361" t="s">
        <v>223</v>
      </c>
      <c r="I207" s="45"/>
    </row>
    <row r="208" spans="3:9" ht="19.5" customHeight="1" x14ac:dyDescent="0.8">
      <c r="C208" s="115"/>
      <c r="D208" s="104" t="str">
        <f>'1) Tableau budgétaire 1'!D13</f>
        <v>UNHCR</v>
      </c>
      <c r="E208" s="44" t="s">
        <v>14</v>
      </c>
      <c r="F208" s="44" t="s">
        <v>224</v>
      </c>
      <c r="G208" s="362"/>
      <c r="I208" s="181"/>
    </row>
    <row r="209" spans="3:13" ht="19.5" customHeight="1" x14ac:dyDescent="0.8">
      <c r="C209" s="116" t="s">
        <v>190</v>
      </c>
      <c r="D209" s="169">
        <f t="shared" ref="D209:D215" si="10">SUM(D186,D175,D164,D153,D141,D130,D119,D108,D96,D85,D74,D63,D51,D40,D29,D18,D197)</f>
        <v>143995.32999999999</v>
      </c>
      <c r="E209" s="65">
        <f>SUM(E186,E175,E164,E153,E141,E130,E119,E108,E96,E85,E74,E63,E51,E40,E29,E18, E197)</f>
        <v>260000</v>
      </c>
      <c r="F209" s="65">
        <f>SUM(F186,F175,F164,F153,F141,F130,F119,F108,F96,F85,F74,F63,F51,F40,F29,F18, F197)</f>
        <v>154076</v>
      </c>
      <c r="G209" s="62">
        <f t="shared" ref="G209:G216" si="11">SUM(D209:F209)</f>
        <v>558071.32999999996</v>
      </c>
      <c r="I209" s="181"/>
    </row>
    <row r="210" spans="3:13" ht="34.5" customHeight="1" x14ac:dyDescent="0.8">
      <c r="C210" s="117" t="s">
        <v>191</v>
      </c>
      <c r="D210" s="102">
        <f t="shared" si="10"/>
        <v>45000</v>
      </c>
      <c r="E210" s="65">
        <f>SUM(E187,E176,E165,E154,E142,E131,E120,E109,E97,E86,E75,E64,E52,E41,E30,E19)</f>
        <v>15000</v>
      </c>
      <c r="F210" s="65">
        <f>'2) Tableau budgétaire 2'!F19+'2) Tableau budgétaire 2'!F30+'2) Tableau budgétaire 2'!F41+'2) Tableau budgétaire 2'!F52+'2) Tableau budgétaire 2'!F64+'2) Tableau budgétaire 2'!F75+'2) Tableau budgétaire 2'!F86+'2) Tableau budgétaire 2'!F97+'2) Tableau budgétaire 2'!F109+'2) Tableau budgétaire 2'!F120+'2) Tableau budgétaire 2'!F131+'2) Tableau budgétaire 2'!F142+'2) Tableau budgétaire 2'!F154+'2) Tableau budgétaire 2'!F165+'2) Tableau budgétaire 2'!F176+'2) Tableau budgétaire 2'!F187+'2) Tableau budgétaire 2'!F198</f>
        <v>77000</v>
      </c>
      <c r="G210" s="63">
        <f t="shared" si="11"/>
        <v>137000</v>
      </c>
      <c r="I210" s="181"/>
    </row>
    <row r="211" spans="3:13" ht="48" customHeight="1" x14ac:dyDescent="0.8">
      <c r="C211" s="117" t="s">
        <v>192</v>
      </c>
      <c r="D211" s="102">
        <f t="shared" si="10"/>
        <v>13500</v>
      </c>
      <c r="E211" s="65">
        <f>SUM(E188,E177,E166,E155,E143,E132,E121,E110,E98,E87,E76,E65,E53,E42,E31,E20)</f>
        <v>120000</v>
      </c>
      <c r="F211" s="65">
        <f>F20+F31+F42+F53+F65+F76+F87+F98+F110+F121+F132+F143+F155+F166+F177+F188+F199</f>
        <v>22500</v>
      </c>
      <c r="G211" s="63">
        <f t="shared" si="11"/>
        <v>156000</v>
      </c>
      <c r="I211" s="181"/>
    </row>
    <row r="212" spans="3:13" ht="33" customHeight="1" x14ac:dyDescent="0.8">
      <c r="C212" s="118" t="s">
        <v>193</v>
      </c>
      <c r="D212" s="102">
        <f t="shared" si="10"/>
        <v>111000</v>
      </c>
      <c r="E212" s="65">
        <f>SUM(E189,E178,E167,E156,E144,E133,E122,E111,E99,E88,E77,E66,E54,E43,E32,E21, E200)</f>
        <v>87000</v>
      </c>
      <c r="F212" s="65">
        <f>F21+F32+F43+F54+F66+F77+F88+F99+F111+F122+F133+F144+F156+F167+F178+F189+F201</f>
        <v>225000</v>
      </c>
      <c r="G212" s="63">
        <f t="shared" si="11"/>
        <v>423000</v>
      </c>
      <c r="I212" s="181"/>
    </row>
    <row r="213" spans="3:13" ht="21" customHeight="1" x14ac:dyDescent="0.8">
      <c r="C213" s="117" t="s">
        <v>194</v>
      </c>
      <c r="D213" s="113">
        <f t="shared" si="10"/>
        <v>9000</v>
      </c>
      <c r="E213" s="65">
        <f>SUM(E190,E179,E168,E157,E145,E134,E123,E112,E100,E89,E78,E67,E55,E44,E33,E22)</f>
        <v>14000</v>
      </c>
      <c r="F213" s="65">
        <f>F22+F33+F44+F55+F67+F78+F89+F100+F112+F123+F134+F145+F157+F168+F179+F190+F201</f>
        <v>56621</v>
      </c>
      <c r="G213" s="63">
        <f t="shared" si="11"/>
        <v>79621</v>
      </c>
      <c r="H213" s="21"/>
      <c r="I213" s="181"/>
      <c r="J213" s="21"/>
      <c r="K213" s="21"/>
      <c r="L213" s="21"/>
      <c r="M213" s="20"/>
    </row>
    <row r="214" spans="3:13" ht="39.75" customHeight="1" x14ac:dyDescent="0.8">
      <c r="C214" s="117" t="s">
        <v>195</v>
      </c>
      <c r="D214" s="114">
        <f t="shared" si="10"/>
        <v>729000</v>
      </c>
      <c r="E214" s="102">
        <f>SUM(E191,E180,E169,E158,E146,E135,E124,E113,E101,E90,E79,E68,E56,E45,E34,E23)</f>
        <v>250000</v>
      </c>
      <c r="F214" s="102">
        <f>F23+F34+F45+F56+F68+F79+F90+F101+F113+F124+F135+F146+F158+F169+F180+F191+F202</f>
        <v>185000</v>
      </c>
      <c r="G214" s="63">
        <f t="shared" si="11"/>
        <v>1164000</v>
      </c>
      <c r="H214" s="21"/>
      <c r="I214" s="181"/>
      <c r="J214" s="21"/>
      <c r="K214" s="21"/>
      <c r="L214" s="21"/>
      <c r="M214" s="20"/>
    </row>
    <row r="215" spans="3:13" ht="34.5" customHeight="1" thickBot="1" x14ac:dyDescent="0.95">
      <c r="C215" s="117" t="s">
        <v>196</v>
      </c>
      <c r="D215" s="153">
        <f t="shared" si="10"/>
        <v>85000</v>
      </c>
      <c r="E215" s="153">
        <f>SUM(E192,E181,E170,E159,E147,E136,E125,E114,E102,E91,E80,E69,E57,E46,E35,E24, E203)</f>
        <v>95122</v>
      </c>
      <c r="F215" s="153">
        <f>F24+F35+F46+F57+F69+F80+F91+F102+F114+F125+F136+F147+F159+F170+F181+F192+F204</f>
        <v>120925</v>
      </c>
      <c r="G215" s="154">
        <f t="shared" si="11"/>
        <v>301047</v>
      </c>
      <c r="H215" s="21"/>
      <c r="I215" s="21"/>
      <c r="J215" s="21"/>
      <c r="K215" s="21"/>
      <c r="L215" s="21"/>
      <c r="M215" s="20"/>
    </row>
    <row r="216" spans="3:13" ht="22.7" customHeight="1" thickBot="1" x14ac:dyDescent="0.95">
      <c r="C216" s="152" t="s">
        <v>172</v>
      </c>
      <c r="D216" s="156">
        <f>SUM(D209:D215)</f>
        <v>1136495.33</v>
      </c>
      <c r="E216" s="157">
        <f>SUM(E209:E215)</f>
        <v>841122</v>
      </c>
      <c r="F216" s="158">
        <f>SUM(F209:F215)</f>
        <v>841122</v>
      </c>
      <c r="G216" s="159">
        <f t="shared" si="11"/>
        <v>2818739.33</v>
      </c>
      <c r="H216" s="21"/>
      <c r="I216" s="21"/>
      <c r="J216" s="21"/>
      <c r="K216" s="21"/>
      <c r="L216" s="21"/>
      <c r="M216" s="20"/>
    </row>
    <row r="217" spans="3:13" ht="22.7" customHeight="1" x14ac:dyDescent="0.8">
      <c r="C217" s="93" t="s">
        <v>173</v>
      </c>
      <c r="D217" s="155">
        <f>D216*0.07</f>
        <v>79554.673100000015</v>
      </c>
      <c r="E217" s="155">
        <v>58878.54</v>
      </c>
      <c r="F217" s="155">
        <f>F216*0.07</f>
        <v>58878.540000000008</v>
      </c>
      <c r="G217" s="155">
        <f>G216*0.07</f>
        <v>197311.75310000003</v>
      </c>
      <c r="H217" s="21"/>
      <c r="I217" s="21"/>
      <c r="J217" s="21"/>
      <c r="K217" s="21"/>
      <c r="L217" s="21"/>
      <c r="M217" s="20"/>
    </row>
    <row r="218" spans="3:13" ht="16.75" thickBot="1" x14ac:dyDescent="0.95">
      <c r="C218" s="211" t="s">
        <v>225</v>
      </c>
      <c r="D218" s="212">
        <f>SUM(D216:D217)</f>
        <v>1216050.0031000001</v>
      </c>
      <c r="E218" s="212">
        <f>SUM(E216:E217)</f>
        <v>900000.54</v>
      </c>
      <c r="F218" s="212">
        <f>SUM(F216:F217)</f>
        <v>900000.54</v>
      </c>
      <c r="G218" s="212">
        <f>SUM(G216:G217)</f>
        <v>3016051.0830999999</v>
      </c>
      <c r="H218" s="202"/>
      <c r="I218" s="21"/>
      <c r="J218" s="21"/>
      <c r="K218" s="21"/>
      <c r="L218" s="21"/>
      <c r="M218" s="20"/>
    </row>
    <row r="219" spans="3:13" ht="15.75" customHeight="1" x14ac:dyDescent="0.8">
      <c r="H219" s="30"/>
      <c r="I219" s="30"/>
      <c r="J219" s="30"/>
      <c r="K219" s="30"/>
      <c r="L219" s="47"/>
      <c r="M219" s="45"/>
    </row>
    <row r="220" spans="3:13" ht="15.75" customHeight="1" x14ac:dyDescent="0.8">
      <c r="H220" s="30"/>
      <c r="I220" s="30"/>
      <c r="J220" s="30"/>
      <c r="K220" s="30"/>
      <c r="L220" s="47"/>
      <c r="M220" s="45"/>
    </row>
    <row r="221" spans="3:13" ht="15.75" customHeight="1" x14ac:dyDescent="0.8">
      <c r="E221" s="181"/>
      <c r="L221" s="48"/>
    </row>
    <row r="222" spans="3:13" ht="15.75" customHeight="1" x14ac:dyDescent="0.8">
      <c r="E222" s="181">
        <f>E218-F218</f>
        <v>0</v>
      </c>
      <c r="H222" s="37"/>
      <c r="I222" s="37"/>
      <c r="L222" s="48"/>
    </row>
    <row r="223" spans="3:13" ht="15.75" customHeight="1" x14ac:dyDescent="0.8">
      <c r="H223" s="37"/>
      <c r="I223" s="37"/>
    </row>
    <row r="224" spans="3:13" ht="40.700000000000003" customHeight="1" x14ac:dyDescent="0.8">
      <c r="E224" s="181"/>
      <c r="H224" s="37"/>
      <c r="I224" s="37"/>
      <c r="L224" s="49"/>
    </row>
    <row r="225" spans="3:13" ht="24.75" customHeight="1" x14ac:dyDescent="0.8">
      <c r="H225" s="37"/>
      <c r="I225" s="37"/>
      <c r="L225" s="49"/>
    </row>
    <row r="226" spans="3:13" ht="41.25" customHeight="1" x14ac:dyDescent="0.8">
      <c r="H226" s="10"/>
      <c r="I226" s="37"/>
      <c r="L226" s="49"/>
    </row>
    <row r="227" spans="3:13" ht="51.75" customHeight="1" x14ac:dyDescent="0.8">
      <c r="H227" s="10"/>
      <c r="I227" s="37"/>
      <c r="L227" s="49"/>
    </row>
    <row r="228" spans="3:13" ht="42" customHeight="1" x14ac:dyDescent="0.8">
      <c r="H228" s="37"/>
      <c r="I228" s="37"/>
      <c r="L228" s="49"/>
    </row>
    <row r="229" spans="3:13" s="45" customFormat="1" ht="42" customHeight="1" x14ac:dyDescent="0.8">
      <c r="C229" s="43"/>
      <c r="G229" s="43"/>
      <c r="H229" s="43"/>
      <c r="I229" s="37"/>
      <c r="J229" s="43"/>
      <c r="K229" s="43"/>
      <c r="L229" s="49"/>
      <c r="M229" s="43"/>
    </row>
    <row r="230" spans="3:13" s="45" customFormat="1" ht="42" customHeight="1" x14ac:dyDescent="0.8">
      <c r="C230" s="43"/>
      <c r="G230" s="43"/>
      <c r="H230" s="43"/>
      <c r="I230" s="37"/>
      <c r="J230" s="43"/>
      <c r="K230" s="43"/>
      <c r="L230" s="43"/>
      <c r="M230" s="43"/>
    </row>
    <row r="231" spans="3:13" s="45" customFormat="1" ht="63.95" customHeight="1" x14ac:dyDescent="0.8">
      <c r="C231" s="43"/>
      <c r="G231" s="43"/>
      <c r="H231" s="43"/>
      <c r="I231" s="48"/>
      <c r="J231" s="43"/>
      <c r="K231" s="43"/>
      <c r="L231" s="43"/>
      <c r="M231" s="43"/>
    </row>
    <row r="232" spans="3:13" s="45" customFormat="1" ht="42" customHeight="1" x14ac:dyDescent="0.8">
      <c r="C232" s="43"/>
      <c r="G232" s="43"/>
      <c r="H232" s="43"/>
      <c r="I232" s="43"/>
      <c r="J232" s="43"/>
      <c r="K232" s="43"/>
      <c r="L232" s="43"/>
      <c r="M232" s="48"/>
    </row>
    <row r="233" spans="3:13" ht="23.25" customHeight="1" x14ac:dyDescent="0.8"/>
    <row r="234" spans="3:13" ht="27.95" customHeight="1" x14ac:dyDescent="0.8"/>
    <row r="235" spans="3:13" ht="55.5" customHeight="1" x14ac:dyDescent="0.8"/>
    <row r="236" spans="3:13" ht="57.75" customHeight="1" x14ac:dyDescent="0.8"/>
    <row r="237" spans="3:13" ht="21.75" customHeight="1" x14ac:dyDescent="0.8"/>
    <row r="238" spans="3:13" ht="49.7" customHeight="1" x14ac:dyDescent="0.8"/>
    <row r="239" spans="3:13" ht="28.5" customHeight="1" x14ac:dyDescent="0.8"/>
    <row r="240" spans="3:13" ht="28.5" customHeight="1" x14ac:dyDescent="0.8"/>
    <row r="241" spans="14:14" ht="28.5" customHeight="1" x14ac:dyDescent="0.8"/>
    <row r="242" spans="14:14" ht="23.25" customHeight="1" x14ac:dyDescent="0.8">
      <c r="N242" s="48"/>
    </row>
    <row r="243" spans="14:14" ht="43.5" customHeight="1" x14ac:dyDescent="0.8">
      <c r="N243" s="48"/>
    </row>
    <row r="244" spans="14:14" ht="55.5" customHeight="1" x14ac:dyDescent="0.8"/>
    <row r="245" spans="14:14" ht="42.75" customHeight="1" x14ac:dyDescent="0.8">
      <c r="N245" s="48"/>
    </row>
    <row r="246" spans="14:14" ht="21.75" customHeight="1" x14ac:dyDescent="0.8">
      <c r="N246" s="48"/>
    </row>
    <row r="247" spans="14:14" ht="21.75" customHeight="1" x14ac:dyDescent="0.8">
      <c r="N247" s="48"/>
    </row>
    <row r="248" spans="14:14" ht="23.25" customHeight="1" x14ac:dyDescent="0.8"/>
    <row r="249" spans="14:14" ht="23.25" customHeight="1" x14ac:dyDescent="0.8"/>
    <row r="250" spans="14:14" ht="21.75" customHeight="1" x14ac:dyDescent="0.8"/>
    <row r="251" spans="14:14" ht="16.5" customHeight="1" x14ac:dyDescent="0.8"/>
    <row r="252" spans="14:14" ht="29.25" customHeight="1" x14ac:dyDescent="0.8"/>
    <row r="253" spans="14:14" ht="24.75" customHeight="1" x14ac:dyDescent="0.8"/>
    <row r="254" spans="14:14" ht="33" customHeight="1" x14ac:dyDescent="0.8"/>
    <row r="256" spans="14:14" ht="15" customHeight="1" x14ac:dyDescent="0.8"/>
    <row r="257" ht="25.5" customHeight="1" x14ac:dyDescent="0.8"/>
  </sheetData>
  <sheetProtection formatCells="0" formatColumns="0" formatRows="0"/>
  <mergeCells count="28">
    <mergeCell ref="C6:J9"/>
    <mergeCell ref="C195:G195"/>
    <mergeCell ref="C2:F2"/>
    <mergeCell ref="C11:F11"/>
    <mergeCell ref="B15:G15"/>
    <mergeCell ref="C16:G16"/>
    <mergeCell ref="B60:G60"/>
    <mergeCell ref="G13:G14"/>
    <mergeCell ref="C5:G5"/>
    <mergeCell ref="C27:G27"/>
    <mergeCell ref="C38:G38"/>
    <mergeCell ref="C128:G128"/>
    <mergeCell ref="C139:G139"/>
    <mergeCell ref="B150:G150"/>
    <mergeCell ref="C151:G151"/>
    <mergeCell ref="C72:G72"/>
    <mergeCell ref="C83:G83"/>
    <mergeCell ref="C49:G49"/>
    <mergeCell ref="G207:G208"/>
    <mergeCell ref="C173:G173"/>
    <mergeCell ref="C184:G184"/>
    <mergeCell ref="C162:G162"/>
    <mergeCell ref="C61:G61"/>
    <mergeCell ref="C106:G106"/>
    <mergeCell ref="C117:G117"/>
    <mergeCell ref="C94:G94"/>
    <mergeCell ref="B105:G105"/>
    <mergeCell ref="C206:G206"/>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47">
    <cfRule type="cellIs" dxfId="36" priority="34" operator="notEqual">
      <formula>$G$39</formula>
    </cfRule>
  </conditionalFormatting>
  <conditionalFormatting sqref="G58">
    <cfRule type="cellIs" dxfId="35" priority="33" operator="notEqual">
      <formula>$G$50</formula>
    </cfRule>
  </conditionalFormatting>
  <conditionalFormatting sqref="G70">
    <cfRule type="cellIs" dxfId="34" priority="32" operator="notEqual">
      <formula>$G$62</formula>
    </cfRule>
  </conditionalFormatting>
  <conditionalFormatting sqref="G81">
    <cfRule type="cellIs" dxfId="33" priority="31" operator="notEqual">
      <formula>$G$73</formula>
    </cfRule>
  </conditionalFormatting>
  <conditionalFormatting sqref="G92">
    <cfRule type="cellIs" dxfId="32" priority="30" operator="notEqual">
      <formula>$G$84</formula>
    </cfRule>
  </conditionalFormatting>
  <conditionalFormatting sqref="G103">
    <cfRule type="cellIs" dxfId="31" priority="29" operator="notEqual">
      <formula>$G$95</formula>
    </cfRule>
  </conditionalFormatting>
  <conditionalFormatting sqref="G115">
    <cfRule type="cellIs" dxfId="30" priority="28" operator="notEqual">
      <formula>$G$107</formula>
    </cfRule>
  </conditionalFormatting>
  <conditionalFormatting sqref="G126">
    <cfRule type="cellIs" dxfId="29" priority="27" operator="notEqual">
      <formula>$G$118</formula>
    </cfRule>
  </conditionalFormatting>
  <conditionalFormatting sqref="G137">
    <cfRule type="cellIs" dxfId="28" priority="26" operator="notEqual">
      <formula>$G$129</formula>
    </cfRule>
  </conditionalFormatting>
  <conditionalFormatting sqref="G148">
    <cfRule type="cellIs" dxfId="27" priority="25" operator="notEqual">
      <formula>$G$140</formula>
    </cfRule>
  </conditionalFormatting>
  <conditionalFormatting sqref="G160">
    <cfRule type="cellIs" dxfId="26" priority="24" operator="notEqual">
      <formula>$G$152</formula>
    </cfRule>
  </conditionalFormatting>
  <conditionalFormatting sqref="G171">
    <cfRule type="cellIs" dxfId="25" priority="23" operator="notEqual">
      <formula>$G$163</formula>
    </cfRule>
  </conditionalFormatting>
  <conditionalFormatting sqref="G182">
    <cfRule type="cellIs" dxfId="24" priority="22" operator="notEqual">
      <formula>$G$174</formula>
    </cfRule>
  </conditionalFormatting>
  <conditionalFormatting sqref="G193">
    <cfRule type="cellIs" dxfId="23" priority="21" operator="notEqual">
      <formula>$G$185</formula>
    </cfRule>
  </conditionalFormatting>
  <conditionalFormatting sqref="G204">
    <cfRule type="cellIs" dxfId="22" priority="20" operator="notEqual">
      <formula>$G$196</formula>
    </cfRule>
  </conditionalFormatting>
  <conditionalFormatting sqref="D25">
    <cfRule type="cellIs" dxfId="21" priority="19" operator="notEqual">
      <formula>$D$17</formula>
    </cfRule>
  </conditionalFormatting>
  <conditionalFormatting sqref="D58">
    <cfRule type="cellIs" dxfId="20" priority="16" operator="notEqual">
      <formula>$D$50</formula>
    </cfRule>
  </conditionalFormatting>
  <conditionalFormatting sqref="D70">
    <cfRule type="cellIs" dxfId="19" priority="15" operator="notEqual">
      <formula>$D$62</formula>
    </cfRule>
  </conditionalFormatting>
  <conditionalFormatting sqref="D81">
    <cfRule type="cellIs" dxfId="18" priority="14" operator="notEqual">
      <formula>$D$73</formula>
    </cfRule>
  </conditionalFormatting>
  <conditionalFormatting sqref="D92">
    <cfRule type="cellIs" dxfId="17" priority="13" operator="notEqual">
      <formula>$D$84</formula>
    </cfRule>
  </conditionalFormatting>
  <conditionalFormatting sqref="D103">
    <cfRule type="cellIs" dxfId="16" priority="12" operator="notEqual">
      <formula>$D$95</formula>
    </cfRule>
  </conditionalFormatting>
  <conditionalFormatting sqref="D115">
    <cfRule type="cellIs" dxfId="15" priority="11" operator="notEqual">
      <formula>$D$107</formula>
    </cfRule>
  </conditionalFormatting>
  <conditionalFormatting sqref="D126">
    <cfRule type="cellIs" dxfId="14" priority="10" operator="notEqual">
      <formula>$D$118</formula>
    </cfRule>
  </conditionalFormatting>
  <conditionalFormatting sqref="D137">
    <cfRule type="cellIs" dxfId="13" priority="9" operator="notEqual">
      <formula>$D$129</formula>
    </cfRule>
  </conditionalFormatting>
  <conditionalFormatting sqref="D148">
    <cfRule type="cellIs" dxfId="12" priority="8" operator="notEqual">
      <formula>$D$140</formula>
    </cfRule>
  </conditionalFormatting>
  <conditionalFormatting sqref="D160">
    <cfRule type="cellIs" dxfId="11" priority="7" operator="notEqual">
      <formula>$D$152</formula>
    </cfRule>
  </conditionalFormatting>
  <conditionalFormatting sqref="D171">
    <cfRule type="cellIs" dxfId="10" priority="6" operator="notEqual">
      <formula>$D$163</formula>
    </cfRule>
  </conditionalFormatting>
  <conditionalFormatting sqref="D182">
    <cfRule type="cellIs" dxfId="9" priority="5" operator="notEqual">
      <formula>$D$174</formula>
    </cfRule>
  </conditionalFormatting>
  <conditionalFormatting sqref="D193">
    <cfRule type="cellIs" dxfId="8" priority="4" operator="notEqual">
      <formula>$D$185</formula>
    </cfRule>
  </conditionalFormatting>
  <conditionalFormatting sqref="D204">
    <cfRule type="cellIs" dxfId="7" priority="3" operator="notEqual">
      <formula>$D$196</formula>
    </cfRule>
  </conditionalFormatting>
  <conditionalFormatting sqref="D36">
    <cfRule type="cellIs" dxfId="6" priority="2" operator="notEqual">
      <formula>$D$28</formula>
    </cfRule>
  </conditionalFormatting>
  <conditionalFormatting sqref="D47">
    <cfRule type="cellIs" dxfId="5" priority="1" operator="notEqual">
      <formula>$D$39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200-000001000000}"/>
    <dataValidation allowBlank="1" showInputMessage="1" showErrorMessage="1" prompt="Services contracted by an organization which follow the normal procurement processes." sqref="C21 C189 C32 C43 C54 C66 C77 C88 C99 C111 C122 C133 C144 C156 C167 C178 C200 C212" xr:uid="{00000000-0002-0000-0200-000002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200-000005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2:B15"/>
  <sheetViews>
    <sheetView showGridLines="0" workbookViewId="0"/>
  </sheetViews>
  <sheetFormatPr defaultColWidth="8.86328125" defaultRowHeight="14.75" x14ac:dyDescent="0.75"/>
  <cols>
    <col min="1" max="1" width="9" customWidth="1"/>
    <col min="2" max="2" width="73.40625" customWidth="1"/>
  </cols>
  <sheetData>
    <row r="2" spans="2:2" ht="15.5" thickBot="1" x14ac:dyDescent="0.9"/>
    <row r="3" spans="2:2" ht="15.5" thickBot="1" x14ac:dyDescent="0.9">
      <c r="B3" s="123" t="s">
        <v>226</v>
      </c>
    </row>
    <row r="4" spans="2:2" ht="54" customHeight="1" x14ac:dyDescent="0.75">
      <c r="B4" s="124" t="s">
        <v>227</v>
      </c>
    </row>
    <row r="5" spans="2:2" ht="63.95" customHeight="1" x14ac:dyDescent="0.75">
      <c r="B5" s="121" t="s">
        <v>228</v>
      </c>
    </row>
    <row r="6" spans="2:2" x14ac:dyDescent="0.75">
      <c r="B6" s="121"/>
    </row>
    <row r="7" spans="2:2" ht="59" x14ac:dyDescent="0.75">
      <c r="B7" s="120" t="s">
        <v>229</v>
      </c>
    </row>
    <row r="8" spans="2:2" x14ac:dyDescent="0.75">
      <c r="B8" s="121"/>
    </row>
    <row r="9" spans="2:2" ht="73.75" x14ac:dyDescent="0.75">
      <c r="B9" s="120" t="s">
        <v>230</v>
      </c>
    </row>
    <row r="10" spans="2:2" x14ac:dyDescent="0.75">
      <c r="B10" s="121"/>
    </row>
    <row r="11" spans="2:2" ht="29.5" x14ac:dyDescent="0.75">
      <c r="B11" s="121" t="s">
        <v>231</v>
      </c>
    </row>
    <row r="12" spans="2:2" x14ac:dyDescent="0.75">
      <c r="B12" s="121"/>
    </row>
    <row r="13" spans="2:2" ht="73.75" x14ac:dyDescent="0.75">
      <c r="B13" s="120" t="s">
        <v>232</v>
      </c>
    </row>
    <row r="14" spans="2:2" x14ac:dyDescent="0.75">
      <c r="B14" s="121"/>
    </row>
    <row r="15" spans="2:2" ht="59.75" thickBot="1" x14ac:dyDescent="0.9">
      <c r="B15" s="122" t="s">
        <v>233</v>
      </c>
    </row>
  </sheetData>
  <sheetProtection sheet="1" objects="1" scenarios="1"/>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C40" sqref="C40:D40"/>
    </sheetView>
  </sheetViews>
  <sheetFormatPr defaultColWidth="8.86328125" defaultRowHeight="14.75" x14ac:dyDescent="0.75"/>
  <cols>
    <col min="2" max="2" width="61.86328125" customWidth="1"/>
    <col min="4" max="4" width="17.86328125" customWidth="1"/>
  </cols>
  <sheetData>
    <row r="1" spans="2:4" ht="15.5" thickBot="1" x14ac:dyDescent="0.9"/>
    <row r="2" spans="2:4" x14ac:dyDescent="0.75">
      <c r="B2" s="393" t="s">
        <v>234</v>
      </c>
      <c r="C2" s="394"/>
      <c r="D2" s="395"/>
    </row>
    <row r="3" spans="2:4" ht="15.5" thickBot="1" x14ac:dyDescent="0.9">
      <c r="B3" s="396"/>
      <c r="C3" s="397"/>
      <c r="D3" s="398"/>
    </row>
    <row r="4" spans="2:4" ht="15.5" thickBot="1" x14ac:dyDescent="0.9"/>
    <row r="5" spans="2:4" x14ac:dyDescent="0.75">
      <c r="B5" s="382" t="s">
        <v>235</v>
      </c>
      <c r="C5" s="383"/>
      <c r="D5" s="384"/>
    </row>
    <row r="6" spans="2:4" ht="15.5" thickBot="1" x14ac:dyDescent="0.9">
      <c r="B6" s="385"/>
      <c r="C6" s="386"/>
      <c r="D6" s="387"/>
    </row>
    <row r="7" spans="2:4" x14ac:dyDescent="0.75">
      <c r="B7" s="72" t="s">
        <v>236</v>
      </c>
      <c r="C7" s="388" t="e">
        <f>SUM('1) Tableau budgétaire 1'!D19:F19,'1) Tableau budgétaire 1'!D27:F27,'1) Tableau budgétaire 1'!D32:F32,'1) Tableau budgétaire 1'!#REF!)</f>
        <v>#REF!</v>
      </c>
      <c r="D7" s="389"/>
    </row>
    <row r="8" spans="2:4" x14ac:dyDescent="0.75">
      <c r="B8" s="72" t="s">
        <v>237</v>
      </c>
      <c r="C8" s="380" t="e">
        <f>SUM(D10:D14)</f>
        <v>#REF!</v>
      </c>
      <c r="D8" s="381"/>
    </row>
    <row r="9" spans="2:4" x14ac:dyDescent="0.75">
      <c r="B9" s="73" t="s">
        <v>238</v>
      </c>
      <c r="C9" s="74" t="s">
        <v>239</v>
      </c>
      <c r="D9" s="75" t="s">
        <v>240</v>
      </c>
    </row>
    <row r="10" spans="2:4" ht="35.25" customHeight="1" x14ac:dyDescent="0.75">
      <c r="B10" s="89"/>
      <c r="C10" s="77"/>
      <c r="D10" s="78" t="e">
        <f>$C$7*C10</f>
        <v>#REF!</v>
      </c>
    </row>
    <row r="11" spans="2:4" ht="35.25" customHeight="1" x14ac:dyDescent="0.75">
      <c r="B11" s="89"/>
      <c r="C11" s="77"/>
      <c r="D11" s="78" t="e">
        <f>C7*C11</f>
        <v>#REF!</v>
      </c>
    </row>
    <row r="12" spans="2:4" ht="35.25" customHeight="1" x14ac:dyDescent="0.75">
      <c r="B12" s="90"/>
      <c r="C12" s="77"/>
      <c r="D12" s="78" t="e">
        <f>C7*C12</f>
        <v>#REF!</v>
      </c>
    </row>
    <row r="13" spans="2:4" ht="35.25" customHeight="1" x14ac:dyDescent="0.75">
      <c r="B13" s="90"/>
      <c r="C13" s="77"/>
      <c r="D13" s="78" t="e">
        <f>C7*C13</f>
        <v>#REF!</v>
      </c>
    </row>
    <row r="14" spans="2:4" ht="35.25" customHeight="1" thickBot="1" x14ac:dyDescent="0.9">
      <c r="B14" s="91"/>
      <c r="C14" s="82"/>
      <c r="D14" s="83" t="e">
        <f>C7*C14</f>
        <v>#REF!</v>
      </c>
    </row>
    <row r="15" spans="2:4" ht="15.5" thickBot="1" x14ac:dyDescent="0.9"/>
    <row r="16" spans="2:4" x14ac:dyDescent="0.75">
      <c r="B16" s="382" t="s">
        <v>241</v>
      </c>
      <c r="C16" s="383"/>
      <c r="D16" s="384"/>
    </row>
    <row r="17" spans="2:4" ht="15.5" thickBot="1" x14ac:dyDescent="0.9">
      <c r="B17" s="390"/>
      <c r="C17" s="391"/>
      <c r="D17" s="392"/>
    </row>
    <row r="18" spans="2:4" x14ac:dyDescent="0.75">
      <c r="B18" s="72" t="s">
        <v>236</v>
      </c>
      <c r="C18" s="388" t="e">
        <f>SUM('1) Tableau budgétaire 1'!D38:F38,'1) Tableau budgétaire 1'!D42:F42,'1) Tableau budgétaire 1'!D46:F46,'1) Tableau budgétaire 1'!#REF!)</f>
        <v>#REF!</v>
      </c>
      <c r="D18" s="389"/>
    </row>
    <row r="19" spans="2:4" x14ac:dyDescent="0.75">
      <c r="B19" s="72" t="s">
        <v>237</v>
      </c>
      <c r="C19" s="380" t="e">
        <f>SUM(D21:D25)</f>
        <v>#REF!</v>
      </c>
      <c r="D19" s="381"/>
    </row>
    <row r="20" spans="2:4" x14ac:dyDescent="0.75">
      <c r="B20" s="73" t="s">
        <v>238</v>
      </c>
      <c r="C20" s="74" t="s">
        <v>239</v>
      </c>
      <c r="D20" s="75" t="s">
        <v>240</v>
      </c>
    </row>
    <row r="21" spans="2:4" ht="35.25" customHeight="1" x14ac:dyDescent="0.75">
      <c r="B21" s="76"/>
      <c r="C21" s="77"/>
      <c r="D21" s="78" t="e">
        <f>$C$18*C21</f>
        <v>#REF!</v>
      </c>
    </row>
    <row r="22" spans="2:4" ht="35.25" customHeight="1" x14ac:dyDescent="0.75">
      <c r="B22" s="79"/>
      <c r="C22" s="77"/>
      <c r="D22" s="78" t="e">
        <f>$C$18*C22</f>
        <v>#REF!</v>
      </c>
    </row>
    <row r="23" spans="2:4" ht="35.25" customHeight="1" x14ac:dyDescent="0.75">
      <c r="B23" s="80"/>
      <c r="C23" s="77"/>
      <c r="D23" s="78" t="e">
        <f>$C$18*C23</f>
        <v>#REF!</v>
      </c>
    </row>
    <row r="24" spans="2:4" ht="35.25" customHeight="1" x14ac:dyDescent="0.75">
      <c r="B24" s="80"/>
      <c r="C24" s="77"/>
      <c r="D24" s="78" t="e">
        <f>$C$18*C24</f>
        <v>#REF!</v>
      </c>
    </row>
    <row r="25" spans="2:4" ht="35.25" customHeight="1" thickBot="1" x14ac:dyDescent="0.9">
      <c r="B25" s="81"/>
      <c r="C25" s="82"/>
      <c r="D25" s="78" t="e">
        <f>$C$18*C25</f>
        <v>#REF!</v>
      </c>
    </row>
    <row r="26" spans="2:4" ht="15.5" thickBot="1" x14ac:dyDescent="0.9"/>
    <row r="27" spans="2:4" x14ac:dyDescent="0.75">
      <c r="B27" s="382" t="s">
        <v>242</v>
      </c>
      <c r="C27" s="383"/>
      <c r="D27" s="384"/>
    </row>
    <row r="28" spans="2:4" ht="15.5" thickBot="1" x14ac:dyDescent="0.9">
      <c r="B28" s="385"/>
      <c r="C28" s="386"/>
      <c r="D28" s="387"/>
    </row>
    <row r="29" spans="2:4" x14ac:dyDescent="0.75">
      <c r="B29" s="72" t="s">
        <v>236</v>
      </c>
      <c r="C29" s="388" t="e">
        <f>SUM('1) Tableau budgétaire 1'!D52:F52,'1) Tableau budgétaire 1'!D57:F57,'1) Tableau budgétaire 1'!#REF!,'1) Tableau budgétaire 1'!#REF!)</f>
        <v>#REF!</v>
      </c>
      <c r="D29" s="389"/>
    </row>
    <row r="30" spans="2:4" x14ac:dyDescent="0.75">
      <c r="B30" s="72" t="s">
        <v>237</v>
      </c>
      <c r="C30" s="380" t="e">
        <f>SUM(D32:D36)</f>
        <v>#REF!</v>
      </c>
      <c r="D30" s="381"/>
    </row>
    <row r="31" spans="2:4" x14ac:dyDescent="0.75">
      <c r="B31" s="73" t="s">
        <v>238</v>
      </c>
      <c r="C31" s="74" t="s">
        <v>239</v>
      </c>
      <c r="D31" s="75" t="s">
        <v>240</v>
      </c>
    </row>
    <row r="32" spans="2:4" ht="35.25" customHeight="1" x14ac:dyDescent="0.75">
      <c r="B32" s="76"/>
      <c r="C32" s="77"/>
      <c r="D32" s="78" t="e">
        <f>$C$29*C32</f>
        <v>#REF!</v>
      </c>
    </row>
    <row r="33" spans="2:4" ht="35.25" customHeight="1" x14ac:dyDescent="0.75">
      <c r="B33" s="79"/>
      <c r="C33" s="77"/>
      <c r="D33" s="78" t="e">
        <f>$C$29*C33</f>
        <v>#REF!</v>
      </c>
    </row>
    <row r="34" spans="2:4" ht="35.25" customHeight="1" x14ac:dyDescent="0.75">
      <c r="B34" s="80"/>
      <c r="C34" s="77"/>
      <c r="D34" s="78" t="e">
        <f>$C$29*C34</f>
        <v>#REF!</v>
      </c>
    </row>
    <row r="35" spans="2:4" ht="35.25" customHeight="1" x14ac:dyDescent="0.75">
      <c r="B35" s="80"/>
      <c r="C35" s="77"/>
      <c r="D35" s="78" t="e">
        <f>$C$29*C35</f>
        <v>#REF!</v>
      </c>
    </row>
    <row r="36" spans="2:4" ht="35.25" customHeight="1" thickBot="1" x14ac:dyDescent="0.9">
      <c r="B36" s="81"/>
      <c r="C36" s="82"/>
      <c r="D36" s="78" t="e">
        <f>$C$29*C36</f>
        <v>#REF!</v>
      </c>
    </row>
    <row r="37" spans="2:4" ht="15.5" thickBot="1" x14ac:dyDescent="0.9"/>
    <row r="38" spans="2:4" x14ac:dyDescent="0.75">
      <c r="B38" s="382" t="s">
        <v>243</v>
      </c>
      <c r="C38" s="383"/>
      <c r="D38" s="384"/>
    </row>
    <row r="39" spans="2:4" ht="15.5" thickBot="1" x14ac:dyDescent="0.9">
      <c r="B39" s="385"/>
      <c r="C39" s="386"/>
      <c r="D39" s="387"/>
    </row>
    <row r="40" spans="2:4" x14ac:dyDescent="0.75">
      <c r="B40" s="72" t="s">
        <v>236</v>
      </c>
      <c r="C40" s="388" t="e">
        <f>SUM('1) Tableau budgétaire 1'!D64:F64,'1) Tableau budgétaire 1'!D68:F68,'1) Tableau budgétaire 1'!D73:F73,'1) Tableau budgétaire 1'!#REF!)</f>
        <v>#REF!</v>
      </c>
      <c r="D40" s="389"/>
    </row>
    <row r="41" spans="2:4" x14ac:dyDescent="0.75">
      <c r="B41" s="72" t="s">
        <v>237</v>
      </c>
      <c r="C41" s="380" t="e">
        <f>SUM(D43:D47)</f>
        <v>#REF!</v>
      </c>
      <c r="D41" s="381"/>
    </row>
    <row r="42" spans="2:4" x14ac:dyDescent="0.75">
      <c r="B42" s="73" t="s">
        <v>238</v>
      </c>
      <c r="C42" s="74" t="s">
        <v>239</v>
      </c>
      <c r="D42" s="75" t="s">
        <v>240</v>
      </c>
    </row>
    <row r="43" spans="2:4" ht="35.25" customHeight="1" x14ac:dyDescent="0.75">
      <c r="B43" s="76"/>
      <c r="C43" s="77"/>
      <c r="D43" s="78" t="e">
        <f>$C$40*C43</f>
        <v>#REF!</v>
      </c>
    </row>
    <row r="44" spans="2:4" ht="35.25" customHeight="1" x14ac:dyDescent="0.75">
      <c r="B44" s="79"/>
      <c r="C44" s="77"/>
      <c r="D44" s="78" t="e">
        <f>$C$40*C44</f>
        <v>#REF!</v>
      </c>
    </row>
    <row r="45" spans="2:4" ht="35.25" customHeight="1" x14ac:dyDescent="0.75">
      <c r="B45" s="80"/>
      <c r="C45" s="77"/>
      <c r="D45" s="78" t="e">
        <f>$C$40*C45</f>
        <v>#REF!</v>
      </c>
    </row>
    <row r="46" spans="2:4" ht="35.25" customHeight="1" x14ac:dyDescent="0.75">
      <c r="B46" s="80"/>
      <c r="C46" s="77"/>
      <c r="D46" s="78" t="e">
        <f>$C$40*C46</f>
        <v>#REF!</v>
      </c>
    </row>
    <row r="47" spans="2:4" ht="35.25" customHeight="1" thickBot="1" x14ac:dyDescent="0.9">
      <c r="B47" s="81"/>
      <c r="C47" s="82"/>
      <c r="D47" s="83" t="e">
        <f>$C$40*C47</f>
        <v>#REF!</v>
      </c>
    </row>
  </sheetData>
  <sheetProtection sheet="1" objects="1" scenarios="1"/>
  <mergeCells count="17">
    <mergeCell ref="B17:D17"/>
    <mergeCell ref="C18:D18"/>
    <mergeCell ref="B2:D3"/>
    <mergeCell ref="C7:D7"/>
    <mergeCell ref="B6:D6"/>
    <mergeCell ref="B5:D5"/>
    <mergeCell ref="C8:D8"/>
    <mergeCell ref="B16:D16"/>
    <mergeCell ref="C19:D19"/>
    <mergeCell ref="B27:D27"/>
    <mergeCell ref="B28:D28"/>
    <mergeCell ref="C30:D30"/>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topLeftCell="A4" zoomScale="80" zoomScaleNormal="80" workbookViewId="0">
      <selection activeCell="G9" sqref="G9"/>
    </sheetView>
  </sheetViews>
  <sheetFormatPr defaultColWidth="8.86328125" defaultRowHeight="14.75" x14ac:dyDescent="0.75"/>
  <cols>
    <col min="1" max="1" width="12.40625" customWidth="1"/>
    <col min="2" max="2" width="20.40625" customWidth="1"/>
    <col min="3" max="3" width="29.7265625" customWidth="1"/>
    <col min="4" max="4" width="17.40625" bestFit="1" customWidth="1"/>
    <col min="5" max="5" width="25.86328125" customWidth="1"/>
    <col min="6" max="6" width="24.40625" customWidth="1"/>
    <col min="7" max="7" width="18.40625" customWidth="1"/>
    <col min="8" max="8" width="21.54296875" customWidth="1"/>
    <col min="9" max="10" width="15.86328125" bestFit="1" customWidth="1"/>
    <col min="11" max="11" width="11.1328125" bestFit="1" customWidth="1"/>
  </cols>
  <sheetData>
    <row r="1" spans="2:6" ht="15.5" thickBot="1" x14ac:dyDescent="0.9"/>
    <row r="2" spans="2:6" s="66" customFormat="1" ht="16" x14ac:dyDescent="0.8">
      <c r="B2" s="402" t="s">
        <v>244</v>
      </c>
      <c r="C2" s="403"/>
      <c r="D2" s="403"/>
      <c r="E2" s="403"/>
      <c r="F2" s="404"/>
    </row>
    <row r="3" spans="2:6" s="66" customFormat="1" ht="16.75" thickBot="1" x14ac:dyDescent="0.95">
      <c r="B3" s="405"/>
      <c r="C3" s="406"/>
      <c r="D3" s="406"/>
      <c r="E3" s="406"/>
      <c r="F3" s="407"/>
    </row>
    <row r="4" spans="2:6" s="66" customFormat="1" ht="16.75" thickBot="1" x14ac:dyDescent="0.95"/>
    <row r="5" spans="2:6" s="66" customFormat="1" ht="16.75" thickBot="1" x14ac:dyDescent="0.95">
      <c r="B5" s="363" t="s">
        <v>223</v>
      </c>
      <c r="C5" s="365"/>
      <c r="D5" s="103"/>
      <c r="E5" s="103"/>
    </row>
    <row r="6" spans="2:6" s="66" customFormat="1" ht="32" x14ac:dyDescent="0.8">
      <c r="B6" s="64"/>
      <c r="C6" s="105" t="s">
        <v>245</v>
      </c>
      <c r="D6" s="104" t="s">
        <v>246</v>
      </c>
      <c r="E6" s="50" t="s">
        <v>247</v>
      </c>
    </row>
    <row r="7" spans="2:6" s="66" customFormat="1" ht="16" x14ac:dyDescent="0.8">
      <c r="B7" s="64"/>
      <c r="C7" s="141" t="str">
        <f>'1) Tableau budgétaire 1'!D13</f>
        <v>UNHCR</v>
      </c>
      <c r="D7" s="179" t="s">
        <v>14</v>
      </c>
      <c r="E7" s="180" t="s">
        <v>224</v>
      </c>
    </row>
    <row r="8" spans="2:6" s="66" customFormat="1" ht="32" x14ac:dyDescent="0.8">
      <c r="B8" s="17" t="s">
        <v>248</v>
      </c>
      <c r="C8" s="142">
        <f>'2) Tableau budgétaire 2'!D209</f>
        <v>143995.32999999999</v>
      </c>
      <c r="D8" s="143">
        <f>'2) Tableau budgétaire 2'!E209</f>
        <v>260000</v>
      </c>
      <c r="E8" s="144">
        <f>'2) Tableau budgétaire 2'!F209</f>
        <v>154076</v>
      </c>
    </row>
    <row r="9" spans="2:6" s="66" customFormat="1" ht="48" x14ac:dyDescent="0.8">
      <c r="B9" s="17" t="s">
        <v>249</v>
      </c>
      <c r="C9" s="142">
        <f>'2) Tableau budgétaire 2'!D210</f>
        <v>45000</v>
      </c>
      <c r="D9" s="143">
        <f>'2) Tableau budgétaire 2'!E210</f>
        <v>15000</v>
      </c>
      <c r="E9" s="144">
        <f>'2) Tableau budgétaire 2'!F210</f>
        <v>77000</v>
      </c>
    </row>
    <row r="10" spans="2:6" s="66" customFormat="1" ht="107.45" customHeight="1" x14ac:dyDescent="0.8">
      <c r="B10" s="17" t="s">
        <v>250</v>
      </c>
      <c r="C10" s="142">
        <f>'2) Tableau budgétaire 2'!D211</f>
        <v>13500</v>
      </c>
      <c r="D10" s="143">
        <f>'2) Tableau budgétaire 2'!E211</f>
        <v>120000</v>
      </c>
      <c r="E10" s="144">
        <f>'2) Tableau budgétaire 2'!F211</f>
        <v>22500</v>
      </c>
    </row>
    <row r="11" spans="2:6" s="66" customFormat="1" ht="32" x14ac:dyDescent="0.8">
      <c r="B11" s="29" t="s">
        <v>251</v>
      </c>
      <c r="C11" s="142">
        <f>'2) Tableau budgétaire 2'!D212</f>
        <v>111000</v>
      </c>
      <c r="D11" s="143">
        <f>'2) Tableau budgétaire 2'!E212</f>
        <v>87000</v>
      </c>
      <c r="E11" s="144">
        <f>'2) Tableau budgétaire 2'!F212</f>
        <v>225000</v>
      </c>
    </row>
    <row r="12" spans="2:6" s="66" customFormat="1" ht="16" x14ac:dyDescent="0.8">
      <c r="B12" s="17" t="s">
        <v>252</v>
      </c>
      <c r="C12" s="142">
        <f>'2) Tableau budgétaire 2'!D213</f>
        <v>9000</v>
      </c>
      <c r="D12" s="143">
        <f>'2) Tableau budgétaire 2'!E213</f>
        <v>14000</v>
      </c>
      <c r="E12" s="144">
        <f>'2) Tableau budgétaire 2'!F213</f>
        <v>56621</v>
      </c>
    </row>
    <row r="13" spans="2:6" s="66" customFormat="1" ht="48" x14ac:dyDescent="0.8">
      <c r="B13" s="17" t="s">
        <v>253</v>
      </c>
      <c r="C13" s="142">
        <f>'2) Tableau budgétaire 2'!D214</f>
        <v>729000</v>
      </c>
      <c r="D13" s="143">
        <f>'2) Tableau budgétaire 2'!E214</f>
        <v>250000</v>
      </c>
      <c r="E13" s="144">
        <f>'2) Tableau budgétaire 2'!F214</f>
        <v>185000</v>
      </c>
    </row>
    <row r="14" spans="2:6" s="66" customFormat="1" ht="32.75" thickBot="1" x14ac:dyDescent="0.95">
      <c r="B14" s="28" t="s">
        <v>254</v>
      </c>
      <c r="C14" s="145">
        <f>'2) Tableau budgétaire 2'!D215</f>
        <v>85000</v>
      </c>
      <c r="D14" s="146">
        <f>'2) Tableau budgétaire 2'!E215</f>
        <v>95122</v>
      </c>
      <c r="E14" s="147">
        <f>'2) Tableau budgétaire 2'!F215</f>
        <v>120925</v>
      </c>
    </row>
    <row r="15" spans="2:6" s="66" customFormat="1" ht="30" customHeight="1" thickBot="1" x14ac:dyDescent="0.95">
      <c r="B15" s="126" t="s">
        <v>255</v>
      </c>
      <c r="C15" s="148">
        <f>SUM(C8:C14)</f>
        <v>1136495.33</v>
      </c>
      <c r="D15" s="149">
        <f>SUM(D8:D14)</f>
        <v>841122</v>
      </c>
      <c r="E15" s="150">
        <f>SUM(E8:E14)</f>
        <v>841122</v>
      </c>
    </row>
    <row r="16" spans="2:6" s="66" customFormat="1" ht="21" customHeight="1" thickBot="1" x14ac:dyDescent="0.95">
      <c r="B16" s="127" t="s">
        <v>256</v>
      </c>
      <c r="C16" s="151">
        <f>C15*0.07</f>
        <v>79554.673100000015</v>
      </c>
      <c r="D16" s="177">
        <f>D15*0.07</f>
        <v>58878.540000000008</v>
      </c>
      <c r="E16" s="177">
        <f>E15*0.07</f>
        <v>58878.540000000008</v>
      </c>
      <c r="F16" s="178"/>
    </row>
    <row r="17" spans="2:6" s="66" customFormat="1" ht="20.25" customHeight="1" thickBot="1" x14ac:dyDescent="0.95">
      <c r="B17" s="125" t="s">
        <v>9</v>
      </c>
      <c r="C17" s="140">
        <f>SUM(C15:C16)</f>
        <v>1216050.0031000001</v>
      </c>
      <c r="D17" s="190">
        <f>SUM(D15:D16)</f>
        <v>900000.54</v>
      </c>
      <c r="E17" s="190">
        <f>SUM(E15:E16)</f>
        <v>900000.54</v>
      </c>
    </row>
    <row r="18" spans="2:6" s="66" customFormat="1" ht="16.75" thickBot="1" x14ac:dyDescent="0.95"/>
    <row r="19" spans="2:6" s="66" customFormat="1" ht="16" x14ac:dyDescent="0.8">
      <c r="B19" s="399" t="s">
        <v>257</v>
      </c>
      <c r="C19" s="400"/>
      <c r="D19" s="400"/>
      <c r="E19" s="400"/>
      <c r="F19" s="401"/>
    </row>
    <row r="20" spans="2:6" ht="16" x14ac:dyDescent="0.75">
      <c r="B20" s="25"/>
      <c r="C20" s="23" t="s">
        <v>245</v>
      </c>
      <c r="D20" s="23" t="s">
        <v>258</v>
      </c>
      <c r="E20" s="23" t="s">
        <v>259</v>
      </c>
      <c r="F20" s="26" t="s">
        <v>175</v>
      </c>
    </row>
    <row r="21" spans="2:6" ht="16" x14ac:dyDescent="0.75">
      <c r="B21" s="25"/>
      <c r="C21" s="23" t="str">
        <f>'1) Tableau budgétaire 1'!D13</f>
        <v>UNHCR</v>
      </c>
      <c r="D21" s="23" t="s">
        <v>14</v>
      </c>
      <c r="E21" s="23" t="s">
        <v>224</v>
      </c>
      <c r="F21" s="26"/>
    </row>
    <row r="22" spans="2:6" ht="23.25" customHeight="1" x14ac:dyDescent="0.75">
      <c r="B22" s="24" t="s">
        <v>260</v>
      </c>
      <c r="C22" s="22">
        <f>'1) Tableau budgétaire 1'!D98</f>
        <v>851235.00216999999</v>
      </c>
      <c r="D22" s="22">
        <f>'1) Tableau budgétaire 1'!F98</f>
        <v>630000.37800000003</v>
      </c>
      <c r="E22" s="22">
        <f>'1) Tableau budgétaire 1'!H98</f>
        <v>630000.37800000003</v>
      </c>
      <c r="F22" s="8">
        <f>'1) Tableau budgétaire 1'!K98</f>
        <v>0.7</v>
      </c>
    </row>
    <row r="23" spans="2:6" ht="24.75" customHeight="1" x14ac:dyDescent="0.75">
      <c r="B23" s="24" t="s">
        <v>261</v>
      </c>
      <c r="C23" s="22">
        <f>'1) Tableau budgétaire 1'!D99</f>
        <v>364815.00093000004</v>
      </c>
      <c r="D23" s="22">
        <f>'1) Tableau budgétaire 1'!F99</f>
        <v>270000.16200000001</v>
      </c>
      <c r="E23" s="22">
        <f>'1) Tableau budgétaire 1'!H99</f>
        <v>270000.16200000001</v>
      </c>
      <c r="F23" s="8">
        <f>'1) Tableau budgétaire 1'!K99</f>
        <v>0.3</v>
      </c>
    </row>
    <row r="24" spans="2:6" ht="24.75" customHeight="1" x14ac:dyDescent="0.75">
      <c r="B24" s="24" t="s">
        <v>262</v>
      </c>
      <c r="C24" s="22">
        <f>'1) Tableau budgétaire 1'!D100</f>
        <v>0</v>
      </c>
      <c r="D24" s="22"/>
      <c r="E24" s="22"/>
      <c r="F24" s="8">
        <f>'1) Tableau budgétaire 1'!K100</f>
        <v>0</v>
      </c>
    </row>
    <row r="25" spans="2:6" ht="15.5" thickBot="1" x14ac:dyDescent="0.9">
      <c r="B25" s="128" t="s">
        <v>225</v>
      </c>
      <c r="C25" s="129">
        <f>'1) Tableau budgétaire 1'!D102</f>
        <v>1216050.0031000001</v>
      </c>
      <c r="D25" s="129">
        <f>SUM(D22:D24)</f>
        <v>900000.54</v>
      </c>
      <c r="E25" s="199">
        <f>E22+E23</f>
        <v>900000.54</v>
      </c>
      <c r="F25" s="130"/>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customProperties>
    <customPr name="layoutContexts"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6328125" defaultRowHeight="14.75" x14ac:dyDescent="0.75"/>
  <sheetData>
    <row r="1" spans="1:2" x14ac:dyDescent="0.75">
      <c r="A1" s="67" t="s">
        <v>263</v>
      </c>
      <c r="B1" s="68" t="s">
        <v>264</v>
      </c>
    </row>
    <row r="2" spans="1:2" x14ac:dyDescent="0.75">
      <c r="A2" s="69" t="s">
        <v>265</v>
      </c>
      <c r="B2" s="70" t="s">
        <v>266</v>
      </c>
    </row>
    <row r="3" spans="1:2" x14ac:dyDescent="0.75">
      <c r="A3" s="69" t="s">
        <v>267</v>
      </c>
      <c r="B3" s="70" t="s">
        <v>268</v>
      </c>
    </row>
    <row r="4" spans="1:2" x14ac:dyDescent="0.75">
      <c r="A4" s="69" t="s">
        <v>269</v>
      </c>
      <c r="B4" s="70" t="s">
        <v>270</v>
      </c>
    </row>
    <row r="5" spans="1:2" x14ac:dyDescent="0.75">
      <c r="A5" s="69" t="s">
        <v>271</v>
      </c>
      <c r="B5" s="70" t="s">
        <v>272</v>
      </c>
    </row>
    <row r="6" spans="1:2" x14ac:dyDescent="0.75">
      <c r="A6" s="69" t="s">
        <v>273</v>
      </c>
      <c r="B6" s="70" t="s">
        <v>274</v>
      </c>
    </row>
    <row r="7" spans="1:2" x14ac:dyDescent="0.75">
      <c r="A7" s="69" t="s">
        <v>275</v>
      </c>
      <c r="B7" s="70" t="s">
        <v>276</v>
      </c>
    </row>
    <row r="8" spans="1:2" x14ac:dyDescent="0.75">
      <c r="A8" s="69" t="s">
        <v>277</v>
      </c>
      <c r="B8" s="70" t="s">
        <v>278</v>
      </c>
    </row>
    <row r="9" spans="1:2" x14ac:dyDescent="0.75">
      <c r="A9" s="69" t="s">
        <v>279</v>
      </c>
      <c r="B9" s="70" t="s">
        <v>280</v>
      </c>
    </row>
    <row r="10" spans="1:2" x14ac:dyDescent="0.75">
      <c r="A10" s="69" t="s">
        <v>281</v>
      </c>
      <c r="B10" s="70" t="s">
        <v>282</v>
      </c>
    </row>
    <row r="11" spans="1:2" x14ac:dyDescent="0.75">
      <c r="A11" s="69" t="s">
        <v>283</v>
      </c>
      <c r="B11" s="70" t="s">
        <v>284</v>
      </c>
    </row>
    <row r="12" spans="1:2" x14ac:dyDescent="0.75">
      <c r="A12" s="69" t="s">
        <v>285</v>
      </c>
      <c r="B12" s="70" t="s">
        <v>286</v>
      </c>
    </row>
    <row r="13" spans="1:2" x14ac:dyDescent="0.75">
      <c r="A13" s="69" t="s">
        <v>287</v>
      </c>
      <c r="B13" s="70" t="s">
        <v>288</v>
      </c>
    </row>
    <row r="14" spans="1:2" x14ac:dyDescent="0.75">
      <c r="A14" s="69" t="s">
        <v>289</v>
      </c>
      <c r="B14" s="70" t="s">
        <v>290</v>
      </c>
    </row>
    <row r="15" spans="1:2" x14ac:dyDescent="0.75">
      <c r="A15" s="69" t="s">
        <v>291</v>
      </c>
      <c r="B15" s="70" t="s">
        <v>292</v>
      </c>
    </row>
    <row r="16" spans="1:2" x14ac:dyDescent="0.75">
      <c r="A16" s="69" t="s">
        <v>293</v>
      </c>
      <c r="B16" s="70" t="s">
        <v>294</v>
      </c>
    </row>
    <row r="17" spans="1:2" x14ac:dyDescent="0.75">
      <c r="A17" s="69" t="s">
        <v>295</v>
      </c>
      <c r="B17" s="70" t="s">
        <v>296</v>
      </c>
    </row>
    <row r="18" spans="1:2" x14ac:dyDescent="0.75">
      <c r="A18" s="69" t="s">
        <v>297</v>
      </c>
      <c r="B18" s="70" t="s">
        <v>298</v>
      </c>
    </row>
    <row r="19" spans="1:2" x14ac:dyDescent="0.75">
      <c r="A19" s="69" t="s">
        <v>299</v>
      </c>
      <c r="B19" s="70" t="s">
        <v>300</v>
      </c>
    </row>
    <row r="20" spans="1:2" x14ac:dyDescent="0.75">
      <c r="A20" s="69" t="s">
        <v>301</v>
      </c>
      <c r="B20" s="70" t="s">
        <v>302</v>
      </c>
    </row>
    <row r="21" spans="1:2" x14ac:dyDescent="0.75">
      <c r="A21" s="69" t="s">
        <v>303</v>
      </c>
      <c r="B21" s="70" t="s">
        <v>304</v>
      </c>
    </row>
    <row r="22" spans="1:2" x14ac:dyDescent="0.75">
      <c r="A22" s="69" t="s">
        <v>305</v>
      </c>
      <c r="B22" s="70" t="s">
        <v>306</v>
      </c>
    </row>
    <row r="23" spans="1:2" x14ac:dyDescent="0.75">
      <c r="A23" s="69" t="s">
        <v>307</v>
      </c>
      <c r="B23" s="70" t="s">
        <v>308</v>
      </c>
    </row>
    <row r="24" spans="1:2" x14ac:dyDescent="0.75">
      <c r="A24" s="69" t="s">
        <v>309</v>
      </c>
      <c r="B24" s="70" t="s">
        <v>310</v>
      </c>
    </row>
    <row r="25" spans="1:2" x14ac:dyDescent="0.75">
      <c r="A25" s="69" t="s">
        <v>311</v>
      </c>
      <c r="B25" s="70" t="s">
        <v>312</v>
      </c>
    </row>
    <row r="26" spans="1:2" x14ac:dyDescent="0.75">
      <c r="A26" s="69" t="s">
        <v>313</v>
      </c>
      <c r="B26" s="70" t="s">
        <v>314</v>
      </c>
    </row>
    <row r="27" spans="1:2" x14ac:dyDescent="0.75">
      <c r="A27" s="69" t="s">
        <v>315</v>
      </c>
      <c r="B27" s="70" t="s">
        <v>316</v>
      </c>
    </row>
    <row r="28" spans="1:2" x14ac:dyDescent="0.75">
      <c r="A28" s="69" t="s">
        <v>317</v>
      </c>
      <c r="B28" s="70" t="s">
        <v>318</v>
      </c>
    </row>
    <row r="29" spans="1:2" x14ac:dyDescent="0.75">
      <c r="A29" s="69" t="s">
        <v>319</v>
      </c>
      <c r="B29" s="70" t="s">
        <v>320</v>
      </c>
    </row>
    <row r="30" spans="1:2" x14ac:dyDescent="0.75">
      <c r="A30" s="69" t="s">
        <v>321</v>
      </c>
      <c r="B30" s="70" t="s">
        <v>322</v>
      </c>
    </row>
    <row r="31" spans="1:2" x14ac:dyDescent="0.75">
      <c r="A31" s="69" t="s">
        <v>323</v>
      </c>
      <c r="B31" s="70" t="s">
        <v>324</v>
      </c>
    </row>
    <row r="32" spans="1:2" x14ac:dyDescent="0.75">
      <c r="A32" s="69" t="s">
        <v>325</v>
      </c>
      <c r="B32" s="70" t="s">
        <v>326</v>
      </c>
    </row>
    <row r="33" spans="1:2" x14ac:dyDescent="0.75">
      <c r="A33" s="69" t="s">
        <v>327</v>
      </c>
      <c r="B33" s="70" t="s">
        <v>328</v>
      </c>
    </row>
    <row r="34" spans="1:2" x14ac:dyDescent="0.75">
      <c r="A34" s="69" t="s">
        <v>329</v>
      </c>
      <c r="B34" s="70" t="s">
        <v>330</v>
      </c>
    </row>
    <row r="35" spans="1:2" x14ac:dyDescent="0.75">
      <c r="A35" s="69" t="s">
        <v>331</v>
      </c>
      <c r="B35" s="70" t="s">
        <v>332</v>
      </c>
    </row>
    <row r="36" spans="1:2" x14ac:dyDescent="0.75">
      <c r="A36" s="69" t="s">
        <v>333</v>
      </c>
      <c r="B36" s="70" t="s">
        <v>334</v>
      </c>
    </row>
    <row r="37" spans="1:2" x14ac:dyDescent="0.75">
      <c r="A37" s="69" t="s">
        <v>335</v>
      </c>
      <c r="B37" s="70" t="s">
        <v>336</v>
      </c>
    </row>
    <row r="38" spans="1:2" x14ac:dyDescent="0.75">
      <c r="A38" s="69" t="s">
        <v>337</v>
      </c>
      <c r="B38" s="70" t="s">
        <v>338</v>
      </c>
    </row>
    <row r="39" spans="1:2" x14ac:dyDescent="0.75">
      <c r="A39" s="69" t="s">
        <v>339</v>
      </c>
      <c r="B39" s="70" t="s">
        <v>340</v>
      </c>
    </row>
    <row r="40" spans="1:2" x14ac:dyDescent="0.75">
      <c r="A40" s="69" t="s">
        <v>341</v>
      </c>
      <c r="B40" s="70" t="s">
        <v>342</v>
      </c>
    </row>
    <row r="41" spans="1:2" x14ac:dyDescent="0.75">
      <c r="A41" s="69" t="s">
        <v>343</v>
      </c>
      <c r="B41" s="70" t="s">
        <v>344</v>
      </c>
    </row>
    <row r="42" spans="1:2" x14ac:dyDescent="0.75">
      <c r="A42" s="69" t="s">
        <v>345</v>
      </c>
      <c r="B42" s="70" t="s">
        <v>346</v>
      </c>
    </row>
    <row r="43" spans="1:2" x14ac:dyDescent="0.75">
      <c r="A43" s="69" t="s">
        <v>347</v>
      </c>
      <c r="B43" s="70" t="s">
        <v>348</v>
      </c>
    </row>
    <row r="44" spans="1:2" x14ac:dyDescent="0.75">
      <c r="A44" s="69" t="s">
        <v>349</v>
      </c>
      <c r="B44" s="70" t="s">
        <v>350</v>
      </c>
    </row>
    <row r="45" spans="1:2" x14ac:dyDescent="0.75">
      <c r="A45" s="69" t="s">
        <v>351</v>
      </c>
      <c r="B45" s="70" t="s">
        <v>352</v>
      </c>
    </row>
    <row r="46" spans="1:2" x14ac:dyDescent="0.75">
      <c r="A46" s="69" t="s">
        <v>353</v>
      </c>
      <c r="B46" s="70" t="s">
        <v>354</v>
      </c>
    </row>
    <row r="47" spans="1:2" x14ac:dyDescent="0.75">
      <c r="A47" s="69" t="s">
        <v>355</v>
      </c>
      <c r="B47" s="70" t="s">
        <v>356</v>
      </c>
    </row>
    <row r="48" spans="1:2" x14ac:dyDescent="0.75">
      <c r="A48" s="69" t="s">
        <v>357</v>
      </c>
      <c r="B48" s="70" t="s">
        <v>358</v>
      </c>
    </row>
    <row r="49" spans="1:2" x14ac:dyDescent="0.75">
      <c r="A49" s="69" t="s">
        <v>359</v>
      </c>
      <c r="B49" s="70" t="s">
        <v>360</v>
      </c>
    </row>
    <row r="50" spans="1:2" x14ac:dyDescent="0.75">
      <c r="A50" s="69" t="s">
        <v>361</v>
      </c>
      <c r="B50" s="70" t="s">
        <v>362</v>
      </c>
    </row>
    <row r="51" spans="1:2" x14ac:dyDescent="0.75">
      <c r="A51" s="69" t="s">
        <v>363</v>
      </c>
      <c r="B51" s="70" t="s">
        <v>364</v>
      </c>
    </row>
    <row r="52" spans="1:2" x14ac:dyDescent="0.75">
      <c r="A52" s="69" t="s">
        <v>365</v>
      </c>
      <c r="B52" s="70" t="s">
        <v>366</v>
      </c>
    </row>
    <row r="53" spans="1:2" x14ac:dyDescent="0.75">
      <c r="A53" s="69" t="s">
        <v>367</v>
      </c>
      <c r="B53" s="70" t="s">
        <v>368</v>
      </c>
    </row>
    <row r="54" spans="1:2" x14ac:dyDescent="0.75">
      <c r="A54" s="69" t="s">
        <v>369</v>
      </c>
      <c r="B54" s="70" t="s">
        <v>370</v>
      </c>
    </row>
    <row r="55" spans="1:2" x14ac:dyDescent="0.75">
      <c r="A55" s="69" t="s">
        <v>371</v>
      </c>
      <c r="B55" s="70" t="s">
        <v>372</v>
      </c>
    </row>
    <row r="56" spans="1:2" x14ac:dyDescent="0.75">
      <c r="A56" s="69" t="s">
        <v>373</v>
      </c>
      <c r="B56" s="70" t="s">
        <v>374</v>
      </c>
    </row>
    <row r="57" spans="1:2" x14ac:dyDescent="0.75">
      <c r="A57" s="69" t="s">
        <v>375</v>
      </c>
      <c r="B57" s="70" t="s">
        <v>376</v>
      </c>
    </row>
    <row r="58" spans="1:2" x14ac:dyDescent="0.75">
      <c r="A58" s="69" t="s">
        <v>377</v>
      </c>
      <c r="B58" s="70" t="s">
        <v>378</v>
      </c>
    </row>
    <row r="59" spans="1:2" x14ac:dyDescent="0.75">
      <c r="A59" s="69" t="s">
        <v>379</v>
      </c>
      <c r="B59" s="70" t="s">
        <v>380</v>
      </c>
    </row>
    <row r="60" spans="1:2" x14ac:dyDescent="0.75">
      <c r="A60" s="69" t="s">
        <v>381</v>
      </c>
      <c r="B60" s="70" t="s">
        <v>382</v>
      </c>
    </row>
    <row r="61" spans="1:2" x14ac:dyDescent="0.75">
      <c r="A61" s="69" t="s">
        <v>383</v>
      </c>
      <c r="B61" s="70" t="s">
        <v>384</v>
      </c>
    </row>
    <row r="62" spans="1:2" x14ac:dyDescent="0.75">
      <c r="A62" s="69" t="s">
        <v>385</v>
      </c>
      <c r="B62" s="70" t="s">
        <v>386</v>
      </c>
    </row>
    <row r="63" spans="1:2" x14ac:dyDescent="0.75">
      <c r="A63" s="69" t="s">
        <v>387</v>
      </c>
      <c r="B63" s="70" t="s">
        <v>388</v>
      </c>
    </row>
    <row r="64" spans="1:2" x14ac:dyDescent="0.75">
      <c r="A64" s="69" t="s">
        <v>389</v>
      </c>
      <c r="B64" s="70" t="s">
        <v>390</v>
      </c>
    </row>
    <row r="65" spans="1:2" x14ac:dyDescent="0.75">
      <c r="A65" s="69" t="s">
        <v>391</v>
      </c>
      <c r="B65" s="70" t="s">
        <v>392</v>
      </c>
    </row>
    <row r="66" spans="1:2" x14ac:dyDescent="0.75">
      <c r="A66" s="69" t="s">
        <v>393</v>
      </c>
      <c r="B66" s="70" t="s">
        <v>394</v>
      </c>
    </row>
    <row r="67" spans="1:2" x14ac:dyDescent="0.75">
      <c r="A67" s="69" t="s">
        <v>395</v>
      </c>
      <c r="B67" s="70" t="s">
        <v>396</v>
      </c>
    </row>
    <row r="68" spans="1:2" x14ac:dyDescent="0.75">
      <c r="A68" s="69" t="s">
        <v>397</v>
      </c>
      <c r="B68" s="70" t="s">
        <v>398</v>
      </c>
    </row>
    <row r="69" spans="1:2" x14ac:dyDescent="0.75">
      <c r="A69" s="69" t="s">
        <v>399</v>
      </c>
      <c r="B69" s="70" t="s">
        <v>400</v>
      </c>
    </row>
    <row r="70" spans="1:2" x14ac:dyDescent="0.75">
      <c r="A70" s="69" t="s">
        <v>401</v>
      </c>
      <c r="B70" s="70" t="s">
        <v>402</v>
      </c>
    </row>
    <row r="71" spans="1:2" x14ac:dyDescent="0.75">
      <c r="A71" s="69" t="s">
        <v>403</v>
      </c>
      <c r="B71" s="70" t="s">
        <v>404</v>
      </c>
    </row>
    <row r="72" spans="1:2" x14ac:dyDescent="0.75">
      <c r="A72" s="69" t="s">
        <v>405</v>
      </c>
      <c r="B72" s="70" t="s">
        <v>406</v>
      </c>
    </row>
    <row r="73" spans="1:2" x14ac:dyDescent="0.75">
      <c r="A73" s="69" t="s">
        <v>407</v>
      </c>
      <c r="B73" s="70" t="s">
        <v>408</v>
      </c>
    </row>
    <row r="74" spans="1:2" x14ac:dyDescent="0.75">
      <c r="A74" s="69" t="s">
        <v>409</v>
      </c>
      <c r="B74" s="70" t="s">
        <v>410</v>
      </c>
    </row>
    <row r="75" spans="1:2" x14ac:dyDescent="0.75">
      <c r="A75" s="69" t="s">
        <v>411</v>
      </c>
      <c r="B75" s="71" t="s">
        <v>412</v>
      </c>
    </row>
    <row r="76" spans="1:2" x14ac:dyDescent="0.75">
      <c r="A76" s="69" t="s">
        <v>413</v>
      </c>
      <c r="B76" s="71" t="s">
        <v>414</v>
      </c>
    </row>
    <row r="77" spans="1:2" x14ac:dyDescent="0.75">
      <c r="A77" s="69" t="s">
        <v>415</v>
      </c>
      <c r="B77" s="71" t="s">
        <v>416</v>
      </c>
    </row>
    <row r="78" spans="1:2" x14ac:dyDescent="0.75">
      <c r="A78" s="69" t="s">
        <v>417</v>
      </c>
      <c r="B78" s="71" t="s">
        <v>418</v>
      </c>
    </row>
    <row r="79" spans="1:2" x14ac:dyDescent="0.75">
      <c r="A79" s="69" t="s">
        <v>419</v>
      </c>
      <c r="B79" s="71" t="s">
        <v>420</v>
      </c>
    </row>
    <row r="80" spans="1:2" x14ac:dyDescent="0.75">
      <c r="A80" s="69" t="s">
        <v>421</v>
      </c>
      <c r="B80" s="71" t="s">
        <v>422</v>
      </c>
    </row>
    <row r="81" spans="1:2" x14ac:dyDescent="0.75">
      <c r="A81" s="69" t="s">
        <v>423</v>
      </c>
      <c r="B81" s="71" t="s">
        <v>424</v>
      </c>
    </row>
    <row r="82" spans="1:2" x14ac:dyDescent="0.75">
      <c r="A82" s="69" t="s">
        <v>425</v>
      </c>
      <c r="B82" s="71" t="s">
        <v>426</v>
      </c>
    </row>
    <row r="83" spans="1:2" x14ac:dyDescent="0.75">
      <c r="A83" s="69" t="s">
        <v>427</v>
      </c>
      <c r="B83" s="71" t="s">
        <v>428</v>
      </c>
    </row>
    <row r="84" spans="1:2" x14ac:dyDescent="0.75">
      <c r="A84" s="69" t="s">
        <v>429</v>
      </c>
      <c r="B84" s="71" t="s">
        <v>430</v>
      </c>
    </row>
    <row r="85" spans="1:2" x14ac:dyDescent="0.75">
      <c r="A85" s="69" t="s">
        <v>431</v>
      </c>
      <c r="B85" s="71" t="s">
        <v>432</v>
      </c>
    </row>
    <row r="86" spans="1:2" x14ac:dyDescent="0.75">
      <c r="A86" s="69" t="s">
        <v>433</v>
      </c>
      <c r="B86" s="71" t="s">
        <v>434</v>
      </c>
    </row>
    <row r="87" spans="1:2" x14ac:dyDescent="0.75">
      <c r="A87" s="69" t="s">
        <v>435</v>
      </c>
      <c r="B87" s="71" t="s">
        <v>436</v>
      </c>
    </row>
    <row r="88" spans="1:2" x14ac:dyDescent="0.75">
      <c r="A88" s="69" t="s">
        <v>437</v>
      </c>
      <c r="B88" s="71" t="s">
        <v>438</v>
      </c>
    </row>
    <row r="89" spans="1:2" x14ac:dyDescent="0.75">
      <c r="A89" s="69" t="s">
        <v>439</v>
      </c>
      <c r="B89" s="71" t="s">
        <v>440</v>
      </c>
    </row>
    <row r="90" spans="1:2" x14ac:dyDescent="0.75">
      <c r="A90" s="69" t="s">
        <v>441</v>
      </c>
      <c r="B90" s="71" t="s">
        <v>442</v>
      </c>
    </row>
    <row r="91" spans="1:2" x14ac:dyDescent="0.75">
      <c r="A91" s="69" t="s">
        <v>443</v>
      </c>
      <c r="B91" s="71" t="s">
        <v>444</v>
      </c>
    </row>
    <row r="92" spans="1:2" x14ac:dyDescent="0.75">
      <c r="A92" s="69" t="s">
        <v>445</v>
      </c>
      <c r="B92" s="71" t="s">
        <v>446</v>
      </c>
    </row>
    <row r="93" spans="1:2" x14ac:dyDescent="0.75">
      <c r="A93" s="69" t="s">
        <v>447</v>
      </c>
      <c r="B93" s="71" t="s">
        <v>448</v>
      </c>
    </row>
    <row r="94" spans="1:2" x14ac:dyDescent="0.75">
      <c r="A94" s="69" t="s">
        <v>449</v>
      </c>
      <c r="B94" s="71" t="s">
        <v>450</v>
      </c>
    </row>
    <row r="95" spans="1:2" x14ac:dyDescent="0.75">
      <c r="A95" s="69" t="s">
        <v>451</v>
      </c>
      <c r="B95" s="71" t="s">
        <v>452</v>
      </c>
    </row>
    <row r="96" spans="1:2" x14ac:dyDescent="0.75">
      <c r="A96" s="69" t="s">
        <v>453</v>
      </c>
      <c r="B96" s="71" t="s">
        <v>454</v>
      </c>
    </row>
    <row r="97" spans="1:2" x14ac:dyDescent="0.75">
      <c r="A97" s="69" t="s">
        <v>455</v>
      </c>
      <c r="B97" s="71" t="s">
        <v>456</v>
      </c>
    </row>
    <row r="98" spans="1:2" x14ac:dyDescent="0.75">
      <c r="A98" s="69" t="s">
        <v>457</v>
      </c>
      <c r="B98" s="71" t="s">
        <v>458</v>
      </c>
    </row>
    <row r="99" spans="1:2" x14ac:dyDescent="0.75">
      <c r="A99" s="69" t="s">
        <v>459</v>
      </c>
      <c r="B99" s="71" t="s">
        <v>460</v>
      </c>
    </row>
    <row r="100" spans="1:2" x14ac:dyDescent="0.75">
      <c r="A100" s="69" t="s">
        <v>461</v>
      </c>
      <c r="B100" s="71" t="s">
        <v>462</v>
      </c>
    </row>
    <row r="101" spans="1:2" x14ac:dyDescent="0.75">
      <c r="A101" s="69" t="s">
        <v>463</v>
      </c>
      <c r="B101" s="71" t="s">
        <v>464</v>
      </c>
    </row>
    <row r="102" spans="1:2" x14ac:dyDescent="0.75">
      <c r="A102" s="69" t="s">
        <v>465</v>
      </c>
      <c r="B102" s="71" t="s">
        <v>466</v>
      </c>
    </row>
    <row r="103" spans="1:2" x14ac:dyDescent="0.75">
      <c r="A103" s="69" t="s">
        <v>467</v>
      </c>
      <c r="B103" s="71" t="s">
        <v>468</v>
      </c>
    </row>
    <row r="104" spans="1:2" x14ac:dyDescent="0.75">
      <c r="A104" s="69" t="s">
        <v>469</v>
      </c>
      <c r="B104" s="71" t="s">
        <v>470</v>
      </c>
    </row>
    <row r="105" spans="1:2" x14ac:dyDescent="0.75">
      <c r="A105" s="69" t="s">
        <v>471</v>
      </c>
      <c r="B105" s="71" t="s">
        <v>472</v>
      </c>
    </row>
    <row r="106" spans="1:2" x14ac:dyDescent="0.75">
      <c r="A106" s="69" t="s">
        <v>473</v>
      </c>
      <c r="B106" s="71" t="s">
        <v>474</v>
      </c>
    </row>
    <row r="107" spans="1:2" x14ac:dyDescent="0.75">
      <c r="A107" s="69" t="s">
        <v>475</v>
      </c>
      <c r="B107" s="71" t="s">
        <v>476</v>
      </c>
    </row>
    <row r="108" spans="1:2" x14ac:dyDescent="0.75">
      <c r="A108" s="69" t="s">
        <v>477</v>
      </c>
      <c r="B108" s="71" t="s">
        <v>478</v>
      </c>
    </row>
    <row r="109" spans="1:2" x14ac:dyDescent="0.75">
      <c r="A109" s="69" t="s">
        <v>479</v>
      </c>
      <c r="B109" s="71" t="s">
        <v>480</v>
      </c>
    </row>
    <row r="110" spans="1:2" x14ac:dyDescent="0.75">
      <c r="A110" s="69" t="s">
        <v>481</v>
      </c>
      <c r="B110" s="71" t="s">
        <v>482</v>
      </c>
    </row>
    <row r="111" spans="1:2" x14ac:dyDescent="0.75">
      <c r="A111" s="69" t="s">
        <v>483</v>
      </c>
      <c r="B111" s="71" t="s">
        <v>484</v>
      </c>
    </row>
    <row r="112" spans="1:2" x14ac:dyDescent="0.75">
      <c r="A112" s="69" t="s">
        <v>485</v>
      </c>
      <c r="B112" s="71" t="s">
        <v>486</v>
      </c>
    </row>
    <row r="113" spans="1:2" x14ac:dyDescent="0.75">
      <c r="A113" s="69" t="s">
        <v>487</v>
      </c>
      <c r="B113" s="71" t="s">
        <v>488</v>
      </c>
    </row>
    <row r="114" spans="1:2" x14ac:dyDescent="0.75">
      <c r="A114" s="69" t="s">
        <v>489</v>
      </c>
      <c r="B114" s="71" t="s">
        <v>490</v>
      </c>
    </row>
    <row r="115" spans="1:2" x14ac:dyDescent="0.75">
      <c r="A115" s="69" t="s">
        <v>491</v>
      </c>
      <c r="B115" s="71" t="s">
        <v>492</v>
      </c>
    </row>
    <row r="116" spans="1:2" x14ac:dyDescent="0.75">
      <c r="A116" s="69" t="s">
        <v>493</v>
      </c>
      <c r="B116" s="71" t="s">
        <v>494</v>
      </c>
    </row>
    <row r="117" spans="1:2" x14ac:dyDescent="0.75">
      <c r="A117" s="69" t="s">
        <v>495</v>
      </c>
      <c r="B117" s="71" t="s">
        <v>496</v>
      </c>
    </row>
    <row r="118" spans="1:2" x14ac:dyDescent="0.75">
      <c r="A118" s="69" t="s">
        <v>497</v>
      </c>
      <c r="B118" s="71" t="s">
        <v>498</v>
      </c>
    </row>
    <row r="119" spans="1:2" x14ac:dyDescent="0.75">
      <c r="A119" s="69" t="s">
        <v>499</v>
      </c>
      <c r="B119" s="71" t="s">
        <v>500</v>
      </c>
    </row>
    <row r="120" spans="1:2" x14ac:dyDescent="0.75">
      <c r="A120" s="69" t="s">
        <v>501</v>
      </c>
      <c r="B120" s="71" t="s">
        <v>502</v>
      </c>
    </row>
    <row r="121" spans="1:2" x14ac:dyDescent="0.75">
      <c r="A121" s="69" t="s">
        <v>503</v>
      </c>
      <c r="B121" s="71" t="s">
        <v>504</v>
      </c>
    </row>
    <row r="122" spans="1:2" x14ac:dyDescent="0.75">
      <c r="A122" s="69" t="s">
        <v>505</v>
      </c>
      <c r="B122" s="71" t="s">
        <v>506</v>
      </c>
    </row>
    <row r="123" spans="1:2" x14ac:dyDescent="0.75">
      <c r="A123" s="69" t="s">
        <v>507</v>
      </c>
      <c r="B123" s="71" t="s">
        <v>508</v>
      </c>
    </row>
    <row r="124" spans="1:2" x14ac:dyDescent="0.75">
      <c r="A124" s="69" t="s">
        <v>509</v>
      </c>
      <c r="B124" s="71" t="s">
        <v>510</v>
      </c>
    </row>
    <row r="125" spans="1:2" x14ac:dyDescent="0.75">
      <c r="A125" s="69" t="s">
        <v>511</v>
      </c>
      <c r="B125" s="71" t="s">
        <v>512</v>
      </c>
    </row>
    <row r="126" spans="1:2" x14ac:dyDescent="0.75">
      <c r="A126" s="69" t="s">
        <v>513</v>
      </c>
      <c r="B126" s="71" t="s">
        <v>514</v>
      </c>
    </row>
    <row r="127" spans="1:2" x14ac:dyDescent="0.75">
      <c r="A127" s="69" t="s">
        <v>515</v>
      </c>
      <c r="B127" s="71" t="s">
        <v>516</v>
      </c>
    </row>
    <row r="128" spans="1:2" x14ac:dyDescent="0.75">
      <c r="A128" s="69" t="s">
        <v>517</v>
      </c>
      <c r="B128" s="71" t="s">
        <v>518</v>
      </c>
    </row>
    <row r="129" spans="1:2" x14ac:dyDescent="0.75">
      <c r="A129" s="69" t="s">
        <v>519</v>
      </c>
      <c r="B129" s="71" t="s">
        <v>520</v>
      </c>
    </row>
    <row r="130" spans="1:2" x14ac:dyDescent="0.75">
      <c r="A130" s="69" t="s">
        <v>521</v>
      </c>
      <c r="B130" s="71" t="s">
        <v>522</v>
      </c>
    </row>
    <row r="131" spans="1:2" x14ac:dyDescent="0.75">
      <c r="A131" s="69" t="s">
        <v>523</v>
      </c>
      <c r="B131" s="71" t="s">
        <v>524</v>
      </c>
    </row>
    <row r="132" spans="1:2" x14ac:dyDescent="0.75">
      <c r="A132" s="69" t="s">
        <v>525</v>
      </c>
      <c r="B132" s="71" t="s">
        <v>526</v>
      </c>
    </row>
    <row r="133" spans="1:2" x14ac:dyDescent="0.75">
      <c r="A133" s="69" t="s">
        <v>527</v>
      </c>
      <c r="B133" s="71" t="s">
        <v>528</v>
      </c>
    </row>
    <row r="134" spans="1:2" x14ac:dyDescent="0.75">
      <c r="A134" s="69" t="s">
        <v>529</v>
      </c>
      <c r="B134" s="71" t="s">
        <v>530</v>
      </c>
    </row>
    <row r="135" spans="1:2" x14ac:dyDescent="0.75">
      <c r="A135" s="69" t="s">
        <v>531</v>
      </c>
      <c r="B135" s="71" t="s">
        <v>532</v>
      </c>
    </row>
    <row r="136" spans="1:2" x14ac:dyDescent="0.75">
      <c r="A136" s="69" t="s">
        <v>533</v>
      </c>
      <c r="B136" s="71" t="s">
        <v>534</v>
      </c>
    </row>
    <row r="137" spans="1:2" x14ac:dyDescent="0.75">
      <c r="A137" s="69" t="s">
        <v>535</v>
      </c>
      <c r="B137" s="71" t="s">
        <v>536</v>
      </c>
    </row>
    <row r="138" spans="1:2" x14ac:dyDescent="0.75">
      <c r="A138" s="69" t="s">
        <v>537</v>
      </c>
      <c r="B138" s="71" t="s">
        <v>538</v>
      </c>
    </row>
    <row r="139" spans="1:2" x14ac:dyDescent="0.75">
      <c r="A139" s="69" t="s">
        <v>539</v>
      </c>
      <c r="B139" s="71" t="s">
        <v>540</v>
      </c>
    </row>
    <row r="140" spans="1:2" x14ac:dyDescent="0.75">
      <c r="A140" s="69" t="s">
        <v>541</v>
      </c>
      <c r="B140" s="71" t="s">
        <v>542</v>
      </c>
    </row>
    <row r="141" spans="1:2" x14ac:dyDescent="0.75">
      <c r="A141" s="69" t="s">
        <v>543</v>
      </c>
      <c r="B141" s="71" t="s">
        <v>544</v>
      </c>
    </row>
    <row r="142" spans="1:2" x14ac:dyDescent="0.75">
      <c r="A142" s="69" t="s">
        <v>545</v>
      </c>
      <c r="B142" s="71" t="s">
        <v>546</v>
      </c>
    </row>
    <row r="143" spans="1:2" x14ac:dyDescent="0.75">
      <c r="A143" s="69" t="s">
        <v>547</v>
      </c>
      <c r="B143" s="71" t="s">
        <v>548</v>
      </c>
    </row>
    <row r="144" spans="1:2" x14ac:dyDescent="0.75">
      <c r="A144" s="69" t="s">
        <v>549</v>
      </c>
      <c r="B144" s="71" t="s">
        <v>550</v>
      </c>
    </row>
    <row r="145" spans="1:2" x14ac:dyDescent="0.75">
      <c r="A145" s="69" t="s">
        <v>551</v>
      </c>
      <c r="B145" s="71" t="s">
        <v>552</v>
      </c>
    </row>
    <row r="146" spans="1:2" x14ac:dyDescent="0.75">
      <c r="A146" s="69" t="s">
        <v>553</v>
      </c>
      <c r="B146" s="71" t="s">
        <v>554</v>
      </c>
    </row>
    <row r="147" spans="1:2" x14ac:dyDescent="0.75">
      <c r="A147" s="69" t="s">
        <v>555</v>
      </c>
      <c r="B147" s="71" t="s">
        <v>556</v>
      </c>
    </row>
    <row r="148" spans="1:2" x14ac:dyDescent="0.75">
      <c r="A148" s="69" t="s">
        <v>557</v>
      </c>
      <c r="B148" s="71" t="s">
        <v>558</v>
      </c>
    </row>
    <row r="149" spans="1:2" x14ac:dyDescent="0.75">
      <c r="A149" s="69" t="s">
        <v>559</v>
      </c>
      <c r="B149" s="71" t="s">
        <v>560</v>
      </c>
    </row>
    <row r="150" spans="1:2" x14ac:dyDescent="0.75">
      <c r="A150" s="69" t="s">
        <v>561</v>
      </c>
      <c r="B150" s="71" t="s">
        <v>562</v>
      </c>
    </row>
    <row r="151" spans="1:2" x14ac:dyDescent="0.75">
      <c r="A151" s="69" t="s">
        <v>563</v>
      </c>
      <c r="B151" s="71" t="s">
        <v>564</v>
      </c>
    </row>
    <row r="152" spans="1:2" x14ac:dyDescent="0.75">
      <c r="A152" s="69" t="s">
        <v>565</v>
      </c>
      <c r="B152" s="71" t="s">
        <v>566</v>
      </c>
    </row>
    <row r="153" spans="1:2" x14ac:dyDescent="0.75">
      <c r="A153" s="69" t="s">
        <v>567</v>
      </c>
      <c r="B153" s="71" t="s">
        <v>568</v>
      </c>
    </row>
    <row r="154" spans="1:2" x14ac:dyDescent="0.75">
      <c r="A154" s="69" t="s">
        <v>569</v>
      </c>
      <c r="B154" s="71" t="s">
        <v>570</v>
      </c>
    </row>
    <row r="155" spans="1:2" x14ac:dyDescent="0.75">
      <c r="A155" s="69" t="s">
        <v>571</v>
      </c>
      <c r="B155" s="71" t="s">
        <v>572</v>
      </c>
    </row>
    <row r="156" spans="1:2" x14ac:dyDescent="0.75">
      <c r="A156" s="69" t="s">
        <v>573</v>
      </c>
      <c r="B156" s="71" t="s">
        <v>574</v>
      </c>
    </row>
    <row r="157" spans="1:2" x14ac:dyDescent="0.75">
      <c r="A157" s="69" t="s">
        <v>575</v>
      </c>
      <c r="B157" s="71" t="s">
        <v>576</v>
      </c>
    </row>
    <row r="158" spans="1:2" x14ac:dyDescent="0.75">
      <c r="A158" s="69" t="s">
        <v>577</v>
      </c>
      <c r="B158" s="71" t="s">
        <v>578</v>
      </c>
    </row>
    <row r="159" spans="1:2" x14ac:dyDescent="0.75">
      <c r="A159" s="69" t="s">
        <v>579</v>
      </c>
      <c r="B159" s="71" t="s">
        <v>580</v>
      </c>
    </row>
    <row r="160" spans="1:2" x14ac:dyDescent="0.75">
      <c r="A160" s="69" t="s">
        <v>581</v>
      </c>
      <c r="B160" s="71" t="s">
        <v>582</v>
      </c>
    </row>
    <row r="161" spans="1:2" x14ac:dyDescent="0.75">
      <c r="A161" s="69" t="s">
        <v>583</v>
      </c>
      <c r="B161" s="71" t="s">
        <v>584</v>
      </c>
    </row>
    <row r="162" spans="1:2" x14ac:dyDescent="0.75">
      <c r="A162" s="69" t="s">
        <v>585</v>
      </c>
      <c r="B162" s="71" t="s">
        <v>586</v>
      </c>
    </row>
    <row r="163" spans="1:2" x14ac:dyDescent="0.75">
      <c r="A163" s="69" t="s">
        <v>587</v>
      </c>
      <c r="B163" s="71" t="s">
        <v>588</v>
      </c>
    </row>
    <row r="164" spans="1:2" x14ac:dyDescent="0.75">
      <c r="A164" s="69" t="s">
        <v>589</v>
      </c>
      <c r="B164" s="71" t="s">
        <v>590</v>
      </c>
    </row>
    <row r="165" spans="1:2" x14ac:dyDescent="0.75">
      <c r="A165" s="69" t="s">
        <v>591</v>
      </c>
      <c r="B165" s="71" t="s">
        <v>592</v>
      </c>
    </row>
    <row r="166" spans="1:2" x14ac:dyDescent="0.75">
      <c r="A166" s="69" t="s">
        <v>593</v>
      </c>
      <c r="B166" s="71" t="s">
        <v>594</v>
      </c>
    </row>
    <row r="167" spans="1:2" x14ac:dyDescent="0.75">
      <c r="A167" s="69" t="s">
        <v>595</v>
      </c>
      <c r="B167" s="71" t="s">
        <v>596</v>
      </c>
    </row>
    <row r="168" spans="1:2" x14ac:dyDescent="0.75">
      <c r="A168" s="69" t="s">
        <v>597</v>
      </c>
      <c r="B168" s="71" t="s">
        <v>598</v>
      </c>
    </row>
    <row r="169" spans="1:2" x14ac:dyDescent="0.75">
      <c r="A169" s="69" t="s">
        <v>599</v>
      </c>
      <c r="B169" s="71" t="s">
        <v>600</v>
      </c>
    </row>
    <row r="170" spans="1:2" x14ac:dyDescent="0.75">
      <c r="A170" s="69" t="s">
        <v>601</v>
      </c>
      <c r="B170" s="71" t="s">
        <v>602</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9DEB9F-9C17-4C87-9197-FB56B3071CC4}">
  <ds:schemaRefs>
    <ds:schemaRef ds:uri="http://schemas.microsoft.com/office/2006/documentManagement/types"/>
    <ds:schemaRef ds:uri="4cf532e7-729d-49c9-bdf1-b17e9c71222a"/>
    <ds:schemaRef ds:uri="http://schemas.microsoft.com/office/2006/metadata/properties"/>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e5985fe8-58a7-48fd-a938-10bc868ee4be"/>
    <ds:schemaRef ds:uri="http://purl.org/dc/dcmitype/"/>
  </ds:schemaRefs>
</ds:datastoreItem>
</file>

<file path=customXml/itemProps2.xml><?xml version="1.0" encoding="utf-8"?>
<ds:datastoreItem xmlns:ds="http://schemas.openxmlformats.org/officeDocument/2006/customXml" ds:itemID="{90E54249-2965-49A0-9CA8-E29F6DF75D04}">
  <ds:schemaRefs>
    <ds:schemaRef ds:uri="http://schemas.microsoft.com/sharepoint/v3/contenttype/forms"/>
  </ds:schemaRefs>
</ds:datastoreItem>
</file>

<file path=customXml/itemProps3.xml><?xml version="1.0" encoding="utf-8"?>
<ds:datastoreItem xmlns:ds="http://schemas.openxmlformats.org/officeDocument/2006/customXml" ds:itemID="{7062BCB7-D167-41C4-B7FF-236D04C724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Calcul % GEWE</vt:lpstr>
      <vt:lpstr>2) Tableau budgétaire 2</vt:lpstr>
      <vt:lpstr>3) Notes d'explication</vt:lpstr>
      <vt:lpstr>4) Pour utilisation par PBSO</vt:lpstr>
      <vt:lpstr>5) Pour utilisation par MPTFO</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DRC_00123718_Finance Report_nov22.xlsx</dc:title>
  <dc:subject/>
  <dc:creator>Jelena Zelenovic</dc:creator>
  <cp:keywords/>
  <dc:description/>
  <cp:lastModifiedBy>Nobuko Shimura</cp:lastModifiedBy>
  <cp:revision/>
  <dcterms:created xsi:type="dcterms:W3CDTF">2017-11-15T21:17:43Z</dcterms:created>
  <dcterms:modified xsi:type="dcterms:W3CDTF">2022-11-17T08:11:18Z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checksum">
    <vt:filetime>2022-11-17T08:11:18Z</vt:filetime>
  </property>
</Properties>
</file>