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unitednations-my.sharepoint.com/personal/keshni_makoond_un_org/Documents/07 DME&amp;L Support/Reporting dec 2022/Dec 2022_Submitted Reports/"/>
    </mc:Choice>
  </mc:AlternateContent>
  <xr:revisionPtr revIDLastSave="0" documentId="8_{71342E68-57CF-4018-9AB4-EFBC32958E31}" xr6:coauthVersionLast="47" xr6:coauthVersionMax="47" xr10:uidLastSave="{00000000-0000-0000-0000-000000000000}"/>
  <bookViews>
    <workbookView xWindow="34920" yWindow="1425" windowWidth="21600" windowHeight="11385"/>
  </bookViews>
  <sheets>
    <sheet name="Rapport Intermaire UNW " sheetId="1" r:id="rId1"/>
    <sheet name="Rapport Interpeace T1 PBF " sheetId="2" r:id="rId2"/>
  </sheets>
  <externalReferences>
    <externalReference r:id="rId3"/>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6" i="1" l="1"/>
  <c r="F115" i="2"/>
  <c r="F114" i="2"/>
  <c r="F113" i="2"/>
  <c r="F112" i="2"/>
  <c r="F111" i="2"/>
  <c r="F110" i="2"/>
  <c r="E109" i="2"/>
  <c r="F109" i="2" s="1"/>
  <c r="F108" i="2"/>
  <c r="F104" i="2"/>
  <c r="I104" i="2" s="1"/>
  <c r="J104" i="2" s="1"/>
  <c r="F103" i="2"/>
  <c r="F102" i="2"/>
  <c r="I99" i="2"/>
  <c r="F99" i="2"/>
  <c r="J99" i="2" s="1"/>
  <c r="F97" i="2"/>
  <c r="J97" i="2" s="1"/>
  <c r="F94" i="2"/>
  <c r="I94" i="2" s="1"/>
  <c r="I93" i="2"/>
  <c r="F93" i="2"/>
  <c r="J93" i="2" s="1"/>
  <c r="F92" i="2"/>
  <c r="F91" i="2"/>
  <c r="F90" i="2"/>
  <c r="F87" i="2"/>
  <c r="F86" i="2"/>
  <c r="I85" i="2"/>
  <c r="F85" i="2"/>
  <c r="F82" i="2"/>
  <c r="I81" i="2"/>
  <c r="J81" i="2"/>
  <c r="I80" i="2"/>
  <c r="J80" i="2"/>
  <c r="I79" i="2"/>
  <c r="J79" i="2" s="1"/>
  <c r="I78" i="2"/>
  <c r="J78" i="2"/>
  <c r="I77" i="2"/>
  <c r="J77" i="2"/>
  <c r="I76" i="2"/>
  <c r="J76" i="2"/>
  <c r="I75" i="2"/>
  <c r="J75" i="2" s="1"/>
  <c r="I74" i="2"/>
  <c r="F71" i="2"/>
  <c r="I70" i="2"/>
  <c r="J70" i="2" s="1"/>
  <c r="I69" i="2"/>
  <c r="J69" i="2" s="1"/>
  <c r="I68" i="2"/>
  <c r="J68" i="2" s="1"/>
  <c r="I67" i="2"/>
  <c r="J67" i="2" s="1"/>
  <c r="I66" i="2"/>
  <c r="I71" i="2" s="1"/>
  <c r="I65" i="2"/>
  <c r="J65" i="2" s="1"/>
  <c r="F62" i="2"/>
  <c r="I61" i="2"/>
  <c r="J61" i="2"/>
  <c r="I60" i="2"/>
  <c r="J60" i="2"/>
  <c r="I59" i="2"/>
  <c r="J59" i="2" s="1"/>
  <c r="I58" i="2"/>
  <c r="J58" i="2"/>
  <c r="I57" i="2"/>
  <c r="J57" i="2"/>
  <c r="I56" i="2"/>
  <c r="J56" i="2"/>
  <c r="I55" i="2"/>
  <c r="J55" i="2" s="1"/>
  <c r="I54" i="2"/>
  <c r="J54" i="2"/>
  <c r="I53" i="2"/>
  <c r="J53" i="2"/>
  <c r="F45" i="2"/>
  <c r="I45" i="2" s="1"/>
  <c r="F44" i="2"/>
  <c r="F46" i="2" s="1"/>
  <c r="F43" i="2"/>
  <c r="F42" i="2"/>
  <c r="I42" i="2" s="1"/>
  <c r="I41" i="2"/>
  <c r="F40" i="2"/>
  <c r="J40" i="2"/>
  <c r="J41" i="2"/>
  <c r="F37" i="2"/>
  <c r="I37" i="2" s="1"/>
  <c r="F36" i="2"/>
  <c r="F35" i="2"/>
  <c r="I35" i="2"/>
  <c r="J35" i="2"/>
  <c r="F34" i="2"/>
  <c r="I34" i="2" s="1"/>
  <c r="F31" i="2"/>
  <c r="F30" i="2"/>
  <c r="F32" i="2" s="1"/>
  <c r="I29" i="2"/>
  <c r="F27" i="2"/>
  <c r="F26" i="2"/>
  <c r="F28" i="2" s="1"/>
  <c r="I25" i="2"/>
  <c r="F25" i="2"/>
  <c r="F24" i="2"/>
  <c r="C60" i="1"/>
  <c r="C59" i="1"/>
  <c r="D58" i="1"/>
  <c r="C58" i="1"/>
  <c r="C57" i="1"/>
  <c r="C56" i="1"/>
  <c r="C55" i="1"/>
  <c r="C54" i="1"/>
  <c r="C53" i="1"/>
  <c r="C52" i="1"/>
  <c r="C51" i="1"/>
  <c r="B47" i="1"/>
  <c r="C47" i="1"/>
  <c r="C38" i="1"/>
  <c r="C46" i="1"/>
  <c r="C45" i="1"/>
  <c r="C44" i="1"/>
  <c r="C43" i="1"/>
  <c r="C42" i="1"/>
  <c r="C41" i="1"/>
  <c r="C40" i="1"/>
  <c r="D39" i="1"/>
  <c r="D47" i="1" s="1"/>
  <c r="D38" i="1" s="1"/>
  <c r="B39" i="1"/>
  <c r="C39" i="1" s="1"/>
  <c r="B36" i="1"/>
  <c r="B28" i="1" s="1"/>
  <c r="C28" i="1" s="1"/>
  <c r="C36" i="1"/>
  <c r="C35" i="1"/>
  <c r="C34" i="1"/>
  <c r="C33" i="1"/>
  <c r="C32" i="1"/>
  <c r="C31" i="1"/>
  <c r="C30" i="1"/>
  <c r="C29" i="1"/>
  <c r="D28" i="1"/>
  <c r="D36" i="1"/>
  <c r="B25" i="1"/>
  <c r="B17" i="1" s="1"/>
  <c r="C17" i="1" s="1"/>
  <c r="C24" i="1"/>
  <c r="C23" i="1"/>
  <c r="C22" i="1"/>
  <c r="C21" i="1"/>
  <c r="C20" i="1"/>
  <c r="C19" i="1"/>
  <c r="C18" i="1"/>
  <c r="D17" i="1"/>
  <c r="D25" i="1"/>
  <c r="C16" i="1"/>
  <c r="C15" i="1"/>
  <c r="B14" i="1"/>
  <c r="B6" i="1" s="1"/>
  <c r="C6" i="1" s="1"/>
  <c r="C14" i="1"/>
  <c r="C13" i="1"/>
  <c r="C12" i="1"/>
  <c r="D12" i="1" s="1"/>
  <c r="D14" i="1" s="1"/>
  <c r="C11" i="1"/>
  <c r="C10" i="1"/>
  <c r="C9" i="1"/>
  <c r="C8" i="1"/>
  <c r="C7" i="1"/>
  <c r="B4" i="1"/>
  <c r="B38" i="1"/>
  <c r="I30" i="2"/>
  <c r="I32" i="2" s="1"/>
  <c r="J85" i="2"/>
  <c r="J74" i="2"/>
  <c r="J82" i="2" s="1"/>
  <c r="I24" i="2"/>
  <c r="J24" i="2" s="1"/>
  <c r="I43" i="2"/>
  <c r="J43" i="2" s="1"/>
  <c r="I86" i="2"/>
  <c r="J86" i="2"/>
  <c r="I90" i="2"/>
  <c r="J90" i="2"/>
  <c r="I92" i="2"/>
  <c r="J92" i="2" s="1"/>
  <c r="I31" i="2"/>
  <c r="J31" i="2"/>
  <c r="I36" i="2"/>
  <c r="J36" i="2" s="1"/>
  <c r="J30" i="2"/>
  <c r="J32" i="2" s="1"/>
  <c r="I109" i="2" l="1"/>
  <c r="J109" i="2" s="1"/>
  <c r="F116" i="2"/>
  <c r="J62" i="2"/>
  <c r="D6" i="1"/>
  <c r="D60" i="1"/>
  <c r="I38" i="2"/>
  <c r="J42" i="2"/>
  <c r="I46" i="2"/>
  <c r="I44" i="2"/>
  <c r="J66" i="2"/>
  <c r="J71" i="2" s="1"/>
  <c r="I87" i="2"/>
  <c r="I100" i="2" s="1"/>
  <c r="J25" i="2"/>
  <c r="J28" i="2" s="1"/>
  <c r="F100" i="2"/>
  <c r="F41" i="2"/>
  <c r="I103" i="2"/>
  <c r="I105" i="2" s="1"/>
  <c r="I82" i="2"/>
  <c r="I91" i="2"/>
  <c r="J91" i="2" s="1"/>
  <c r="I108" i="2"/>
  <c r="I27" i="2"/>
  <c r="J27" i="2" s="1"/>
  <c r="J37" i="2"/>
  <c r="F105" i="2"/>
  <c r="I26" i="2"/>
  <c r="J26" i="2" s="1"/>
  <c r="J87" i="2"/>
  <c r="J94" i="2"/>
  <c r="J45" i="2"/>
  <c r="I62" i="2"/>
  <c r="F38" i="2"/>
  <c r="J44" i="2"/>
  <c r="J34" i="2"/>
  <c r="J38" i="2" s="1"/>
  <c r="C25" i="1"/>
  <c r="J100" i="2" l="1"/>
  <c r="J46" i="2"/>
  <c r="J48" i="2" s="1"/>
  <c r="I116" i="2"/>
  <c r="I117" i="2" s="1"/>
  <c r="J108" i="2"/>
  <c r="J116" i="2" s="1"/>
  <c r="J117" i="2" s="1"/>
  <c r="J119" i="2" s="1"/>
  <c r="J120" i="2" s="1"/>
  <c r="J121" i="2" s="1"/>
  <c r="I28" i="2"/>
  <c r="F117" i="2"/>
  <c r="J105" i="2"/>
  <c r="F48" i="2"/>
  <c r="I48" i="2"/>
  <c r="J103" i="2"/>
  <c r="F119" i="2" l="1"/>
  <c r="I119" i="2"/>
  <c r="I120" i="2" s="1"/>
  <c r="I121" i="2" s="1"/>
  <c r="F120" i="2" l="1"/>
  <c r="G120" i="2" l="1"/>
  <c r="F121" i="2"/>
  <c r="F123" i="2" l="1"/>
  <c r="G37" i="2"/>
  <c r="G35" i="2"/>
  <c r="G25" i="2"/>
  <c r="G87" i="2"/>
  <c r="G90" i="2"/>
  <c r="G82" i="2"/>
  <c r="G114" i="2"/>
  <c r="G100" i="2"/>
  <c r="G28" i="2"/>
  <c r="G45" i="2"/>
  <c r="G92" i="2"/>
  <c r="G41" i="2"/>
  <c r="G36" i="2"/>
  <c r="G34" i="2"/>
  <c r="G115" i="2"/>
  <c r="G108" i="2"/>
  <c r="G117" i="2"/>
  <c r="G113" i="2"/>
  <c r="G31" i="2"/>
  <c r="G86" i="2"/>
  <c r="G99" i="2"/>
  <c r="G44" i="2"/>
  <c r="G97" i="2"/>
  <c r="G48" i="2"/>
  <c r="G26" i="2"/>
  <c r="G94" i="2"/>
  <c r="G42" i="2"/>
  <c r="G93" i="2"/>
  <c r="G91" i="2"/>
  <c r="G27" i="2"/>
  <c r="G24" i="2"/>
  <c r="G110" i="2"/>
  <c r="G119" i="2"/>
  <c r="G111" i="2"/>
  <c r="G109" i="2"/>
  <c r="G85" i="2"/>
  <c r="G43" i="2"/>
  <c r="G116" i="2"/>
  <c r="G46" i="2"/>
  <c r="G105" i="2"/>
  <c r="G112" i="2"/>
  <c r="G38" i="2"/>
  <c r="G32" i="2"/>
  <c r="G40" i="2"/>
  <c r="G30" i="2"/>
  <c r="G103" i="2"/>
  <c r="G121" i="2"/>
  <c r="G104" i="2"/>
</calcChain>
</file>

<file path=xl/sharedStrings.xml><?xml version="1.0" encoding="utf-8"?>
<sst xmlns="http://schemas.openxmlformats.org/spreadsheetml/2006/main" count="179" uniqueCount="146">
  <si>
    <t xml:space="preserve">Rapport Interimaire ONU FEMMES </t>
  </si>
  <si>
    <t>Received Amount 2022 UNW</t>
  </si>
  <si>
    <t>Expenses UNW 2022</t>
  </si>
  <si>
    <t>Produit 1.1 L’efficacité et la coordination des mécanismes de paix traditionnels et institutionnels existant, sur le dialogue, la prévention et la gestion des conflits est renforcée sur la prise en compte du genre</t>
  </si>
  <si>
    <t>Budget 100%</t>
  </si>
  <si>
    <t>Budget 70%</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</si>
  <si>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</si>
  <si>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</si>
  <si>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</si>
  <si>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</si>
  <si>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</si>
  <si>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</si>
  <si>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</si>
  <si>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</si>
  <si>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 xml:space="preserve">Total </t>
  </si>
  <si>
    <t>Produit 1.2 Des mécanismes durables de soutien multisectoriel de guérison de traumatismes et d’accompagnement des personnes affectées par les conséquences de conflits, notamment les femmes et les filles sont mis en place</t>
  </si>
  <si>
    <t>Total pour produit 1.2 (du tableau 1)</t>
  </si>
  <si>
    <t xml:space="preserve">Produit 1.3 Les capacités de femmes pour leur participation à la consolidation de la paix à travers leur leadership et leur autonomisation </t>
  </si>
  <si>
    <t>Total pour produit 1.3 (du tableau 1)</t>
  </si>
  <si>
    <t xml:space="preserve">Coûts supplémentaires </t>
  </si>
  <si>
    <t>Total des coûts supplémentaires (du tableau 1)</t>
  </si>
  <si>
    <t>Totaux</t>
  </si>
  <si>
    <t xml:space="preserve">Organisation recipiendiaire 1 (budget en USD)                                                          ONU FEMMES </t>
  </si>
  <si>
    <t>Sous-budget total du projet</t>
  </si>
  <si>
    <t>Coûts indirects (7%):</t>
  </si>
  <si>
    <t>TOTAL</t>
  </si>
  <si>
    <t>International Peacebuilding Alliance - Interpeace</t>
  </si>
  <si>
    <t>Financial Budget</t>
  </si>
  <si>
    <t>Currency:  EUR</t>
  </si>
  <si>
    <t xml:space="preserve">Project:   </t>
  </si>
  <si>
    <t xml:space="preserve">Contract Number:  </t>
  </si>
  <si>
    <t>Period Covered:     01 October 2020 to 31 December 2021</t>
  </si>
  <si>
    <t xml:space="preserve"> Detailed Budget</t>
  </si>
  <si>
    <t>EUR</t>
  </si>
  <si>
    <t>Country:</t>
  </si>
  <si>
    <t>Somalia</t>
  </si>
  <si>
    <t>Project:</t>
  </si>
  <si>
    <t>Transitional Justice</t>
  </si>
  <si>
    <t>Period</t>
  </si>
  <si>
    <t>October 2020-31st December 2024</t>
  </si>
  <si>
    <t>Budget Summary</t>
  </si>
  <si>
    <t>Description</t>
  </si>
  <si>
    <t>Level of Effort
(%)</t>
  </si>
  <si>
    <t>Unit Cost</t>
  </si>
  <si>
    <t xml:space="preserve">Total Budget </t>
  </si>
  <si>
    <t>%</t>
  </si>
  <si>
    <t>Year 1 - 2021-2022</t>
  </si>
  <si>
    <t>Year 1 - 2022-2023</t>
  </si>
  <si>
    <t>USD</t>
  </si>
  <si>
    <t>I. Couts du personnel</t>
  </si>
  <si>
    <t>A. Personnel Structure</t>
  </si>
  <si>
    <t>Représentant Pays</t>
  </si>
  <si>
    <t>Gestionnaire senior de programme</t>
  </si>
  <si>
    <t>Gestinnaire Senior Administration et Finance</t>
  </si>
  <si>
    <t>Officier senior RH</t>
  </si>
  <si>
    <t>Total Personnel de structure</t>
  </si>
  <si>
    <t>B. Personnel de Support</t>
  </si>
  <si>
    <t>Officier Administration et Finance Kasai</t>
  </si>
  <si>
    <t>Chauffeur</t>
  </si>
  <si>
    <t>Total Personnel de Support</t>
  </si>
  <si>
    <t>II. Couts des voyages</t>
  </si>
  <si>
    <t>DSA</t>
  </si>
  <si>
    <t xml:space="preserve">Logements </t>
  </si>
  <si>
    <t>Vol</t>
  </si>
  <si>
    <t>Autres</t>
  </si>
  <si>
    <t>Total couts de voyages</t>
  </si>
  <si>
    <t>Equipements</t>
  </si>
  <si>
    <t>Véhicules (Occasion pour usage bureau)</t>
  </si>
  <si>
    <t>Total Couts Equipements</t>
  </si>
  <si>
    <t>Telephone et Internet</t>
  </si>
  <si>
    <t>Fonctionnement de bureau</t>
  </si>
  <si>
    <t>Frais financiers</t>
  </si>
  <si>
    <t>Opérations véhicule/Moto</t>
  </si>
  <si>
    <t>Total Couts opérationnels</t>
  </si>
  <si>
    <t>TOTAL Couts Supports</t>
  </si>
  <si>
    <t xml:space="preserve">Couts Programme </t>
  </si>
  <si>
    <t>Resultat I.Le rôle des femmes et filles dans la transformation des conflits, la construction de la paix et réconciliation est valorisé et renforcé</t>
  </si>
  <si>
    <t>I.1. L’efficacité et la coordination des mécanismes de paix traditionnels et institutionnels existant, sur le dialogue, la prévention et la gestion des conflits est renforcée sur la prise en compte du genre</t>
  </si>
  <si>
    <t>Identification de tous les mécanismes de paix traditionnels et institutionnels existant dans les sites de projet</t>
  </si>
  <si>
    <t>Mise en place d’un mécanisme de coordination des mécanismes de paix existant</t>
  </si>
  <si>
    <t xml:space="preserve">Formation des membres des mécanismes de paix sur la gouvernance de    mécanismes de paix sensible au genre     </t>
  </si>
  <si>
    <t>Formation des membres des mécanismes de paix sur la prise en compte du genre   dans la planification des activités et dans les initiatives de paix</t>
  </si>
  <si>
    <t>Consultations communautaires afin de comprendre les besoins priorités des femmes</t>
  </si>
  <si>
    <t>Identification des zones et les acteurs de dialogues</t>
  </si>
  <si>
    <t>Organisation des dialogues dans les zones ciblées</t>
  </si>
  <si>
    <t>Organisation des forums mixte de suivi et évaluation de la mise en œuvre des plans de paix</t>
  </si>
  <si>
    <t>Mise en œuvre du programme de champion genre et de la masculinité positive</t>
  </si>
  <si>
    <t xml:space="preserve">I.1. Total Produit 1 </t>
  </si>
  <si>
    <t>Des mécanismes durables de soutien multisectoriel de guérison de traumatismes et d’accompagnement des personnes affectées par les conséquences de conflits, notamment les femmes et les filles sont mis en place</t>
  </si>
  <si>
    <t>Identification participative des traumatismes causés par les conflits</t>
  </si>
  <si>
    <t>Prise en charge de 200 personnes affectées par le traumatisme identifiés pour leur rétablissement individuel (psychologique et psychosocial)</t>
  </si>
  <si>
    <t xml:space="preserve">Organisation des activités d’apprentissage socio-émotionnel économiques, ludiques, culturelles, …spécifiques de lutte contre le traumatisme </t>
  </si>
  <si>
    <t xml:space="preserve">Soutien aux initiatives des femmes dans les AGR pour la cohésion sociale  </t>
  </si>
  <si>
    <t>Soutien psychosocial des femmes accompagnées dans les AGR</t>
  </si>
  <si>
    <t xml:space="preserve">Renforcement des capacités des femmes dans l’entreprenariat et dans la gestion des AGR </t>
  </si>
  <si>
    <t>Total ProduitI.2</t>
  </si>
  <si>
    <t xml:space="preserve">Les capacités de femmes pour leur participation à la consolidation de la paix à travers leur leadership et leur autonomisation </t>
  </si>
  <si>
    <t>Mise en place de 2 incubateurs de paix dans les 2 provinces</t>
  </si>
  <si>
    <t>Elaboration et mise en œuvre du programme sur la paix dans les incubateurs de paix</t>
  </si>
  <si>
    <t>Formation de femmes sur le leadership dans le contexte de la consolidation de la paix</t>
  </si>
  <si>
    <t>Réseautage des organisations féminines pour la paix</t>
  </si>
  <si>
    <t>Elaboration et mise en œuvre des plans d’action de paix conjoints, inclusifs et sensibles au genre impliquant les différents mécanismes</t>
  </si>
  <si>
    <t>Diffusion des plans d’actions sensibles au genre et plaidoyer pour leur prise en compte dans les politiques des gouvernements (provincial et national)</t>
  </si>
  <si>
    <t>Formation de femmes à l’entreprenariat féminin</t>
  </si>
  <si>
    <t>Formation et mise en place de groupes de femmes productrices et actrices de la paix (savon, jus, agriculture…)</t>
  </si>
  <si>
    <t>Total Produit 3</t>
  </si>
  <si>
    <t>III. Couts  Partenaire de mise en œuvre</t>
  </si>
  <si>
    <t>1. Personnel</t>
  </si>
  <si>
    <t>1.1 Directeur</t>
  </si>
  <si>
    <t>1.2 Program Officers</t>
  </si>
  <si>
    <t>1.3 Staff support</t>
  </si>
  <si>
    <t>2. Couts Operationnels</t>
  </si>
  <si>
    <t>2.1 Fonctionnement de bureau</t>
  </si>
  <si>
    <t>2.2 Loyer</t>
  </si>
  <si>
    <t>2.3 Internet et communication</t>
  </si>
  <si>
    <t>2.4 Frais transfert</t>
  </si>
  <si>
    <t>2.5 Autres couts support</t>
  </si>
  <si>
    <t xml:space="preserve">3. Equipement </t>
  </si>
  <si>
    <t>3.1 Laptop</t>
  </si>
  <si>
    <t>4. Couts de Voyages</t>
  </si>
  <si>
    <t>Total Couts partenaires de mise en œuvre</t>
  </si>
  <si>
    <t>IV. Personnel du Projet</t>
  </si>
  <si>
    <t>Expert genre</t>
  </si>
  <si>
    <t>Assistant suivi et Evaluation</t>
  </si>
  <si>
    <t xml:space="preserve">TOTAL Personnel du Projet </t>
  </si>
  <si>
    <t>V. Couts Audit et Evaluations</t>
  </si>
  <si>
    <t>Prof. Services - Audit</t>
  </si>
  <si>
    <t>Suivi évaluation</t>
  </si>
  <si>
    <t>Prof. Services - Legal</t>
  </si>
  <si>
    <t>Prof. Services - Information Technology</t>
  </si>
  <si>
    <t>Prof. Services - Human Resources</t>
  </si>
  <si>
    <t>Prof. Services - Communications</t>
  </si>
  <si>
    <t>Subgrants</t>
  </si>
  <si>
    <t>Total Couts Audit et Evaluations</t>
  </si>
  <si>
    <t>Total Programme Costs</t>
  </si>
  <si>
    <t>Total Direct Costs</t>
  </si>
  <si>
    <t>Indirect Cost Recovery (ICR)</t>
  </si>
  <si>
    <t>Total Expenses</t>
  </si>
  <si>
    <t>Prepared on: …………………………………………….</t>
  </si>
  <si>
    <t>Certified by: ………………………………………………</t>
  </si>
  <si>
    <t xml:space="preserve"> (Add title and name)</t>
  </si>
  <si>
    <t xml:space="preserve">Sous total </t>
  </si>
  <si>
    <t xml:space="preserve">Sous Total </t>
  </si>
  <si>
    <t xml:space="preserve">Annexe D - Budget du projet PBF Incubateur de paix </t>
  </si>
  <si>
    <t>FTE/
Units</t>
  </si>
  <si>
    <t>Months/
Days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</si>
</sst>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2" formatCode="_-&quot;Ksh&quot;* #,##0.00_-;\-&quot;Ksh&quot;* #,##0.00_-;_-&quot;Ksh&quot;* &quot;-&quot;??_-;_-@_-"/>
    <numFmt numFmtId="173" formatCode="_-[$$-409]* #,##0.00_ ;_-[$$-409]* \-#,##0.00\ ;_-[$$-409]* &quot;-&quot;??_ ;_-@_ "/>
    <numFmt numFmtId="174" formatCode="#,##0.0"/>
  </numFmts>
  <fonts count="14" x14ac:knownFonts="1">
    <font>
      <sz val="11"/>
      <color theme="1"/>
      <name val="Calibri"/>
      <family val="2"/>
      <scheme val="minor"/>
    </font>
    <font>
      <sz val="10"/>
      <name val="Arial"/>
      <family val="2"/>
    </font>
    <font>
      <sz val="10"/>
      <name val="Times New Roman"/>
      <family val="1"/>
    </font>
    <font>
      <sz val="11"/>
      <color theme="1"/>
      <name val="Calibri"/>
      <family val="2"/>
      <scheme val="minor"/>
    </font>
    <font>
      <sz val="12"/>
      <color theme="1"/>
      <name val="Calibri"/>
      <family val="2"/>
      <scheme val="minor"/>
    </font>
    <font>
      <b/>
      <sz val="12"/>
      <color theme="1"/>
      <name val="Calibri"/>
      <family val="2"/>
      <scheme val="minor"/>
    </font>
    <font>
      <sz val="12"/>
      <color theme="1"/>
      <name val="Calibri"/>
      <family val="2"/>
    </font>
    <font>
      <b/>
      <sz val="10"/>
      <name val="Calibri"/>
      <family val="2"/>
      <scheme val="minor"/>
    </font>
    <font>
      <sz val="10"/>
      <name val="Calibri"/>
      <family val="2"/>
      <scheme val="minor"/>
    </font>
    <font>
      <u/>
      <sz val="10"/>
      <name val="Calibri"/>
      <family val="2"/>
      <scheme val="minor"/>
    </font>
    <font>
      <b/>
      <sz val="10"/>
      <color theme="1"/>
      <name val="Calibri"/>
      <family val="2"/>
      <scheme val="minor"/>
    </font>
    <font>
      <b/>
      <sz val="14"/>
      <color theme="1"/>
      <name val="Calibri"/>
      <family val="2"/>
      <scheme val="minor"/>
    </font>
    <font>
      <b/>
      <sz val="11"/>
      <color theme="1"/>
      <name val="Calibri"/>
      <family val="2"/>
      <scheme val="minor"/>
    </font>
    <font>
      <b/>
      <sz val="18"/>
      <color rgb="FF00B0F0"/>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FFFF00"/>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8" tint="0.39997558519241921"/>
        <bgColor indexed="64"/>
      </patternFill>
    </fill>
    <fill>
      <patternFill patternType="solid">
        <fgColor theme="2"/>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rgb="FF3C3C3C"/>
      </left>
      <right style="thin">
        <color indexed="64"/>
      </right>
      <top style="medium">
        <color rgb="FF3C3C3C"/>
      </top>
      <bottom/>
      <diagonal/>
    </border>
    <border>
      <left style="medium">
        <color indexed="64"/>
      </left>
      <right/>
      <top style="medium">
        <color indexed="64"/>
      </top>
      <bottom style="thin">
        <color rgb="FF3C3C3C"/>
      </bottom>
      <diagonal/>
    </border>
    <border>
      <left style="medium">
        <color indexed="64"/>
      </left>
      <right style="thin">
        <color rgb="FF3C3C3C"/>
      </right>
      <top style="thin">
        <color rgb="FF3C3C3C"/>
      </top>
      <bottom style="thin">
        <color rgb="FF3C3C3C"/>
      </bottom>
      <diagonal/>
    </border>
    <border>
      <left style="thin">
        <color rgb="FF3C3C3C"/>
      </left>
      <right style="thin">
        <color rgb="FF3C3C3C"/>
      </right>
      <top style="thin">
        <color rgb="FF3C3C3C"/>
      </top>
      <bottom style="thin">
        <color rgb="FF3C3C3C"/>
      </bottom>
      <diagonal/>
    </border>
    <border>
      <left style="thin">
        <color rgb="FF3C3C3C"/>
      </left>
      <right/>
      <top style="thin">
        <color rgb="FF3C3C3C"/>
      </top>
      <bottom style="thin">
        <color rgb="FF3C3C3C"/>
      </bottom>
      <diagonal/>
    </border>
    <border>
      <left style="medium">
        <color indexed="64"/>
      </left>
      <right/>
      <top style="thin">
        <color rgb="FF3C3C3C"/>
      </top>
      <bottom style="thin">
        <color rgb="FF3C3C3C"/>
      </bottom>
      <diagonal/>
    </border>
    <border>
      <left style="thin">
        <color rgb="FF3C3C3C"/>
      </left>
      <right style="medium">
        <color indexed="64"/>
      </right>
      <top style="thin">
        <color rgb="FF3C3C3C"/>
      </top>
      <bottom style="thin">
        <color rgb="FF3C3C3C"/>
      </bottom>
      <diagonal/>
    </border>
  </borders>
  <cellStyleXfs count="6">
    <xf numFmtId="0" fontId="0" fillId="0" borderId="0"/>
    <xf numFmtId="172" fontId="3" fillId="0" borderId="0" applyFont="0" applyFill="0" applyBorder="0" applyAlignment="0" applyProtection="0"/>
    <xf numFmtId="0" fontId="4" fillId="0" borderId="0"/>
    <xf numFmtId="0" fontId="1" fillId="0" borderId="0" applyBorder="0"/>
    <xf numFmtId="9" fontId="1" fillId="0" borderId="0" applyFont="0" applyFill="0" applyBorder="0" applyAlignment="0" applyProtection="0"/>
    <xf numFmtId="9" fontId="3" fillId="0" borderId="0" applyFont="0" applyFill="0" applyBorder="0" applyAlignment="0" applyProtection="0"/>
  </cellStyleXfs>
  <cellXfs count="196">
    <xf numFmtId="0" fontId="0" fillId="0" borderId="0" xfId="0"/>
    <xf numFmtId="0" fontId="5" fillId="2" borderId="0" xfId="0" applyFont="1" applyFill="1" applyAlignment="1">
      <alignment horizontal="left" wrapText="1"/>
    </xf>
    <xf numFmtId="0" fontId="4" fillId="2" borderId="1" xfId="0" applyFont="1" applyFill="1" applyBorder="1" applyAlignment="1">
      <alignment wrapText="1"/>
    </xf>
    <xf numFmtId="0" fontId="4" fillId="2" borderId="1" xfId="0" applyFont="1" applyFill="1" applyBorder="1" applyAlignment="1">
      <alignment horizontal="left" vertical="top" wrapText="1"/>
    </xf>
    <xf numFmtId="173" fontId="4" fillId="2" borderId="1" xfId="0" applyNumberFormat="1" applyFont="1" applyFill="1" applyBorder="1" applyAlignment="1">
      <alignment horizontal="center" vertical="top" wrapText="1"/>
    </xf>
    <xf numFmtId="0" fontId="6" fillId="2" borderId="1" xfId="0" applyFont="1" applyFill="1" applyBorder="1" applyAlignment="1">
      <alignment vertical="center" wrapText="1"/>
    </xf>
    <xf numFmtId="173" fontId="4" fillId="2" borderId="1" xfId="0" applyNumberFormat="1" applyFont="1" applyFill="1" applyBorder="1" applyAlignment="1" applyProtection="1">
      <alignment wrapText="1"/>
      <protection locked="0"/>
    </xf>
    <xf numFmtId="0" fontId="6" fillId="2" borderId="1" xfId="0" applyFont="1" applyFill="1" applyBorder="1" applyAlignment="1" applyProtection="1">
      <alignment vertical="center" wrapText="1"/>
      <protection locked="0"/>
    </xf>
    <xf numFmtId="172" fontId="4" fillId="2" borderId="1" xfId="1" applyFont="1" applyFill="1" applyBorder="1" applyAlignment="1" applyProtection="1">
      <alignment wrapText="1"/>
    </xf>
    <xf numFmtId="173" fontId="4" fillId="2" borderId="1" xfId="1" applyNumberFormat="1" applyFont="1" applyFill="1" applyBorder="1" applyAlignment="1">
      <alignment wrapText="1"/>
    </xf>
    <xf numFmtId="173" fontId="4" fillId="2" borderId="1" xfId="0" applyNumberFormat="1" applyFont="1" applyFill="1" applyBorder="1" applyAlignment="1">
      <alignment wrapText="1"/>
    </xf>
    <xf numFmtId="173" fontId="4" fillId="2" borderId="1" xfId="1" applyNumberFormat="1" applyFont="1" applyFill="1" applyBorder="1" applyAlignment="1" applyProtection="1">
      <alignment vertical="center" wrapText="1"/>
      <protection locked="0"/>
    </xf>
    <xf numFmtId="173" fontId="5" fillId="2" borderId="1" xfId="0" applyNumberFormat="1" applyFont="1" applyFill="1" applyBorder="1" applyAlignment="1">
      <alignment wrapText="1"/>
    </xf>
    <xf numFmtId="173" fontId="5" fillId="2" borderId="1" xfId="0" applyNumberFormat="1" applyFont="1" applyFill="1" applyBorder="1" applyAlignment="1">
      <alignment horizontal="center" vertical="top" wrapText="1"/>
    </xf>
    <xf numFmtId="0" fontId="4" fillId="0" borderId="0" xfId="0" applyFont="1" applyAlignment="1">
      <alignment wrapText="1"/>
    </xf>
    <xf numFmtId="0" fontId="4" fillId="2" borderId="0" xfId="0" applyFont="1" applyFill="1" applyAlignment="1">
      <alignment wrapText="1"/>
    </xf>
    <xf numFmtId="0" fontId="7" fillId="0" borderId="0" xfId="3" applyFont="1" applyBorder="1" applyAlignment="1">
      <alignment horizontal="center"/>
    </xf>
    <xf numFmtId="0" fontId="7" fillId="0" borderId="0" xfId="3" applyFont="1" applyBorder="1"/>
    <xf numFmtId="0" fontId="8" fillId="0" borderId="0" xfId="3" applyFont="1"/>
    <xf numFmtId="0" fontId="8" fillId="0" borderId="0" xfId="3" applyFont="1" applyAlignment="1">
      <alignment horizontal="right"/>
    </xf>
    <xf numFmtId="3" fontId="8" fillId="0" borderId="0" xfId="3" applyNumberFormat="1" applyFont="1" applyAlignment="1">
      <alignment horizontal="right"/>
    </xf>
    <xf numFmtId="0" fontId="7" fillId="0" borderId="0" xfId="3" applyFont="1" applyBorder="1" applyAlignment="1">
      <alignment horizontal="left"/>
    </xf>
    <xf numFmtId="0" fontId="8" fillId="0" borderId="0" xfId="3" applyFont="1" applyBorder="1" applyAlignment="1">
      <alignment horizontal="center"/>
    </xf>
    <xf numFmtId="0" fontId="8" fillId="0" borderId="0" xfId="3" applyFont="1" applyBorder="1" applyAlignment="1" applyProtection="1">
      <alignment horizontal="center"/>
      <protection locked="0"/>
    </xf>
    <xf numFmtId="0" fontId="8" fillId="0" borderId="2" xfId="3" applyFont="1" applyBorder="1" applyAlignment="1" applyProtection="1">
      <alignment horizontal="left"/>
      <protection locked="0"/>
    </xf>
    <xf numFmtId="0" fontId="8" fillId="0" borderId="2" xfId="3" applyFont="1" applyBorder="1" applyAlignment="1" applyProtection="1">
      <alignment horizontal="center"/>
      <protection locked="0"/>
    </xf>
    <xf numFmtId="0" fontId="8" fillId="0" borderId="0" xfId="3" applyFont="1" applyBorder="1" applyProtection="1">
      <protection locked="0"/>
    </xf>
    <xf numFmtId="0" fontId="7" fillId="0" borderId="0" xfId="3" applyFont="1" applyBorder="1" applyAlignment="1">
      <alignment wrapText="1"/>
    </xf>
    <xf numFmtId="0" fontId="8" fillId="0" borderId="3" xfId="3" applyFont="1" applyBorder="1" applyAlignment="1" applyProtection="1">
      <alignment horizontal="left"/>
      <protection locked="0"/>
    </xf>
    <xf numFmtId="0" fontId="8" fillId="0" borderId="3" xfId="3" applyFont="1" applyBorder="1" applyAlignment="1" applyProtection="1">
      <alignment horizontal="center"/>
      <protection locked="0"/>
    </xf>
    <xf numFmtId="0" fontId="8" fillId="0" borderId="0" xfId="3" applyFont="1" applyBorder="1"/>
    <xf numFmtId="0" fontId="9" fillId="0" borderId="3" xfId="3" applyFont="1" applyBorder="1" applyAlignment="1" applyProtection="1">
      <alignment horizontal="left"/>
      <protection locked="0"/>
    </xf>
    <xf numFmtId="0" fontId="9" fillId="0" borderId="0" xfId="3" applyFont="1" applyBorder="1" applyAlignment="1">
      <alignment horizontal="right"/>
    </xf>
    <xf numFmtId="3" fontId="9" fillId="0" borderId="0" xfId="3" applyNumberFormat="1" applyFont="1" applyBorder="1" applyAlignment="1">
      <alignment horizontal="right"/>
    </xf>
    <xf numFmtId="0" fontId="8" fillId="0" borderId="0" xfId="3" applyFont="1" applyBorder="1" applyAlignment="1">
      <alignment horizontal="right"/>
    </xf>
    <xf numFmtId="3" fontId="8" fillId="0" borderId="0" xfId="3" applyNumberFormat="1" applyFont="1" applyBorder="1" applyAlignment="1">
      <alignment horizontal="right"/>
    </xf>
    <xf numFmtId="0" fontId="7" fillId="3" borderId="26" xfId="2" applyFont="1" applyFill="1" applyBorder="1" applyAlignment="1">
      <alignment horizontal="center" vertical="center" wrapText="1"/>
    </xf>
    <xf numFmtId="4" fontId="7" fillId="3" borderId="0" xfId="0" applyNumberFormat="1" applyFont="1" applyFill="1" applyAlignment="1">
      <alignment horizontal="center" vertical="center" wrapText="1"/>
    </xf>
    <xf numFmtId="3" fontId="7" fillId="3" borderId="4" xfId="0" applyNumberFormat="1" applyFont="1" applyFill="1" applyBorder="1" applyAlignment="1">
      <alignment horizontal="center" vertical="center" wrapText="1"/>
    </xf>
    <xf numFmtId="0" fontId="7" fillId="3" borderId="27" xfId="2" applyFont="1" applyFill="1" applyBorder="1" applyAlignment="1">
      <alignment horizontal="left" vertical="center" wrapText="1"/>
    </xf>
    <xf numFmtId="4" fontId="7" fillId="3" borderId="5" xfId="0" applyNumberFormat="1" applyFont="1" applyFill="1" applyBorder="1" applyAlignment="1">
      <alignment horizontal="center" vertical="center" wrapText="1"/>
    </xf>
    <xf numFmtId="0" fontId="7" fillId="3" borderId="5" xfId="0" applyFont="1" applyFill="1" applyBorder="1" applyAlignment="1">
      <alignment horizontal="center" vertical="center" wrapText="1"/>
    </xf>
    <xf numFmtId="3" fontId="7" fillId="3" borderId="5" xfId="0" applyNumberFormat="1" applyFont="1" applyFill="1" applyBorder="1" applyAlignment="1">
      <alignment horizontal="center" vertical="center" wrapText="1"/>
    </xf>
    <xf numFmtId="3" fontId="7" fillId="3" borderId="6" xfId="0" applyNumberFormat="1"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10" fillId="3" borderId="28" xfId="2" applyFont="1" applyFill="1" applyBorder="1" applyAlignment="1">
      <alignment wrapText="1"/>
    </xf>
    <xf numFmtId="0" fontId="10" fillId="3" borderId="29" xfId="2" applyFont="1" applyFill="1" applyBorder="1" applyAlignment="1">
      <alignment wrapText="1"/>
    </xf>
    <xf numFmtId="0" fontId="10" fillId="3" borderId="29" xfId="2" applyFont="1" applyFill="1" applyBorder="1" applyAlignment="1">
      <alignment horizontal="center" wrapText="1"/>
    </xf>
    <xf numFmtId="0" fontId="10" fillId="3" borderId="30" xfId="2" applyFont="1" applyFill="1" applyBorder="1" applyAlignment="1">
      <alignment horizontal="center" wrapText="1"/>
    </xf>
    <xf numFmtId="0" fontId="10" fillId="3" borderId="9" xfId="2" applyFont="1" applyFill="1" applyBorder="1" applyAlignment="1">
      <alignment horizontal="center" wrapText="1"/>
    </xf>
    <xf numFmtId="0" fontId="10" fillId="3" borderId="31" xfId="2" applyFont="1" applyFill="1" applyBorder="1" applyAlignment="1">
      <alignment horizontal="center" wrapText="1"/>
    </xf>
    <xf numFmtId="0" fontId="10" fillId="3" borderId="32" xfId="2" applyFont="1" applyFill="1" applyBorder="1" applyAlignment="1">
      <alignment horizontal="center" wrapText="1"/>
    </xf>
    <xf numFmtId="0" fontId="7" fillId="0" borderId="10" xfId="3" applyFont="1" applyBorder="1" applyAlignment="1">
      <alignment vertical="top"/>
    </xf>
    <xf numFmtId="4" fontId="7" fillId="0" borderId="1" xfId="3" applyNumberFormat="1" applyFont="1" applyBorder="1" applyAlignment="1">
      <alignment horizontal="right" vertical="top" wrapText="1"/>
    </xf>
    <xf numFmtId="0" fontId="7" fillId="0" borderId="1" xfId="3" applyFont="1" applyBorder="1" applyAlignment="1">
      <alignment horizontal="right" vertical="top" wrapText="1"/>
    </xf>
    <xf numFmtId="3" fontId="7" fillId="0" borderId="1" xfId="3" applyNumberFormat="1" applyFont="1" applyBorder="1" applyAlignment="1">
      <alignment horizontal="right" vertical="top"/>
    </xf>
    <xf numFmtId="3" fontId="7" fillId="0" borderId="11" xfId="3" applyNumberFormat="1" applyFont="1" applyBorder="1" applyAlignment="1">
      <alignment horizontal="right" vertical="top" wrapText="1"/>
    </xf>
    <xf numFmtId="3" fontId="7" fillId="0" borderId="12" xfId="3" applyNumberFormat="1" applyFont="1" applyBorder="1" applyAlignment="1">
      <alignment vertical="top" wrapText="1"/>
    </xf>
    <xf numFmtId="3" fontId="7" fillId="0" borderId="9" xfId="3" applyNumberFormat="1" applyFont="1" applyBorder="1" applyAlignment="1">
      <alignment vertical="top" wrapText="1"/>
    </xf>
    <xf numFmtId="4" fontId="7" fillId="0" borderId="1" xfId="3" applyNumberFormat="1" applyFont="1" applyBorder="1" applyAlignment="1">
      <alignment horizontal="right" vertical="top"/>
    </xf>
    <xf numFmtId="0" fontId="7" fillId="0" borderId="1" xfId="3" applyFont="1" applyBorder="1" applyAlignment="1">
      <alignment horizontal="right" vertical="top"/>
    </xf>
    <xf numFmtId="3" fontId="7" fillId="0" borderId="11" xfId="3" applyNumberFormat="1" applyFont="1" applyBorder="1" applyAlignment="1">
      <alignment horizontal="right" vertical="top"/>
    </xf>
    <xf numFmtId="3" fontId="8" fillId="0" borderId="12" xfId="3" applyNumberFormat="1" applyFont="1" applyBorder="1" applyAlignment="1">
      <alignment vertical="top"/>
    </xf>
    <xf numFmtId="3" fontId="8" fillId="0" borderId="9" xfId="3" applyNumberFormat="1" applyFont="1" applyBorder="1" applyAlignment="1">
      <alignment vertical="top"/>
    </xf>
    <xf numFmtId="0" fontId="8" fillId="0" borderId="10" xfId="3" applyFont="1" applyBorder="1" applyAlignment="1" applyProtection="1">
      <alignment vertical="top" wrapText="1"/>
      <protection locked="0"/>
    </xf>
    <xf numFmtId="9" fontId="8" fillId="0" borderId="1" xfId="3" applyNumberFormat="1" applyFont="1" applyBorder="1" applyAlignment="1" applyProtection="1">
      <alignment horizontal="right" vertical="top"/>
      <protection locked="0"/>
    </xf>
    <xf numFmtId="0" fontId="8" fillId="0" borderId="1" xfId="3" applyFont="1" applyBorder="1" applyAlignment="1" applyProtection="1">
      <alignment horizontal="right" vertical="top"/>
      <protection locked="0"/>
    </xf>
    <xf numFmtId="3" fontId="8" fillId="0" borderId="11" xfId="3" applyNumberFormat="1" applyFont="1" applyBorder="1" applyAlignment="1" applyProtection="1">
      <alignment horizontal="right" vertical="top"/>
      <protection locked="0"/>
    </xf>
    <xf numFmtId="3" fontId="8" fillId="0" borderId="12" xfId="3" applyNumberFormat="1" applyFont="1" applyBorder="1" applyAlignment="1">
      <alignment horizontal="right" vertical="top"/>
    </xf>
    <xf numFmtId="9" fontId="8" fillId="0" borderId="9" xfId="5" applyFont="1" applyBorder="1" applyAlignment="1">
      <alignment horizontal="right" vertical="top"/>
    </xf>
    <xf numFmtId="3" fontId="8" fillId="0" borderId="9" xfId="3" applyNumberFormat="1" applyFont="1" applyBorder="1" applyAlignment="1">
      <alignment horizontal="right" vertical="top"/>
    </xf>
    <xf numFmtId="0" fontId="7" fillId="3" borderId="10" xfId="3" applyFont="1" applyFill="1" applyBorder="1" applyAlignment="1">
      <alignment vertical="top"/>
    </xf>
    <xf numFmtId="9" fontId="8" fillId="3" borderId="1" xfId="3" applyNumberFormat="1" applyFont="1" applyFill="1" applyBorder="1" applyAlignment="1" applyProtection="1">
      <alignment horizontal="right" vertical="top"/>
      <protection locked="0"/>
    </xf>
    <xf numFmtId="0" fontId="8" fillId="3" borderId="1" xfId="3" applyFont="1" applyFill="1" applyBorder="1" applyAlignment="1" applyProtection="1">
      <alignment horizontal="right" vertical="top"/>
      <protection locked="0"/>
    </xf>
    <xf numFmtId="3" fontId="8" fillId="3" borderId="11" xfId="3" applyNumberFormat="1" applyFont="1" applyFill="1" applyBorder="1" applyAlignment="1" applyProtection="1">
      <alignment horizontal="right" vertical="top"/>
      <protection locked="0"/>
    </xf>
    <xf numFmtId="3" fontId="7" fillId="4" borderId="12" xfId="3" applyNumberFormat="1" applyFont="1" applyFill="1" applyBorder="1" applyAlignment="1">
      <alignment horizontal="right" vertical="top"/>
    </xf>
    <xf numFmtId="9" fontId="7" fillId="3" borderId="9" xfId="5" applyFont="1" applyFill="1" applyBorder="1" applyAlignment="1">
      <alignment horizontal="right" vertical="top"/>
    </xf>
    <xf numFmtId="3" fontId="7" fillId="3" borderId="12" xfId="3" applyNumberFormat="1" applyFont="1" applyFill="1" applyBorder="1" applyAlignment="1">
      <alignment horizontal="right" vertical="top"/>
    </xf>
    <xf numFmtId="3" fontId="7" fillId="3" borderId="9" xfId="3" applyNumberFormat="1" applyFont="1" applyFill="1" applyBorder="1" applyAlignment="1">
      <alignment horizontal="right" vertical="top"/>
    </xf>
    <xf numFmtId="0" fontId="7" fillId="0" borderId="10" xfId="3" applyFont="1" applyBorder="1" applyAlignment="1">
      <alignment vertical="top" wrapText="1"/>
    </xf>
    <xf numFmtId="0" fontId="8" fillId="0" borderId="10" xfId="3" applyFont="1" applyBorder="1" applyAlignment="1">
      <alignment vertical="top" wrapText="1"/>
    </xf>
    <xf numFmtId="4" fontId="8" fillId="0" borderId="1" xfId="3" applyNumberFormat="1" applyFont="1" applyBorder="1" applyAlignment="1">
      <alignment horizontal="right" vertical="top"/>
    </xf>
    <xf numFmtId="0" fontId="8" fillId="0" borderId="1" xfId="3" applyFont="1" applyBorder="1" applyAlignment="1">
      <alignment horizontal="right" vertical="top"/>
    </xf>
    <xf numFmtId="3" fontId="8" fillId="0" borderId="1" xfId="3" applyNumberFormat="1" applyFont="1" applyBorder="1" applyAlignment="1">
      <alignment horizontal="right" vertical="top"/>
    </xf>
    <xf numFmtId="0" fontId="8" fillId="0" borderId="10" xfId="3" applyFont="1" applyBorder="1" applyAlignment="1">
      <alignment vertical="top"/>
    </xf>
    <xf numFmtId="9" fontId="8" fillId="0" borderId="1" xfId="3" applyNumberFormat="1" applyFont="1" applyBorder="1" applyAlignment="1">
      <alignment horizontal="right" vertical="top"/>
    </xf>
    <xf numFmtId="174" fontId="8" fillId="0" borderId="1" xfId="3" applyNumberFormat="1" applyFont="1" applyBorder="1" applyAlignment="1">
      <alignment horizontal="right" vertical="top"/>
    </xf>
    <xf numFmtId="0" fontId="7" fillId="5" borderId="10" xfId="3" applyFont="1" applyFill="1" applyBorder="1" applyAlignment="1">
      <alignment vertical="top"/>
    </xf>
    <xf numFmtId="0" fontId="7" fillId="5" borderId="1" xfId="3" applyFont="1" applyFill="1" applyBorder="1" applyAlignment="1">
      <alignment horizontal="right" vertical="top"/>
    </xf>
    <xf numFmtId="3" fontId="7" fillId="5" borderId="11" xfId="3" applyNumberFormat="1" applyFont="1" applyFill="1" applyBorder="1" applyAlignment="1">
      <alignment horizontal="right" vertical="top"/>
    </xf>
    <xf numFmtId="9" fontId="7" fillId="5" borderId="9" xfId="5" applyFont="1" applyFill="1" applyBorder="1" applyAlignment="1">
      <alignment horizontal="right" vertical="top"/>
    </xf>
    <xf numFmtId="3" fontId="7" fillId="5" borderId="12" xfId="3" applyNumberFormat="1" applyFont="1" applyFill="1" applyBorder="1" applyAlignment="1">
      <alignment horizontal="right" vertical="top"/>
    </xf>
    <xf numFmtId="3" fontId="7" fillId="5" borderId="9" xfId="3" applyNumberFormat="1" applyFont="1" applyFill="1" applyBorder="1" applyAlignment="1">
      <alignment horizontal="right" vertical="top"/>
    </xf>
    <xf numFmtId="9" fontId="8" fillId="0" borderId="1" xfId="4" applyFont="1" applyFill="1" applyBorder="1" applyAlignment="1" applyProtection="1">
      <alignment horizontal="right" vertical="top"/>
    </xf>
    <xf numFmtId="4" fontId="7" fillId="5" borderId="1" xfId="3" applyNumberFormat="1" applyFont="1" applyFill="1" applyBorder="1" applyAlignment="1">
      <alignment horizontal="right" vertical="top"/>
    </xf>
    <xf numFmtId="3" fontId="7" fillId="5" borderId="1" xfId="3" applyNumberFormat="1" applyFont="1" applyFill="1" applyBorder="1" applyAlignment="1">
      <alignment horizontal="right" vertical="top"/>
    </xf>
    <xf numFmtId="0" fontId="7" fillId="6" borderId="10" xfId="3" applyFont="1" applyFill="1" applyBorder="1" applyAlignment="1">
      <alignment vertical="top"/>
    </xf>
    <xf numFmtId="4" fontId="7" fillId="6" borderId="1" xfId="3" applyNumberFormat="1" applyFont="1" applyFill="1" applyBorder="1" applyAlignment="1">
      <alignment horizontal="right" vertical="top"/>
    </xf>
    <xf numFmtId="0" fontId="7" fillId="6" borderId="1" xfId="3" applyFont="1" applyFill="1" applyBorder="1" applyAlignment="1">
      <alignment horizontal="right" vertical="top"/>
    </xf>
    <xf numFmtId="3" fontId="7" fillId="6" borderId="1" xfId="3" applyNumberFormat="1" applyFont="1" applyFill="1" applyBorder="1" applyAlignment="1">
      <alignment horizontal="right" vertical="top"/>
    </xf>
    <xf numFmtId="3" fontId="7" fillId="6" borderId="11" xfId="3" applyNumberFormat="1" applyFont="1" applyFill="1" applyBorder="1" applyAlignment="1">
      <alignment horizontal="right" vertical="top"/>
    </xf>
    <xf numFmtId="3" fontId="7" fillId="6" borderId="12" xfId="3" applyNumberFormat="1" applyFont="1" applyFill="1" applyBorder="1" applyAlignment="1">
      <alignment horizontal="right" vertical="top"/>
    </xf>
    <xf numFmtId="9" fontId="7" fillId="6" borderId="9" xfId="5" applyFont="1" applyFill="1" applyBorder="1" applyAlignment="1">
      <alignment horizontal="right" vertical="top"/>
    </xf>
    <xf numFmtId="3" fontId="7" fillId="0" borderId="12" xfId="3" applyNumberFormat="1" applyFont="1" applyBorder="1" applyAlignment="1">
      <alignment horizontal="right" vertical="top"/>
    </xf>
    <xf numFmtId="3" fontId="7" fillId="0" borderId="9" xfId="3" applyNumberFormat="1" applyFont="1" applyBorder="1" applyAlignment="1">
      <alignment horizontal="right" vertical="top"/>
    </xf>
    <xf numFmtId="0" fontId="7" fillId="7" borderId="10" xfId="3" applyFont="1" applyFill="1" applyBorder="1" applyAlignment="1">
      <alignment vertical="top"/>
    </xf>
    <xf numFmtId="4" fontId="8" fillId="7" borderId="1" xfId="3" applyNumberFormat="1" applyFont="1" applyFill="1" applyBorder="1" applyAlignment="1">
      <alignment horizontal="right" vertical="top"/>
    </xf>
    <xf numFmtId="0" fontId="8" fillId="7" borderId="1" xfId="3" applyFont="1" applyFill="1" applyBorder="1" applyAlignment="1">
      <alignment horizontal="right" vertical="top"/>
    </xf>
    <xf numFmtId="3" fontId="8" fillId="7" borderId="1" xfId="3" applyNumberFormat="1" applyFont="1" applyFill="1" applyBorder="1" applyAlignment="1">
      <alignment horizontal="right" vertical="top"/>
    </xf>
    <xf numFmtId="3" fontId="7" fillId="7" borderId="11" xfId="3" applyNumberFormat="1" applyFont="1" applyFill="1" applyBorder="1" applyAlignment="1">
      <alignment horizontal="right" vertical="top"/>
    </xf>
    <xf numFmtId="3" fontId="8" fillId="7" borderId="12" xfId="3" applyNumberFormat="1" applyFont="1" applyFill="1" applyBorder="1" applyAlignment="1">
      <alignment horizontal="right" vertical="top"/>
    </xf>
    <xf numFmtId="3" fontId="8" fillId="7" borderId="9" xfId="3" applyNumberFormat="1" applyFont="1" applyFill="1" applyBorder="1" applyAlignment="1">
      <alignment horizontal="right" vertical="top"/>
    </xf>
    <xf numFmtId="3" fontId="8" fillId="0" borderId="11" xfId="3" applyNumberFormat="1" applyFont="1" applyBorder="1" applyAlignment="1">
      <alignment horizontal="right" vertical="top"/>
    </xf>
    <xf numFmtId="4" fontId="8" fillId="0" borderId="12" xfId="3" applyNumberFormat="1" applyFont="1" applyBorder="1" applyAlignment="1">
      <alignment horizontal="right" vertical="top"/>
    </xf>
    <xf numFmtId="2" fontId="8" fillId="0" borderId="11" xfId="3" applyNumberFormat="1" applyFont="1" applyBorder="1" applyAlignment="1">
      <alignment horizontal="right" vertical="top"/>
    </xf>
    <xf numFmtId="2" fontId="8" fillId="8" borderId="11" xfId="3" applyNumberFormat="1" applyFont="1" applyFill="1" applyBorder="1" applyAlignment="1">
      <alignment horizontal="right" vertical="top"/>
    </xf>
    <xf numFmtId="2" fontId="8" fillId="0" borderId="10" xfId="3" applyNumberFormat="1" applyFont="1" applyBorder="1" applyAlignment="1">
      <alignment vertical="top" wrapText="1"/>
    </xf>
    <xf numFmtId="2" fontId="8" fillId="0" borderId="12" xfId="3" applyNumberFormat="1" applyFont="1" applyBorder="1" applyAlignment="1">
      <alignment horizontal="right" vertical="top"/>
    </xf>
    <xf numFmtId="0" fontId="7" fillId="3" borderId="1" xfId="3" applyFont="1" applyFill="1" applyBorder="1" applyAlignment="1">
      <alignment horizontal="right" vertical="top"/>
    </xf>
    <xf numFmtId="3" fontId="7" fillId="3" borderId="11" xfId="3" applyNumberFormat="1" applyFont="1" applyFill="1" applyBorder="1" applyAlignment="1">
      <alignment horizontal="right" vertical="top"/>
    </xf>
    <xf numFmtId="4" fontId="7" fillId="3" borderId="12" xfId="3" applyNumberFormat="1" applyFont="1" applyFill="1" applyBorder="1" applyAlignment="1">
      <alignment horizontal="right" vertical="top"/>
    </xf>
    <xf numFmtId="0" fontId="8" fillId="0" borderId="1" xfId="3" applyFont="1" applyBorder="1" applyAlignment="1">
      <alignment horizontal="right" vertical="top" wrapText="1"/>
    </xf>
    <xf numFmtId="0" fontId="7" fillId="3" borderId="10" xfId="3" applyFont="1" applyFill="1" applyBorder="1" applyAlignment="1">
      <alignment vertical="top" wrapText="1"/>
    </xf>
    <xf numFmtId="0" fontId="2" fillId="0" borderId="10" xfId="3" applyFont="1" applyBorder="1" applyAlignment="1">
      <alignment vertical="top" wrapText="1"/>
    </xf>
    <xf numFmtId="4" fontId="2" fillId="0" borderId="12" xfId="3" applyNumberFormat="1" applyFont="1" applyBorder="1" applyAlignment="1">
      <alignment horizontal="right" vertical="top"/>
    </xf>
    <xf numFmtId="4" fontId="2" fillId="8" borderId="12" xfId="3" applyNumberFormat="1" applyFont="1" applyFill="1" applyBorder="1" applyAlignment="1">
      <alignment horizontal="right" vertical="top"/>
    </xf>
    <xf numFmtId="3" fontId="7" fillId="2" borderId="11" xfId="3" applyNumberFormat="1" applyFont="1" applyFill="1" applyBorder="1" applyAlignment="1">
      <alignment horizontal="right" vertical="top"/>
    </xf>
    <xf numFmtId="3" fontId="7" fillId="2" borderId="9" xfId="3" applyNumberFormat="1" applyFont="1" applyFill="1" applyBorder="1" applyAlignment="1">
      <alignment horizontal="right" vertical="top"/>
    </xf>
    <xf numFmtId="0" fontId="7" fillId="2" borderId="0" xfId="3" applyFont="1" applyFill="1" applyBorder="1"/>
    <xf numFmtId="4" fontId="2" fillId="2" borderId="12" xfId="3" applyNumberFormat="1" applyFont="1" applyFill="1" applyBorder="1" applyAlignment="1">
      <alignment horizontal="right" vertical="top"/>
    </xf>
    <xf numFmtId="9" fontId="7" fillId="0" borderId="1" xfId="3" applyNumberFormat="1" applyFont="1" applyBorder="1" applyAlignment="1">
      <alignment horizontal="right" vertical="top"/>
    </xf>
    <xf numFmtId="0" fontId="7" fillId="0" borderId="1" xfId="3" applyFont="1" applyBorder="1" applyAlignment="1" applyProtection="1">
      <alignment horizontal="right" vertical="top"/>
      <protection locked="0"/>
    </xf>
    <xf numFmtId="3" fontId="7" fillId="0" borderId="11" xfId="3" applyNumberFormat="1" applyFont="1" applyBorder="1" applyAlignment="1" applyProtection="1">
      <alignment horizontal="right" vertical="top"/>
      <protection locked="0"/>
    </xf>
    <xf numFmtId="0" fontId="8" fillId="8" borderId="1" xfId="3" applyFont="1" applyFill="1" applyBorder="1" applyAlignment="1" applyProtection="1">
      <alignment horizontal="right" vertical="top"/>
      <protection locked="0"/>
    </xf>
    <xf numFmtId="0" fontId="8" fillId="8" borderId="1" xfId="3" applyFont="1" applyFill="1" applyBorder="1" applyAlignment="1">
      <alignment horizontal="right" vertical="top"/>
    </xf>
    <xf numFmtId="9" fontId="7" fillId="0" borderId="9" xfId="5" applyFont="1" applyBorder="1" applyAlignment="1">
      <alignment horizontal="right" vertical="top"/>
    </xf>
    <xf numFmtId="3" fontId="8" fillId="0" borderId="1" xfId="3" applyNumberFormat="1" applyFont="1" applyBorder="1" applyAlignment="1" applyProtection="1">
      <alignment horizontal="right" vertical="top"/>
      <protection locked="0"/>
    </xf>
    <xf numFmtId="4" fontId="7" fillId="3" borderId="1" xfId="3" applyNumberFormat="1" applyFont="1" applyFill="1" applyBorder="1" applyAlignment="1">
      <alignment horizontal="right" vertical="top"/>
    </xf>
    <xf numFmtId="3" fontId="7" fillId="3" borderId="1" xfId="3" applyNumberFormat="1" applyFont="1" applyFill="1" applyBorder="1" applyAlignment="1">
      <alignment horizontal="right" vertical="top"/>
    </xf>
    <xf numFmtId="3" fontId="7" fillId="5" borderId="13" xfId="3" applyNumberFormat="1" applyFont="1" applyFill="1" applyBorder="1" applyAlignment="1">
      <alignment horizontal="right" vertical="top"/>
    </xf>
    <xf numFmtId="0" fontId="7" fillId="9" borderId="10" xfId="3" applyFont="1" applyFill="1" applyBorder="1" applyAlignment="1">
      <alignment vertical="top"/>
    </xf>
    <xf numFmtId="0" fontId="7" fillId="9" borderId="1" xfId="3" applyFont="1" applyFill="1" applyBorder="1" applyAlignment="1">
      <alignment horizontal="right" vertical="top"/>
    </xf>
    <xf numFmtId="3" fontId="7" fillId="9" borderId="11" xfId="3" applyNumberFormat="1" applyFont="1" applyFill="1" applyBorder="1" applyAlignment="1">
      <alignment horizontal="right" vertical="top"/>
    </xf>
    <xf numFmtId="3" fontId="7" fillId="9" borderId="12" xfId="3" applyNumberFormat="1" applyFont="1" applyFill="1" applyBorder="1" applyAlignment="1">
      <alignment horizontal="right" vertical="top"/>
    </xf>
    <xf numFmtId="9" fontId="7" fillId="9" borderId="9" xfId="5" applyFont="1" applyFill="1" applyBorder="1" applyAlignment="1">
      <alignment horizontal="right" vertical="top"/>
    </xf>
    <xf numFmtId="0" fontId="7" fillId="0" borderId="14" xfId="3" applyFont="1" applyBorder="1" applyAlignment="1">
      <alignment vertical="top"/>
    </xf>
    <xf numFmtId="9" fontId="7" fillId="0" borderId="15" xfId="4" applyFont="1" applyFill="1" applyBorder="1" applyAlignment="1" applyProtection="1">
      <alignment horizontal="right" vertical="top"/>
      <protection locked="0"/>
    </xf>
    <xf numFmtId="0" fontId="7" fillId="0" borderId="15" xfId="3" applyFont="1" applyBorder="1" applyAlignment="1">
      <alignment horizontal="right" vertical="top"/>
    </xf>
    <xf numFmtId="9" fontId="7" fillId="0" borderId="16" xfId="4" applyFont="1" applyFill="1" applyBorder="1" applyAlignment="1" applyProtection="1">
      <alignment horizontal="right" vertical="top"/>
    </xf>
    <xf numFmtId="3" fontId="7" fillId="0" borderId="17" xfId="3" applyNumberFormat="1" applyFont="1" applyBorder="1" applyAlignment="1">
      <alignment horizontal="right" vertical="top"/>
    </xf>
    <xf numFmtId="0" fontId="7" fillId="8" borderId="18" xfId="3" applyFont="1" applyFill="1" applyBorder="1" applyAlignment="1">
      <alignment vertical="top"/>
    </xf>
    <xf numFmtId="4" fontId="7" fillId="8" borderId="19" xfId="3" applyNumberFormat="1" applyFont="1" applyFill="1" applyBorder="1" applyAlignment="1">
      <alignment horizontal="right" vertical="top"/>
    </xf>
    <xf numFmtId="0" fontId="7" fillId="8" borderId="19" xfId="3" applyFont="1" applyFill="1" applyBorder="1" applyAlignment="1">
      <alignment horizontal="right" vertical="top"/>
    </xf>
    <xf numFmtId="3" fontId="7" fillId="8" borderId="19" xfId="3" applyNumberFormat="1" applyFont="1" applyFill="1" applyBorder="1" applyAlignment="1">
      <alignment horizontal="right" vertical="top"/>
    </xf>
    <xf numFmtId="3" fontId="7" fillId="8" borderId="20" xfId="3" applyNumberFormat="1" applyFont="1" applyFill="1" applyBorder="1" applyAlignment="1">
      <alignment horizontal="right" vertical="top"/>
    </xf>
    <xf numFmtId="3" fontId="7" fillId="8" borderId="21" xfId="3" applyNumberFormat="1" applyFont="1" applyFill="1" applyBorder="1" applyAlignment="1">
      <alignment horizontal="right" vertical="top"/>
    </xf>
    <xf numFmtId="9" fontId="7" fillId="8" borderId="22" xfId="5" applyFont="1" applyFill="1" applyBorder="1" applyAlignment="1">
      <alignment horizontal="right" vertical="top"/>
    </xf>
    <xf numFmtId="3" fontId="7" fillId="0" borderId="0" xfId="3" applyNumberFormat="1" applyFont="1" applyBorder="1"/>
    <xf numFmtId="3" fontId="7" fillId="0" borderId="0" xfId="3" applyNumberFormat="1" applyFont="1" applyBorder="1" applyAlignment="1">
      <alignment horizontal="right" vertical="top"/>
    </xf>
    <xf numFmtId="3" fontId="8" fillId="0" borderId="0" xfId="3" applyNumberFormat="1" applyFont="1" applyBorder="1"/>
    <xf numFmtId="0" fontId="8" fillId="0" borderId="0" xfId="3" applyFont="1" applyProtection="1">
      <protection locked="0"/>
    </xf>
    <xf numFmtId="9" fontId="8" fillId="0" borderId="0" xfId="3" applyNumberFormat="1" applyFont="1" applyAlignment="1" applyProtection="1">
      <alignment horizontal="right"/>
      <protection locked="0"/>
    </xf>
    <xf numFmtId="0" fontId="8" fillId="0" borderId="0" xfId="3" applyFont="1" applyAlignment="1" applyProtection="1">
      <alignment horizontal="right"/>
      <protection locked="0"/>
    </xf>
    <xf numFmtId="3" fontId="8" fillId="0" borderId="0" xfId="3" applyNumberFormat="1" applyFont="1" applyAlignment="1" applyProtection="1">
      <alignment horizontal="right"/>
      <protection locked="0"/>
    </xf>
    <xf numFmtId="3" fontId="8" fillId="0" borderId="0" xfId="3" applyNumberFormat="1" applyFont="1" applyBorder="1" applyProtection="1">
      <protection locked="0"/>
    </xf>
    <xf numFmtId="0" fontId="4" fillId="10" borderId="1" xfId="0" applyFont="1" applyFill="1" applyBorder="1" applyAlignment="1">
      <alignment horizontal="left" wrapText="1"/>
    </xf>
    <xf numFmtId="0" fontId="4" fillId="10" borderId="1" xfId="0" applyFont="1" applyFill="1" applyBorder="1" applyAlignment="1" applyProtection="1">
      <alignment horizontal="center" vertical="center" wrapText="1"/>
      <protection locked="0"/>
    </xf>
    <xf numFmtId="0" fontId="4" fillId="10" borderId="1" xfId="0" applyFont="1" applyFill="1" applyBorder="1" applyAlignment="1">
      <alignment wrapText="1"/>
    </xf>
    <xf numFmtId="0" fontId="5" fillId="2" borderId="1" xfId="0" applyFont="1" applyFill="1" applyBorder="1" applyAlignment="1">
      <alignment horizontal="left" vertical="top" wrapText="1"/>
    </xf>
    <xf numFmtId="173" fontId="4" fillId="10" borderId="1" xfId="0" applyNumberFormat="1" applyFont="1" applyFill="1" applyBorder="1" applyAlignment="1">
      <alignment wrapText="1"/>
    </xf>
    <xf numFmtId="173" fontId="4" fillId="10" borderId="1" xfId="0" applyNumberFormat="1" applyFont="1" applyFill="1" applyBorder="1" applyAlignment="1">
      <alignment horizontal="center" vertical="top" wrapText="1"/>
    </xf>
    <xf numFmtId="172" fontId="5" fillId="2" borderId="1" xfId="1" applyFont="1" applyFill="1" applyBorder="1" applyAlignment="1" applyProtection="1">
      <alignment wrapText="1"/>
    </xf>
    <xf numFmtId="173" fontId="5" fillId="2" borderId="1" xfId="1" applyNumberFormat="1" applyFont="1" applyFill="1" applyBorder="1" applyAlignment="1">
      <alignment wrapText="1"/>
    </xf>
    <xf numFmtId="0" fontId="5" fillId="10" borderId="1" xfId="0" applyFont="1" applyFill="1" applyBorder="1" applyAlignment="1">
      <alignment horizontal="left" vertical="top" wrapText="1"/>
    </xf>
    <xf numFmtId="173" fontId="5" fillId="10" borderId="1" xfId="0" applyNumberFormat="1" applyFont="1" applyFill="1" applyBorder="1" applyAlignment="1">
      <alignment horizontal="center" vertical="top" wrapText="1"/>
    </xf>
    <xf numFmtId="0" fontId="5" fillId="10" borderId="1" xfId="0" applyFont="1" applyFill="1" applyBorder="1" applyAlignment="1">
      <alignment horizontal="left" wrapText="1"/>
    </xf>
    <xf numFmtId="173" fontId="5" fillId="10" borderId="1" xfId="0" applyNumberFormat="1" applyFont="1" applyFill="1" applyBorder="1" applyAlignment="1">
      <alignment horizontal="center" wrapText="1"/>
    </xf>
    <xf numFmtId="0" fontId="5" fillId="10" borderId="1" xfId="0" applyFont="1" applyFill="1" applyBorder="1" applyAlignment="1">
      <alignment wrapText="1"/>
    </xf>
    <xf numFmtId="173" fontId="5" fillId="10" borderId="1" xfId="0" applyNumberFormat="1" applyFont="1" applyFill="1" applyBorder="1" applyAlignment="1">
      <alignment wrapText="1"/>
    </xf>
    <xf numFmtId="173" fontId="4" fillId="2" borderId="0" xfId="0" applyNumberFormat="1" applyFont="1" applyFill="1" applyAlignment="1">
      <alignment wrapText="1"/>
    </xf>
    <xf numFmtId="173" fontId="0" fillId="0" borderId="0" xfId="0" applyNumberFormat="1"/>
    <xf numFmtId="0" fontId="2" fillId="2" borderId="10" xfId="3" applyFont="1" applyFill="1" applyBorder="1" applyAlignment="1">
      <alignment vertical="top" wrapText="1"/>
    </xf>
    <xf numFmtId="9" fontId="4" fillId="10" borderId="1" xfId="0" applyNumberFormat="1" applyFont="1" applyFill="1" applyBorder="1" applyAlignment="1">
      <alignment vertical="center" wrapText="1"/>
    </xf>
    <xf numFmtId="0" fontId="4" fillId="10" borderId="1" xfId="0" applyFont="1" applyFill="1" applyBorder="1" applyAlignment="1">
      <alignment vertical="center" wrapText="1"/>
    </xf>
    <xf numFmtId="0" fontId="5" fillId="2" borderId="1" xfId="0" applyFont="1" applyFill="1" applyBorder="1" applyAlignment="1">
      <alignment wrapText="1"/>
    </xf>
    <xf numFmtId="0" fontId="12" fillId="0" borderId="0" xfId="0" applyFont="1"/>
    <xf numFmtId="0" fontId="13" fillId="0" borderId="0" xfId="0" applyFont="1" applyAlignment="1">
      <alignment horizontal="left" vertical="top" wrapText="1"/>
    </xf>
    <xf numFmtId="0" fontId="11" fillId="0" borderId="2" xfId="0" applyFont="1" applyBorder="1" applyAlignment="1">
      <alignment horizontal="left" wrapText="1"/>
    </xf>
    <xf numFmtId="4" fontId="7" fillId="3" borderId="23" xfId="0" applyNumberFormat="1" applyFont="1" applyFill="1" applyBorder="1" applyAlignment="1">
      <alignment horizontal="center" vertical="center" wrapText="1"/>
    </xf>
    <xf numFmtId="4" fontId="7" fillId="3" borderId="24" xfId="0" applyNumberFormat="1" applyFont="1" applyFill="1" applyBorder="1" applyAlignment="1">
      <alignment horizontal="center" vertical="center" wrapText="1"/>
    </xf>
    <xf numFmtId="4" fontId="7" fillId="3" borderId="25" xfId="0" applyNumberFormat="1" applyFont="1" applyFill="1" applyBorder="1" applyAlignment="1">
      <alignment horizontal="center" vertical="center" wrapText="1"/>
    </xf>
    <xf numFmtId="0" fontId="7" fillId="0" borderId="0" xfId="3" applyFont="1" applyBorder="1" applyAlignment="1">
      <alignment horizontal="center"/>
    </xf>
    <xf numFmtId="0" fontId="8" fillId="0" borderId="0" xfId="3" applyFont="1" applyBorder="1" applyAlignment="1">
      <alignment horizontal="center"/>
    </xf>
    <xf numFmtId="0" fontId="7" fillId="0" borderId="0" xfId="3" applyFont="1" applyBorder="1" applyAlignment="1" applyProtection="1">
      <alignment horizontal="center"/>
      <protection locked="0"/>
    </xf>
    <xf numFmtId="0" fontId="8" fillId="0" borderId="0" xfId="3" applyFont="1" applyBorder="1" applyAlignment="1" applyProtection="1">
      <alignment horizontal="center"/>
      <protection locked="0"/>
    </xf>
  </cellXfs>
  <cellStyles count="6">
    <cellStyle name="Currency" xfId="1" builtinId="4"/>
    <cellStyle name="Normal" xfId="0" builtinId="0"/>
    <cellStyle name="Normal 2" xfId="2"/>
    <cellStyle name="Normal 2 2" xfId="3"/>
    <cellStyle name="Percent" xfId="5" builtinId="5"/>
    <cellStyle name="Percent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loria.mwenge\Downloads\VF_Budget%20PBF%20Kasai-Interpeace%20_CK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ed Budget"/>
      <sheetName val="Instructions"/>
      <sheetName val="1) Tableau budgétaire 1 (2)"/>
      <sheetName val="1) Tableau budgétaire 1"/>
      <sheetName val="2) Tableau budgétaire 2"/>
      <sheetName val="3) Notes d'explication"/>
      <sheetName val="4) Pour utilisation par PBSO"/>
      <sheetName val="5) Pour utilisation par MPTFO"/>
      <sheetName val="Dropdowns"/>
      <sheetName val="Sheet2"/>
    </sheetNames>
    <sheetDataSet>
      <sheetData sheetId="0"/>
      <sheetData sheetId="1"/>
      <sheetData sheetId="2"/>
      <sheetData sheetId="3">
        <row r="5">
          <cell r="B5" t="str">
            <v>Nombre de resultat/ produit</v>
          </cell>
        </row>
      </sheetData>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
  <sheetViews>
    <sheetView tabSelected="1" workbookViewId="0">
      <selection activeCell="A63" sqref="A63"/>
    </sheetView>
  </sheetViews>
  <sheetFormatPr defaultColWidth="8.7109375" defaultRowHeight="15.75" x14ac:dyDescent="0.25"/>
  <cols>
    <col min="1" max="1" width="49.7109375" style="14" customWidth="1"/>
    <col min="2" max="2" width="16.42578125" style="15" customWidth="1"/>
    <col min="3" max="3" width="15.5703125" style="15" customWidth="1"/>
    <col min="4" max="4" width="15.7109375" style="15" customWidth="1"/>
    <col min="7" max="7" width="12.28515625" bestFit="1" customWidth="1"/>
  </cols>
  <sheetData>
    <row r="1" spans="1:7" ht="23.25" x14ac:dyDescent="0.25">
      <c r="A1" s="187" t="s">
        <v>143</v>
      </c>
      <c r="B1" s="187"/>
      <c r="C1" s="187"/>
      <c r="D1" s="187"/>
    </row>
    <row r="2" spans="1:7" ht="18.75" x14ac:dyDescent="0.3">
      <c r="A2" s="188" t="s">
        <v>0</v>
      </c>
      <c r="B2" s="188"/>
      <c r="C2" s="188"/>
      <c r="D2" s="188"/>
    </row>
    <row r="3" spans="1:7" x14ac:dyDescent="0.25">
      <c r="A3" s="1"/>
      <c r="B3" s="1"/>
      <c r="C3" s="1"/>
      <c r="D3" s="1"/>
    </row>
    <row r="4" spans="1:7" ht="47.25" x14ac:dyDescent="0.25">
      <c r="A4" s="166"/>
      <c r="B4" s="167" t="str">
        <f>'[1]1) Tableau budgétaire 1'!B5</f>
        <v>Nombre de resultat/ produit</v>
      </c>
      <c r="C4" s="167" t="s">
        <v>1</v>
      </c>
      <c r="D4" s="167" t="s">
        <v>2</v>
      </c>
    </row>
    <row r="5" spans="1:7" ht="62.45" customHeight="1" x14ac:dyDescent="0.25">
      <c r="A5" s="168" t="s">
        <v>3</v>
      </c>
      <c r="B5" s="183" t="s">
        <v>4</v>
      </c>
      <c r="C5" s="184" t="s">
        <v>5</v>
      </c>
      <c r="D5" s="184"/>
    </row>
    <row r="6" spans="1:7" x14ac:dyDescent="0.25">
      <c r="A6" s="169" t="s">
        <v>6</v>
      </c>
      <c r="B6" s="13">
        <f>B14</f>
        <v>289500</v>
      </c>
      <c r="C6" s="13">
        <f>B6*70/100</f>
        <v>202650</v>
      </c>
      <c r="D6" s="13">
        <f>D14</f>
        <v>101255.26000000001</v>
      </c>
    </row>
    <row r="7" spans="1:7" x14ac:dyDescent="0.25">
      <c r="A7" s="5" t="s">
        <v>7</v>
      </c>
      <c r="B7" s="6">
        <v>50000</v>
      </c>
      <c r="C7" s="4">
        <f t="shared" ref="C7:C60" si="0">B7*70/100</f>
        <v>35000</v>
      </c>
      <c r="D7" s="4">
        <v>6489.33</v>
      </c>
    </row>
    <row r="8" spans="1:7" x14ac:dyDescent="0.25">
      <c r="A8" s="5" t="s">
        <v>8</v>
      </c>
      <c r="B8" s="6">
        <v>5500</v>
      </c>
      <c r="C8" s="4">
        <f t="shared" si="0"/>
        <v>3850</v>
      </c>
      <c r="D8" s="4">
        <v>2886.81</v>
      </c>
    </row>
    <row r="9" spans="1:7" ht="31.5" x14ac:dyDescent="0.25">
      <c r="A9" s="5" t="s">
        <v>9</v>
      </c>
      <c r="B9" s="6">
        <v>10000</v>
      </c>
      <c r="C9" s="4">
        <f t="shared" si="0"/>
        <v>7000</v>
      </c>
      <c r="D9" s="4">
        <v>0</v>
      </c>
    </row>
    <row r="10" spans="1:7" x14ac:dyDescent="0.25">
      <c r="A10" s="7" t="s">
        <v>10</v>
      </c>
      <c r="B10" s="6">
        <v>5000</v>
      </c>
      <c r="C10" s="4">
        <f t="shared" si="0"/>
        <v>3500</v>
      </c>
      <c r="D10" s="4">
        <v>3500</v>
      </c>
    </row>
    <row r="11" spans="1:7" x14ac:dyDescent="0.25">
      <c r="A11" s="5" t="s">
        <v>11</v>
      </c>
      <c r="B11" s="6">
        <v>20000</v>
      </c>
      <c r="C11" s="4">
        <f t="shared" si="0"/>
        <v>14000</v>
      </c>
      <c r="D11" s="4">
        <v>9066.1200000000008</v>
      </c>
    </row>
    <row r="12" spans="1:7" x14ac:dyDescent="0.25">
      <c r="A12" s="5" t="s">
        <v>12</v>
      </c>
      <c r="B12" s="6">
        <v>184000</v>
      </c>
      <c r="C12" s="4">
        <f t="shared" si="0"/>
        <v>128800</v>
      </c>
      <c r="D12" s="4">
        <f>208113-C12</f>
        <v>79313</v>
      </c>
      <c r="G12" s="181"/>
    </row>
    <row r="13" spans="1:7" ht="31.5" x14ac:dyDescent="0.25">
      <c r="A13" s="5" t="s">
        <v>13</v>
      </c>
      <c r="B13" s="6">
        <v>15000</v>
      </c>
      <c r="C13" s="4">
        <f t="shared" si="0"/>
        <v>10500</v>
      </c>
      <c r="D13" s="4">
        <v>0</v>
      </c>
      <c r="G13" s="181"/>
    </row>
    <row r="14" spans="1:7" x14ac:dyDescent="0.25">
      <c r="A14" s="172" t="s">
        <v>141</v>
      </c>
      <c r="B14" s="173">
        <f>SUM(B7:B13)</f>
        <v>289500</v>
      </c>
      <c r="C14" s="13">
        <f t="shared" si="0"/>
        <v>202650</v>
      </c>
      <c r="D14" s="13">
        <f>SUM(D7:D13)</f>
        <v>101255.26000000001</v>
      </c>
    </row>
    <row r="15" spans="1:7" x14ac:dyDescent="0.25">
      <c r="A15" s="8"/>
      <c r="B15" s="9"/>
      <c r="C15" s="4">
        <f t="shared" si="0"/>
        <v>0</v>
      </c>
      <c r="D15" s="4"/>
    </row>
    <row r="16" spans="1:7" ht="78.75" x14ac:dyDescent="0.25">
      <c r="A16" s="168" t="s">
        <v>15</v>
      </c>
      <c r="B16" s="170"/>
      <c r="C16" s="171">
        <f t="shared" si="0"/>
        <v>0</v>
      </c>
      <c r="D16" s="171"/>
    </row>
    <row r="17" spans="1:4" x14ac:dyDescent="0.25">
      <c r="A17" s="174" t="s">
        <v>16</v>
      </c>
      <c r="B17" s="175">
        <f>B25</f>
        <v>167513.62</v>
      </c>
      <c r="C17" s="175">
        <f t="shared" si="0"/>
        <v>117259.534</v>
      </c>
      <c r="D17" s="175">
        <f>SUM(D18:D24)</f>
        <v>0</v>
      </c>
    </row>
    <row r="18" spans="1:4" x14ac:dyDescent="0.25">
      <c r="A18" s="5" t="s">
        <v>7</v>
      </c>
      <c r="B18" s="6">
        <v>34313.620000000003</v>
      </c>
      <c r="C18" s="4">
        <f t="shared" si="0"/>
        <v>24019.534000000003</v>
      </c>
      <c r="D18" s="4">
        <v>0</v>
      </c>
    </row>
    <row r="19" spans="1:4" x14ac:dyDescent="0.25">
      <c r="A19" s="5" t="s">
        <v>8</v>
      </c>
      <c r="B19" s="6">
        <v>39000</v>
      </c>
      <c r="C19" s="4">
        <f t="shared" si="0"/>
        <v>27300</v>
      </c>
      <c r="D19" s="4">
        <v>0</v>
      </c>
    </row>
    <row r="20" spans="1:4" ht="31.5" x14ac:dyDescent="0.25">
      <c r="A20" s="5" t="s">
        <v>9</v>
      </c>
      <c r="B20" s="6">
        <v>15000</v>
      </c>
      <c r="C20" s="4">
        <f t="shared" si="0"/>
        <v>10500</v>
      </c>
      <c r="D20" s="4">
        <v>0</v>
      </c>
    </row>
    <row r="21" spans="1:4" x14ac:dyDescent="0.25">
      <c r="A21" s="7" t="s">
        <v>10</v>
      </c>
      <c r="B21" s="6">
        <v>57000</v>
      </c>
      <c r="C21" s="4">
        <f t="shared" si="0"/>
        <v>39900</v>
      </c>
      <c r="D21" s="4">
        <v>0</v>
      </c>
    </row>
    <row r="22" spans="1:4" x14ac:dyDescent="0.25">
      <c r="A22" s="5" t="s">
        <v>11</v>
      </c>
      <c r="B22" s="6">
        <v>17200</v>
      </c>
      <c r="C22" s="4">
        <f t="shared" si="0"/>
        <v>12040</v>
      </c>
      <c r="D22" s="4">
        <v>0</v>
      </c>
    </row>
    <row r="23" spans="1:4" x14ac:dyDescent="0.25">
      <c r="A23" s="5" t="s">
        <v>12</v>
      </c>
      <c r="B23" s="6"/>
      <c r="C23" s="4">
        <f t="shared" si="0"/>
        <v>0</v>
      </c>
      <c r="D23" s="4">
        <v>0</v>
      </c>
    </row>
    <row r="24" spans="1:4" ht="31.5" x14ac:dyDescent="0.25">
      <c r="A24" s="5" t="s">
        <v>13</v>
      </c>
      <c r="B24" s="6">
        <v>5000</v>
      </c>
      <c r="C24" s="4">
        <f t="shared" si="0"/>
        <v>3500</v>
      </c>
      <c r="D24" s="4">
        <v>0</v>
      </c>
    </row>
    <row r="25" spans="1:4" x14ac:dyDescent="0.25">
      <c r="A25" s="172" t="s">
        <v>142</v>
      </c>
      <c r="B25" s="173">
        <f>SUM(B18:B24)</f>
        <v>167513.62</v>
      </c>
      <c r="C25" s="13">
        <f t="shared" si="0"/>
        <v>117259.534</v>
      </c>
      <c r="D25" s="13">
        <f>D17</f>
        <v>0</v>
      </c>
    </row>
    <row r="26" spans="1:4" x14ac:dyDescent="0.25">
      <c r="A26" s="8"/>
      <c r="B26" s="9"/>
      <c r="C26" s="4"/>
      <c r="D26" s="4"/>
    </row>
    <row r="27" spans="1:4" ht="47.25" x14ac:dyDescent="0.25">
      <c r="A27" s="168" t="s">
        <v>17</v>
      </c>
      <c r="B27" s="170"/>
      <c r="C27" s="171"/>
      <c r="D27" s="171"/>
    </row>
    <row r="28" spans="1:4" x14ac:dyDescent="0.25">
      <c r="A28" s="176" t="s">
        <v>18</v>
      </c>
      <c r="B28" s="177">
        <f>B36</f>
        <v>268523.38</v>
      </c>
      <c r="C28" s="175">
        <f t="shared" si="0"/>
        <v>187966.36600000001</v>
      </c>
      <c r="D28" s="175">
        <f>SUM(D29:D35)</f>
        <v>59500</v>
      </c>
    </row>
    <row r="29" spans="1:4" x14ac:dyDescent="0.25">
      <c r="A29" s="5" t="s">
        <v>7</v>
      </c>
      <c r="B29" s="6">
        <v>55280</v>
      </c>
      <c r="C29" s="4">
        <f t="shared" si="0"/>
        <v>38696</v>
      </c>
      <c r="D29" s="4">
        <v>0</v>
      </c>
    </row>
    <row r="30" spans="1:4" x14ac:dyDescent="0.25">
      <c r="A30" s="5" t="s">
        <v>8</v>
      </c>
      <c r="B30" s="6">
        <v>35243.379999999997</v>
      </c>
      <c r="C30" s="4">
        <f t="shared" si="0"/>
        <v>24670.365999999995</v>
      </c>
      <c r="D30" s="4">
        <v>0</v>
      </c>
    </row>
    <row r="31" spans="1:4" ht="31.5" x14ac:dyDescent="0.25">
      <c r="A31" s="5" t="s">
        <v>9</v>
      </c>
      <c r="B31" s="6">
        <v>32000</v>
      </c>
      <c r="C31" s="4">
        <f t="shared" si="0"/>
        <v>22400</v>
      </c>
      <c r="D31" s="4">
        <v>0</v>
      </c>
    </row>
    <row r="32" spans="1:4" x14ac:dyDescent="0.25">
      <c r="A32" s="7" t="s">
        <v>10</v>
      </c>
      <c r="B32" s="6">
        <v>19000</v>
      </c>
      <c r="C32" s="4">
        <f t="shared" si="0"/>
        <v>13300</v>
      </c>
      <c r="D32" s="4">
        <v>0</v>
      </c>
    </row>
    <row r="33" spans="1:4" x14ac:dyDescent="0.25">
      <c r="A33" s="5" t="s">
        <v>11</v>
      </c>
      <c r="B33" s="6">
        <v>27000</v>
      </c>
      <c r="C33" s="4">
        <f t="shared" si="0"/>
        <v>18900</v>
      </c>
      <c r="D33" s="4">
        <v>0</v>
      </c>
    </row>
    <row r="34" spans="1:4" x14ac:dyDescent="0.25">
      <c r="A34" s="5" t="s">
        <v>12</v>
      </c>
      <c r="B34" s="6">
        <v>85000</v>
      </c>
      <c r="C34" s="4">
        <f t="shared" si="0"/>
        <v>59500</v>
      </c>
      <c r="D34" s="4">
        <v>59500</v>
      </c>
    </row>
    <row r="35" spans="1:4" ht="31.5" x14ac:dyDescent="0.25">
      <c r="A35" s="5" t="s">
        <v>13</v>
      </c>
      <c r="B35" s="6">
        <v>15000</v>
      </c>
      <c r="C35" s="4">
        <f t="shared" si="0"/>
        <v>10500</v>
      </c>
      <c r="D35" s="4">
        <v>0</v>
      </c>
    </row>
    <row r="36" spans="1:4" x14ac:dyDescent="0.25">
      <c r="A36" s="172" t="s">
        <v>14</v>
      </c>
      <c r="B36" s="173">
        <f>SUM(B29:B35)</f>
        <v>268523.38</v>
      </c>
      <c r="C36" s="13">
        <f t="shared" si="0"/>
        <v>187966.36600000001</v>
      </c>
      <c r="D36" s="13">
        <f>D28</f>
        <v>59500</v>
      </c>
    </row>
    <row r="37" spans="1:4" x14ac:dyDescent="0.25">
      <c r="A37" s="8"/>
      <c r="B37" s="9"/>
      <c r="C37" s="4"/>
      <c r="D37" s="4"/>
    </row>
    <row r="38" spans="1:4" x14ac:dyDescent="0.25">
      <c r="A38" s="178" t="s">
        <v>19</v>
      </c>
      <c r="B38" s="179">
        <f>B47</f>
        <v>302500.38</v>
      </c>
      <c r="C38" s="179">
        <f>C47</f>
        <v>211750.266</v>
      </c>
      <c r="D38" s="179">
        <f>D47</f>
        <v>0</v>
      </c>
    </row>
    <row r="39" spans="1:4" x14ac:dyDescent="0.25">
      <c r="A39" s="3" t="s">
        <v>20</v>
      </c>
      <c r="B39" s="4">
        <f>'[1]1) Tableau budgétaire 1'!B131</f>
        <v>0</v>
      </c>
      <c r="C39" s="4">
        <f t="shared" si="0"/>
        <v>0</v>
      </c>
      <c r="D39" s="4">
        <f>SUM(D40:D46)</f>
        <v>0</v>
      </c>
    </row>
    <row r="40" spans="1:4" x14ac:dyDescent="0.25">
      <c r="A40" s="5" t="s">
        <v>7</v>
      </c>
      <c r="B40" s="6">
        <v>80406.38</v>
      </c>
      <c r="C40" s="4">
        <f t="shared" si="0"/>
        <v>56284.466000000008</v>
      </c>
      <c r="D40" s="4">
        <v>0</v>
      </c>
    </row>
    <row r="41" spans="1:4" x14ac:dyDescent="0.25">
      <c r="A41" s="5" t="s">
        <v>8</v>
      </c>
      <c r="B41" s="6"/>
      <c r="C41" s="4">
        <f t="shared" si="0"/>
        <v>0</v>
      </c>
      <c r="D41" s="4">
        <v>0</v>
      </c>
    </row>
    <row r="42" spans="1:4" ht="31.5" x14ac:dyDescent="0.25">
      <c r="A42" s="5" t="s">
        <v>9</v>
      </c>
      <c r="B42" s="6"/>
      <c r="C42" s="4">
        <f t="shared" si="0"/>
        <v>0</v>
      </c>
      <c r="D42" s="4">
        <v>0</v>
      </c>
    </row>
    <row r="43" spans="1:4" x14ac:dyDescent="0.25">
      <c r="A43" s="7" t="s">
        <v>10</v>
      </c>
      <c r="B43" s="11">
        <v>145094</v>
      </c>
      <c r="C43" s="4">
        <f t="shared" si="0"/>
        <v>101565.8</v>
      </c>
      <c r="D43" s="4">
        <v>0</v>
      </c>
    </row>
    <row r="44" spans="1:4" x14ac:dyDescent="0.25">
      <c r="A44" s="5" t="s">
        <v>11</v>
      </c>
      <c r="B44" s="6"/>
      <c r="C44" s="4">
        <f t="shared" si="0"/>
        <v>0</v>
      </c>
      <c r="D44" s="4">
        <v>0</v>
      </c>
    </row>
    <row r="45" spans="1:4" x14ac:dyDescent="0.25">
      <c r="A45" s="5" t="s">
        <v>12</v>
      </c>
      <c r="B45" s="6"/>
      <c r="C45" s="4">
        <f t="shared" si="0"/>
        <v>0</v>
      </c>
      <c r="D45" s="4">
        <v>0</v>
      </c>
    </row>
    <row r="46" spans="1:4" ht="31.5" x14ac:dyDescent="0.25">
      <c r="A46" s="5" t="s">
        <v>13</v>
      </c>
      <c r="B46" s="6">
        <v>77000</v>
      </c>
      <c r="C46" s="4">
        <f t="shared" si="0"/>
        <v>53900</v>
      </c>
      <c r="D46" s="4">
        <v>0</v>
      </c>
    </row>
    <row r="47" spans="1:4" x14ac:dyDescent="0.25">
      <c r="A47" s="172" t="s">
        <v>14</v>
      </c>
      <c r="B47" s="173">
        <f>SUM(B40:B46)</f>
        <v>302500.38</v>
      </c>
      <c r="C47" s="13">
        <f t="shared" si="0"/>
        <v>211750.266</v>
      </c>
      <c r="D47" s="13">
        <f>D39</f>
        <v>0</v>
      </c>
    </row>
    <row r="48" spans="1:4" x14ac:dyDescent="0.25">
      <c r="A48" s="2"/>
      <c r="B48" s="10"/>
      <c r="C48" s="4"/>
      <c r="D48" s="4"/>
    </row>
    <row r="49" spans="1:4" s="186" customFormat="1" x14ac:dyDescent="0.25">
      <c r="A49" s="185" t="s">
        <v>21</v>
      </c>
      <c r="B49" s="12"/>
      <c r="C49" s="13"/>
      <c r="D49" s="13"/>
    </row>
    <row r="50" spans="1:4" ht="63" x14ac:dyDescent="0.25">
      <c r="A50" s="2"/>
      <c r="B50" s="10" t="s">
        <v>22</v>
      </c>
      <c r="C50" s="4"/>
      <c r="D50" s="4"/>
    </row>
    <row r="51" spans="1:4" x14ac:dyDescent="0.25">
      <c r="A51" s="2" t="s">
        <v>7</v>
      </c>
      <c r="B51" s="10">
        <v>220000</v>
      </c>
      <c r="C51" s="4">
        <f t="shared" si="0"/>
        <v>154000</v>
      </c>
      <c r="D51" s="4">
        <v>0</v>
      </c>
    </row>
    <row r="52" spans="1:4" x14ac:dyDescent="0.25">
      <c r="A52" s="2" t="s">
        <v>8</v>
      </c>
      <c r="B52" s="10">
        <v>79743.38</v>
      </c>
      <c r="C52" s="4">
        <f t="shared" si="0"/>
        <v>55820.366000000009</v>
      </c>
      <c r="D52" s="4">
        <v>0</v>
      </c>
    </row>
    <row r="53" spans="1:4" ht="31.5" x14ac:dyDescent="0.25">
      <c r="A53" s="2" t="s">
        <v>9</v>
      </c>
      <c r="B53" s="10">
        <v>57000</v>
      </c>
      <c r="C53" s="4">
        <f t="shared" si="0"/>
        <v>39900</v>
      </c>
      <c r="D53" s="4">
        <v>0</v>
      </c>
    </row>
    <row r="54" spans="1:4" x14ac:dyDescent="0.25">
      <c r="A54" s="2" t="s">
        <v>10</v>
      </c>
      <c r="B54" s="10">
        <v>226094</v>
      </c>
      <c r="C54" s="4">
        <f t="shared" si="0"/>
        <v>158265.79999999999</v>
      </c>
      <c r="D54" s="4">
        <v>0</v>
      </c>
    </row>
    <row r="55" spans="1:4" x14ac:dyDescent="0.25">
      <c r="A55" s="2" t="s">
        <v>11</v>
      </c>
      <c r="B55" s="10">
        <v>64200</v>
      </c>
      <c r="C55" s="4">
        <f t="shared" si="0"/>
        <v>44940</v>
      </c>
      <c r="D55" s="4">
        <v>0</v>
      </c>
    </row>
    <row r="56" spans="1:4" x14ac:dyDescent="0.25">
      <c r="A56" s="2" t="s">
        <v>12</v>
      </c>
      <c r="B56" s="10">
        <v>269000</v>
      </c>
      <c r="C56" s="4">
        <f t="shared" si="0"/>
        <v>188300</v>
      </c>
      <c r="D56" s="4">
        <f>69300+3180</f>
        <v>72480</v>
      </c>
    </row>
    <row r="57" spans="1:4" ht="31.5" x14ac:dyDescent="0.25">
      <c r="A57" s="2" t="s">
        <v>13</v>
      </c>
      <c r="B57" s="10">
        <v>112000</v>
      </c>
      <c r="C57" s="4">
        <f t="shared" si="0"/>
        <v>78400</v>
      </c>
      <c r="D57" s="4">
        <v>38422.879999999997</v>
      </c>
    </row>
    <row r="58" spans="1:4" x14ac:dyDescent="0.25">
      <c r="A58" s="2" t="s">
        <v>23</v>
      </c>
      <c r="B58" s="10">
        <v>1028037.38</v>
      </c>
      <c r="C58" s="4">
        <f t="shared" si="0"/>
        <v>719626.16599999997</v>
      </c>
      <c r="D58" s="4">
        <f>SUM(D51:D57)</f>
        <v>110902.88</v>
      </c>
    </row>
    <row r="59" spans="1:4" x14ac:dyDescent="0.25">
      <c r="A59" s="2" t="s">
        <v>24</v>
      </c>
      <c r="B59" s="10">
        <v>71962.616600000008</v>
      </c>
      <c r="C59" s="4">
        <f t="shared" si="0"/>
        <v>50373.831620000004</v>
      </c>
      <c r="D59" s="4">
        <v>50373.83</v>
      </c>
    </row>
    <row r="60" spans="1:4" x14ac:dyDescent="0.25">
      <c r="A60" s="185" t="s">
        <v>25</v>
      </c>
      <c r="B60" s="12">
        <v>1099999.9966</v>
      </c>
      <c r="C60" s="13">
        <f t="shared" si="0"/>
        <v>769999.99761999992</v>
      </c>
      <c r="D60" s="13">
        <f>SUM(D14+D25+D36+D47+D58+D59)</f>
        <v>322031.97000000003</v>
      </c>
    </row>
    <row r="62" spans="1:4" x14ac:dyDescent="0.25">
      <c r="D62" s="180"/>
    </row>
  </sheetData>
  <mergeCells count="2">
    <mergeCell ref="A1:D1"/>
    <mergeCell ref="A2:D2"/>
  </mergeCells>
  <dataValidations count="7">
    <dataValidation allowBlank="1" showInputMessage="1" showErrorMessage="1" prompt=" Includes all general operating costs for running an office. Examples include telecommunication, rents, finance charges and other costs which cannot be mapped to other expense categories." sqref="A65446 A65457 A65468 A65480 A65491 A65502 A65513 A65525 A65536 A46 A35 A24 A13"/>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A65445 A65456 A65467 A65479 A65490 A65501 A65512 A65524 A65535 A45 A34 A23 A12"/>
    <dataValidation allowBlank="1" showInputMessage="1" showErrorMessage="1" prompt="Services contracted by an organization which follow the normal procurement processes." sqref="A65443 A65454 A65465 A65477 A65488 A65499 A65510 A65522 A65533 A43 A32 A21 A10"/>
    <dataValidation allowBlank="1" showInputMessage="1" showErrorMessage="1" prompt="Includes staff and non-staff travel paid for by the organization directly related to a project." sqref="A65444 A65455 A65466 A65478 A65489 A65500 A65511 A65523 A65534 A44 A33 A22 A11"/>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A65442 A65453 A65464 A65476 A65487 A65498 A65509 A65521 A65532 A42 A31 A20 A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A65441 A65452 A65463 A65475 A65486 A65497 A65508 A65520 A65531 A41 A30 A19 A8"/>
    <dataValidation allowBlank="1" showInputMessage="1" showErrorMessage="1" prompt="Includes all related staff and temporary staff costs including base salary, post adjustment and all staff entitlements." sqref="A65440 A65451 A65462 A65474 A65485 A65496 A65507 A65519 A65530 A40 A29 A18 A7"/>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6"/>
  <sheetViews>
    <sheetView topLeftCell="A107" workbookViewId="0">
      <selection activeCell="L22" sqref="L22"/>
    </sheetView>
  </sheetViews>
  <sheetFormatPr defaultColWidth="8.7109375" defaultRowHeight="15" x14ac:dyDescent="0.25"/>
  <cols>
    <col min="1" max="1" width="42.28515625" style="18" customWidth="1"/>
    <col min="2" max="2" width="8" style="19" customWidth="1"/>
    <col min="3" max="3" width="9.42578125" style="19" customWidth="1"/>
    <col min="4" max="4" width="10.5703125" style="19" customWidth="1"/>
    <col min="5" max="5" width="9.5703125" style="20" bestFit="1" customWidth="1"/>
    <col min="6" max="6" width="12" style="18" bestFit="1" customWidth="1"/>
    <col min="7" max="7" width="7" style="18" customWidth="1"/>
    <col min="8" max="8" width="2.5703125" style="17" customWidth="1"/>
    <col min="9" max="10" width="12" style="18" bestFit="1" customWidth="1"/>
  </cols>
  <sheetData>
    <row r="1" spans="1:10" x14ac:dyDescent="0.25">
      <c r="A1" s="192" t="s">
        <v>26</v>
      </c>
      <c r="B1" s="192"/>
      <c r="C1" s="192"/>
      <c r="D1" s="192"/>
      <c r="E1" s="192"/>
      <c r="F1" s="192"/>
      <c r="G1" s="16"/>
      <c r="I1" s="16"/>
      <c r="J1" s="16"/>
    </row>
    <row r="2" spans="1:10" x14ac:dyDescent="0.25">
      <c r="A2" s="192" t="s">
        <v>27</v>
      </c>
      <c r="B2" s="192"/>
      <c r="C2" s="192"/>
      <c r="D2" s="192"/>
      <c r="E2" s="192"/>
      <c r="F2" s="192"/>
      <c r="G2" s="16"/>
      <c r="I2" s="16"/>
      <c r="J2" s="16">
        <v>0.84250000000000003</v>
      </c>
    </row>
    <row r="3" spans="1:10" x14ac:dyDescent="0.25">
      <c r="A3" s="192" t="s">
        <v>28</v>
      </c>
      <c r="B3" s="192"/>
      <c r="C3" s="192"/>
      <c r="D3" s="192"/>
      <c r="E3" s="192"/>
      <c r="F3" s="192"/>
      <c r="G3" s="16"/>
      <c r="I3" s="16"/>
      <c r="J3" s="16"/>
    </row>
    <row r="5" spans="1:10" x14ac:dyDescent="0.25">
      <c r="A5" s="21" t="s">
        <v>29</v>
      </c>
    </row>
    <row r="6" spans="1:10" x14ac:dyDescent="0.25">
      <c r="A6" s="21" t="s">
        <v>30</v>
      </c>
    </row>
    <row r="7" spans="1:10" x14ac:dyDescent="0.25">
      <c r="A7" s="21" t="s">
        <v>31</v>
      </c>
    </row>
    <row r="8" spans="1:10" x14ac:dyDescent="0.25">
      <c r="A8" s="21"/>
    </row>
    <row r="9" spans="1:10" x14ac:dyDescent="0.25">
      <c r="A9" s="21"/>
    </row>
    <row r="10" spans="1:10" x14ac:dyDescent="0.25">
      <c r="A10" s="192" t="s">
        <v>26</v>
      </c>
      <c r="B10" s="193"/>
      <c r="C10" s="193"/>
      <c r="D10" s="193"/>
      <c r="E10" s="193"/>
      <c r="F10" s="193"/>
      <c r="G10" s="22"/>
      <c r="I10" s="22"/>
      <c r="J10" s="22"/>
    </row>
    <row r="11" spans="1:10" x14ac:dyDescent="0.25">
      <c r="A11" s="192" t="s">
        <v>32</v>
      </c>
      <c r="B11" s="193"/>
      <c r="C11" s="193"/>
      <c r="D11" s="193"/>
      <c r="E11" s="193"/>
      <c r="F11" s="193"/>
      <c r="G11" s="22"/>
      <c r="I11" s="22"/>
      <c r="J11" s="22"/>
    </row>
    <row r="12" spans="1:10" x14ac:dyDescent="0.25">
      <c r="A12" s="194" t="s">
        <v>33</v>
      </c>
      <c r="B12" s="195"/>
      <c r="C12" s="195"/>
      <c r="D12" s="195"/>
      <c r="E12" s="195"/>
      <c r="F12" s="195"/>
      <c r="G12" s="23"/>
      <c r="I12" s="23"/>
      <c r="J12" s="23"/>
    </row>
    <row r="13" spans="1:10" x14ac:dyDescent="0.25">
      <c r="A13" s="16"/>
      <c r="B13" s="22"/>
      <c r="C13" s="22"/>
      <c r="D13" s="22"/>
      <c r="E13" s="22"/>
      <c r="F13" s="22"/>
      <c r="G13" s="22"/>
      <c r="I13" s="22"/>
      <c r="J13" s="22"/>
    </row>
    <row r="14" spans="1:10" x14ac:dyDescent="0.25">
      <c r="A14" s="16"/>
      <c r="B14" s="22"/>
      <c r="C14" s="22"/>
      <c r="D14" s="22"/>
      <c r="E14" s="22"/>
      <c r="F14" s="22"/>
      <c r="G14" s="22"/>
      <c r="I14" s="22"/>
      <c r="J14" s="22"/>
    </row>
    <row r="15" spans="1:10" x14ac:dyDescent="0.25">
      <c r="A15" s="21" t="s">
        <v>34</v>
      </c>
      <c r="B15" s="24" t="s">
        <v>35</v>
      </c>
      <c r="C15" s="25"/>
      <c r="D15" s="26"/>
      <c r="E15" s="26"/>
      <c r="F15" s="27"/>
      <c r="G15" s="27"/>
      <c r="I15" s="27"/>
      <c r="J15" s="27"/>
    </row>
    <row r="16" spans="1:10" x14ac:dyDescent="0.25">
      <c r="A16" s="21" t="s">
        <v>36</v>
      </c>
      <c r="B16" s="28" t="s">
        <v>37</v>
      </c>
      <c r="C16" s="29"/>
      <c r="D16" s="26"/>
      <c r="E16" s="26"/>
      <c r="F16" s="27"/>
      <c r="G16" s="27"/>
      <c r="I16" s="27"/>
      <c r="J16" s="27"/>
    </row>
    <row r="17" spans="1:10" x14ac:dyDescent="0.25">
      <c r="A17" s="30" t="s">
        <v>38</v>
      </c>
      <c r="B17" s="31" t="s">
        <v>39</v>
      </c>
      <c r="C17" s="32"/>
      <c r="D17" s="32"/>
      <c r="E17" s="33"/>
      <c r="F17" s="27"/>
      <c r="G17" s="27"/>
      <c r="I17" s="27"/>
      <c r="J17" s="27"/>
    </row>
    <row r="18" spans="1:10" ht="15.75" thickBot="1" x14ac:dyDescent="0.3">
      <c r="A18" s="30"/>
      <c r="B18" s="34"/>
      <c r="C18" s="34"/>
      <c r="D18" s="34"/>
      <c r="E18" s="35"/>
      <c r="F18" s="27"/>
      <c r="G18" s="27"/>
      <c r="I18" s="27"/>
      <c r="J18" s="27"/>
    </row>
    <row r="19" spans="1:10" ht="15.75" thickBot="1" x14ac:dyDescent="0.3">
      <c r="A19" s="36"/>
      <c r="B19" s="189" t="s">
        <v>40</v>
      </c>
      <c r="C19" s="190"/>
      <c r="D19" s="190"/>
      <c r="E19" s="190"/>
      <c r="F19" s="191"/>
      <c r="G19" s="37"/>
      <c r="I19" s="38"/>
      <c r="J19" s="38"/>
    </row>
    <row r="20" spans="1:10" ht="40.5" customHeight="1" x14ac:dyDescent="0.25">
      <c r="A20" s="39" t="s">
        <v>41</v>
      </c>
      <c r="B20" s="40" t="s">
        <v>42</v>
      </c>
      <c r="C20" s="41" t="s">
        <v>144</v>
      </c>
      <c r="D20" s="42" t="s">
        <v>145</v>
      </c>
      <c r="E20" s="43" t="s">
        <v>43</v>
      </c>
      <c r="F20" s="44" t="s">
        <v>44</v>
      </c>
      <c r="G20" s="45" t="s">
        <v>45</v>
      </c>
      <c r="I20" s="44" t="s">
        <v>46</v>
      </c>
      <c r="J20" s="45" t="s">
        <v>47</v>
      </c>
    </row>
    <row r="21" spans="1:10" x14ac:dyDescent="0.25">
      <c r="A21" s="46"/>
      <c r="B21" s="47"/>
      <c r="C21" s="47"/>
      <c r="D21" s="47"/>
      <c r="E21" s="48" t="s">
        <v>48</v>
      </c>
      <c r="F21" s="49" t="s">
        <v>48</v>
      </c>
      <c r="G21" s="50"/>
      <c r="I21" s="51" t="s">
        <v>48</v>
      </c>
      <c r="J21" s="52" t="s">
        <v>48</v>
      </c>
    </row>
    <row r="22" spans="1:10" x14ac:dyDescent="0.25">
      <c r="A22" s="53" t="s">
        <v>49</v>
      </c>
      <c r="B22" s="54"/>
      <c r="C22" s="55"/>
      <c r="D22" s="56"/>
      <c r="E22" s="57"/>
      <c r="F22" s="58"/>
      <c r="G22" s="59"/>
      <c r="I22" s="58"/>
      <c r="J22" s="59"/>
    </row>
    <row r="23" spans="1:10" x14ac:dyDescent="0.25">
      <c r="A23" s="53" t="s">
        <v>50</v>
      </c>
      <c r="B23" s="60"/>
      <c r="C23" s="61"/>
      <c r="D23" s="56"/>
      <c r="E23" s="62"/>
      <c r="F23" s="63"/>
      <c r="G23" s="64"/>
      <c r="I23" s="63"/>
      <c r="J23" s="64"/>
    </row>
    <row r="24" spans="1:10" x14ac:dyDescent="0.25">
      <c r="A24" s="65" t="s">
        <v>51</v>
      </c>
      <c r="B24" s="66">
        <v>0.05</v>
      </c>
      <c r="C24" s="67">
        <v>1</v>
      </c>
      <c r="D24" s="67">
        <v>24</v>
      </c>
      <c r="E24" s="68">
        <v>9379</v>
      </c>
      <c r="F24" s="69">
        <f>B24*C24*D24*E24</f>
        <v>11254.800000000001</v>
      </c>
      <c r="G24" s="70">
        <f ca="1">F24/$G$121</f>
        <v>1.2505333333333334E-2</v>
      </c>
      <c r="I24" s="69">
        <f>F24/2</f>
        <v>5627.4000000000005</v>
      </c>
      <c r="J24" s="71">
        <f>F24-I24</f>
        <v>5627.4000000000005</v>
      </c>
    </row>
    <row r="25" spans="1:10" ht="17.100000000000001" customHeight="1" x14ac:dyDescent="0.25">
      <c r="A25" s="65" t="s">
        <v>52</v>
      </c>
      <c r="B25" s="66">
        <v>0.05</v>
      </c>
      <c r="C25" s="67">
        <v>1</v>
      </c>
      <c r="D25" s="67">
        <v>24</v>
      </c>
      <c r="E25" s="68">
        <v>6344</v>
      </c>
      <c r="F25" s="69">
        <f>B25*C25*D25*E25</f>
        <v>7612.8000000000011</v>
      </c>
      <c r="G25" s="70">
        <f ca="1">F25/$G$121</f>
        <v>8.4586666666666664E-3</v>
      </c>
      <c r="I25" s="69">
        <f t="shared" ref="I25:I31" si="0">F25/2</f>
        <v>3806.4000000000005</v>
      </c>
      <c r="J25" s="71">
        <f>F25-I25</f>
        <v>3806.4000000000005</v>
      </c>
    </row>
    <row r="26" spans="1:10" ht="15" customHeight="1" x14ac:dyDescent="0.25">
      <c r="A26" s="65" t="s">
        <v>53</v>
      </c>
      <c r="B26" s="66">
        <v>0.05</v>
      </c>
      <c r="C26" s="67">
        <v>1</v>
      </c>
      <c r="D26" s="67">
        <v>24</v>
      </c>
      <c r="E26" s="68">
        <v>6344</v>
      </c>
      <c r="F26" s="69">
        <f>B26*C26*D26*E26</f>
        <v>7612.8000000000011</v>
      </c>
      <c r="G26" s="70">
        <f ca="1">F26/$G$121</f>
        <v>8.4586666666666664E-3</v>
      </c>
      <c r="I26" s="69">
        <f t="shared" si="0"/>
        <v>3806.4000000000005</v>
      </c>
      <c r="J26" s="71">
        <f>F26-I26</f>
        <v>3806.4000000000005</v>
      </c>
    </row>
    <row r="27" spans="1:10" x14ac:dyDescent="0.25">
      <c r="A27" s="65" t="s">
        <v>54</v>
      </c>
      <c r="B27" s="66">
        <v>0.05</v>
      </c>
      <c r="C27" s="67">
        <v>1</v>
      </c>
      <c r="D27" s="67">
        <v>24</v>
      </c>
      <c r="E27" s="68">
        <v>4297</v>
      </c>
      <c r="F27" s="69">
        <f>B27*C27*D27*E27</f>
        <v>5156.4000000000005</v>
      </c>
      <c r="G27" s="70">
        <f ca="1">F27/$G$121</f>
        <v>5.7293333333333328E-3</v>
      </c>
      <c r="I27" s="69">
        <f t="shared" si="0"/>
        <v>2578.2000000000003</v>
      </c>
      <c r="J27" s="71">
        <f>F27-I27</f>
        <v>2578.2000000000003</v>
      </c>
    </row>
    <row r="28" spans="1:10" x14ac:dyDescent="0.25">
      <c r="A28" s="72" t="s">
        <v>55</v>
      </c>
      <c r="B28" s="73"/>
      <c r="C28" s="74"/>
      <c r="D28" s="74"/>
      <c r="E28" s="75"/>
      <c r="F28" s="76">
        <f>SUM(F24:F27)</f>
        <v>31636.800000000003</v>
      </c>
      <c r="G28" s="77">
        <f ca="1">F28/$G$121</f>
        <v>3.5151999999999996E-2</v>
      </c>
      <c r="I28" s="78">
        <f>SUM(I24:I27)</f>
        <v>15818.400000000001</v>
      </c>
      <c r="J28" s="79">
        <f>SUM(J24:J27)</f>
        <v>15818.400000000001</v>
      </c>
    </row>
    <row r="29" spans="1:10" x14ac:dyDescent="0.25">
      <c r="A29" s="80" t="s">
        <v>56</v>
      </c>
      <c r="B29" s="66"/>
      <c r="C29" s="67"/>
      <c r="D29" s="67"/>
      <c r="E29" s="68"/>
      <c r="F29" s="69"/>
      <c r="G29" s="71"/>
      <c r="I29" s="69">
        <f t="shared" si="0"/>
        <v>0</v>
      </c>
      <c r="J29" s="71"/>
    </row>
    <row r="30" spans="1:10" ht="15" customHeight="1" x14ac:dyDescent="0.25">
      <c r="A30" s="81" t="s">
        <v>57</v>
      </c>
      <c r="B30" s="66">
        <v>1</v>
      </c>
      <c r="C30" s="67">
        <v>1</v>
      </c>
      <c r="D30" s="67">
        <v>23</v>
      </c>
      <c r="E30" s="68">
        <v>3078</v>
      </c>
      <c r="F30" s="69">
        <f>B30*C30*D30*E30</f>
        <v>70794</v>
      </c>
      <c r="G30" s="70">
        <f ca="1">F30/$G$121</f>
        <v>7.8659999999999994E-2</v>
      </c>
      <c r="I30" s="69">
        <f t="shared" si="0"/>
        <v>35397</v>
      </c>
      <c r="J30" s="71">
        <f>F30-I30</f>
        <v>35397</v>
      </c>
    </row>
    <row r="31" spans="1:10" x14ac:dyDescent="0.25">
      <c r="A31" s="81" t="s">
        <v>58</v>
      </c>
      <c r="B31" s="66">
        <v>1</v>
      </c>
      <c r="C31" s="67">
        <v>1</v>
      </c>
      <c r="D31" s="67">
        <v>23</v>
      </c>
      <c r="E31" s="68">
        <v>800</v>
      </c>
      <c r="F31" s="69">
        <f>B31*C31*D31*E31</f>
        <v>18400</v>
      </c>
      <c r="G31" s="70">
        <f ca="1">F31/$G$121</f>
        <v>2.0444444444444442E-2</v>
      </c>
      <c r="I31" s="69">
        <f t="shared" si="0"/>
        <v>9200</v>
      </c>
      <c r="J31" s="71">
        <f>F31-I31</f>
        <v>9200</v>
      </c>
    </row>
    <row r="32" spans="1:10" x14ac:dyDescent="0.25">
      <c r="A32" s="72" t="s">
        <v>59</v>
      </c>
      <c r="B32" s="73"/>
      <c r="C32" s="74"/>
      <c r="D32" s="74"/>
      <c r="E32" s="75"/>
      <c r="F32" s="76">
        <f>SUM(F30:F31)</f>
        <v>89194</v>
      </c>
      <c r="G32" s="77">
        <f ca="1">F32/$G$121</f>
        <v>9.9104444444444426E-2</v>
      </c>
      <c r="I32" s="78">
        <f>SUM(I30:I31)</f>
        <v>44597</v>
      </c>
      <c r="J32" s="78">
        <f>SUM(J30:J31)</f>
        <v>44597</v>
      </c>
    </row>
    <row r="33" spans="1:10" x14ac:dyDescent="0.25">
      <c r="A33" s="53" t="s">
        <v>60</v>
      </c>
      <c r="B33" s="82"/>
      <c r="C33" s="83"/>
      <c r="D33" s="84"/>
      <c r="E33" s="62"/>
      <c r="F33" s="69"/>
      <c r="G33" s="71"/>
      <c r="I33" s="69"/>
      <c r="J33" s="71"/>
    </row>
    <row r="34" spans="1:10" x14ac:dyDescent="0.25">
      <c r="A34" s="85" t="s">
        <v>61</v>
      </c>
      <c r="B34" s="86">
        <v>1</v>
      </c>
      <c r="C34" s="84">
        <v>1</v>
      </c>
      <c r="D34" s="87">
        <v>1</v>
      </c>
      <c r="E34" s="87">
        <v>9000</v>
      </c>
      <c r="F34" s="69">
        <f>B34*C34*D34*E34</f>
        <v>9000</v>
      </c>
      <c r="G34" s="70">
        <f ca="1">F34/$G$121</f>
        <v>9.9999999999999985E-3</v>
      </c>
      <c r="I34" s="69">
        <f>F34/2</f>
        <v>4500</v>
      </c>
      <c r="J34" s="71">
        <f>F34-I34</f>
        <v>4500</v>
      </c>
    </row>
    <row r="35" spans="1:10" x14ac:dyDescent="0.25">
      <c r="A35" s="85" t="s">
        <v>62</v>
      </c>
      <c r="B35" s="86">
        <v>1</v>
      </c>
      <c r="C35" s="84">
        <v>1</v>
      </c>
      <c r="D35" s="87">
        <v>1</v>
      </c>
      <c r="E35" s="87">
        <v>9000</v>
      </c>
      <c r="F35" s="69">
        <f>B35*C35*D35*E35</f>
        <v>9000</v>
      </c>
      <c r="G35" s="70">
        <f ca="1">F35/$G$121</f>
        <v>9.9999999999999985E-3</v>
      </c>
      <c r="I35" s="69">
        <f>F35/2</f>
        <v>4500</v>
      </c>
      <c r="J35" s="71">
        <f>F35-I35</f>
        <v>4500</v>
      </c>
    </row>
    <row r="36" spans="1:10" x14ac:dyDescent="0.25">
      <c r="A36" s="85" t="s">
        <v>63</v>
      </c>
      <c r="B36" s="86">
        <v>1</v>
      </c>
      <c r="C36" s="84">
        <v>1</v>
      </c>
      <c r="D36" s="87">
        <v>1</v>
      </c>
      <c r="E36" s="87">
        <v>7000</v>
      </c>
      <c r="F36" s="69">
        <f>B36*C36*D36*E36</f>
        <v>7000</v>
      </c>
      <c r="G36" s="70">
        <f ca="1">F36/$G$121</f>
        <v>7.7777777777777767E-3</v>
      </c>
      <c r="I36" s="69">
        <f>F36/2</f>
        <v>3500</v>
      </c>
      <c r="J36" s="71">
        <f>F36-I36</f>
        <v>3500</v>
      </c>
    </row>
    <row r="37" spans="1:10" x14ac:dyDescent="0.25">
      <c r="A37" s="85" t="s">
        <v>64</v>
      </c>
      <c r="B37" s="86">
        <v>1</v>
      </c>
      <c r="C37" s="84">
        <v>1</v>
      </c>
      <c r="D37" s="87">
        <v>1</v>
      </c>
      <c r="E37" s="87">
        <v>3500</v>
      </c>
      <c r="F37" s="69">
        <f>B37*C37*D37*E37</f>
        <v>3500</v>
      </c>
      <c r="G37" s="70">
        <f ca="1">F37/$G$121</f>
        <v>3.8888888888888883E-3</v>
      </c>
      <c r="I37" s="69">
        <f>F37/2</f>
        <v>1750</v>
      </c>
      <c r="J37" s="71">
        <f>F37-I37</f>
        <v>1750</v>
      </c>
    </row>
    <row r="38" spans="1:10" x14ac:dyDescent="0.25">
      <c r="A38" s="88" t="s">
        <v>65</v>
      </c>
      <c r="B38" s="89"/>
      <c r="C38" s="89"/>
      <c r="D38" s="89"/>
      <c r="E38" s="90"/>
      <c r="F38" s="76">
        <f>SUM(F34:F37)</f>
        <v>28500</v>
      </c>
      <c r="G38" s="91">
        <f ca="1">F38/$G$121</f>
        <v>3.1666666666666662E-2</v>
      </c>
      <c r="I38" s="92">
        <f>SUM(I34:I37)</f>
        <v>14250</v>
      </c>
      <c r="J38" s="93">
        <f>SUM(J34:J37)</f>
        <v>14250</v>
      </c>
    </row>
    <row r="39" spans="1:10" x14ac:dyDescent="0.25">
      <c r="A39" s="53" t="s">
        <v>66</v>
      </c>
      <c r="B39" s="82"/>
      <c r="C39" s="83"/>
      <c r="D39" s="84"/>
      <c r="E39" s="62"/>
      <c r="F39" s="69"/>
      <c r="G39" s="71"/>
      <c r="I39" s="69"/>
      <c r="J39" s="71"/>
    </row>
    <row r="40" spans="1:10" ht="17.100000000000001" customHeight="1" x14ac:dyDescent="0.25">
      <c r="A40" s="81" t="s">
        <v>67</v>
      </c>
      <c r="B40" s="94">
        <v>1</v>
      </c>
      <c r="C40" s="67">
        <v>1</v>
      </c>
      <c r="D40" s="83">
        <v>1</v>
      </c>
      <c r="E40" s="68">
        <v>18000</v>
      </c>
      <c r="F40" s="69">
        <f>B40*C40*D40*E40</f>
        <v>18000</v>
      </c>
      <c r="G40" s="70">
        <f t="shared" ref="G40:G46" ca="1" si="1">F40/$G$121</f>
        <v>1.9999999999999997E-2</v>
      </c>
      <c r="I40" s="69">
        <v>18000</v>
      </c>
      <c r="J40" s="71">
        <f>F40-I40</f>
        <v>0</v>
      </c>
    </row>
    <row r="41" spans="1:10" x14ac:dyDescent="0.25">
      <c r="A41" s="88" t="s">
        <v>68</v>
      </c>
      <c r="B41" s="95"/>
      <c r="C41" s="89"/>
      <c r="D41" s="96"/>
      <c r="E41" s="90"/>
      <c r="F41" s="76">
        <f>SUM(F40:F40)</f>
        <v>18000</v>
      </c>
      <c r="G41" s="91">
        <f t="shared" ca="1" si="1"/>
        <v>1.9999999999999997E-2</v>
      </c>
      <c r="I41" s="92">
        <f>SUM(I40:I40)</f>
        <v>18000</v>
      </c>
      <c r="J41" s="93">
        <f>SUM(J40:J40)</f>
        <v>0</v>
      </c>
    </row>
    <row r="42" spans="1:10" ht="15.6" customHeight="1" x14ac:dyDescent="0.25">
      <c r="A42" s="81" t="s">
        <v>69</v>
      </c>
      <c r="B42" s="66">
        <v>1</v>
      </c>
      <c r="C42" s="83">
        <v>1</v>
      </c>
      <c r="D42" s="67">
        <v>24</v>
      </c>
      <c r="E42" s="68">
        <v>80</v>
      </c>
      <c r="F42" s="69">
        <f>B42*C42*D42*E42</f>
        <v>1920</v>
      </c>
      <c r="G42" s="70">
        <f t="shared" ca="1" si="1"/>
        <v>2.133333333333333E-3</v>
      </c>
      <c r="I42" s="69">
        <f>F42/2</f>
        <v>960</v>
      </c>
      <c r="J42" s="71">
        <f>F42-I42</f>
        <v>960</v>
      </c>
    </row>
    <row r="43" spans="1:10" ht="15" customHeight="1" x14ac:dyDescent="0.25">
      <c r="A43" s="81" t="s">
        <v>70</v>
      </c>
      <c r="B43" s="66">
        <v>1</v>
      </c>
      <c r="C43" s="83">
        <v>1</v>
      </c>
      <c r="D43" s="67">
        <v>24</v>
      </c>
      <c r="E43" s="68">
        <v>100</v>
      </c>
      <c r="F43" s="69">
        <f>B43*C43*D43*E43</f>
        <v>2400</v>
      </c>
      <c r="G43" s="70">
        <f t="shared" ca="1" si="1"/>
        <v>2.6666666666666661E-3</v>
      </c>
      <c r="I43" s="69">
        <f>F43/2</f>
        <v>1200</v>
      </c>
      <c r="J43" s="71">
        <f>F43-I43</f>
        <v>1200</v>
      </c>
    </row>
    <row r="44" spans="1:10" x14ac:dyDescent="0.25">
      <c r="A44" s="81" t="s">
        <v>71</v>
      </c>
      <c r="B44" s="66">
        <v>1</v>
      </c>
      <c r="C44" s="83">
        <v>1</v>
      </c>
      <c r="D44" s="67">
        <v>1</v>
      </c>
      <c r="E44" s="68">
        <v>1500</v>
      </c>
      <c r="F44" s="69">
        <f>B44*C44*D44*E44</f>
        <v>1500</v>
      </c>
      <c r="G44" s="70">
        <f t="shared" ca="1" si="1"/>
        <v>1.6666666666666666E-3</v>
      </c>
      <c r="I44" s="69">
        <f>F44/2</f>
        <v>750</v>
      </c>
      <c r="J44" s="71">
        <f>F44-I44</f>
        <v>750</v>
      </c>
    </row>
    <row r="45" spans="1:10" ht="15.95" customHeight="1" x14ac:dyDescent="0.25">
      <c r="A45" s="81" t="s">
        <v>72</v>
      </c>
      <c r="B45" s="66">
        <v>1</v>
      </c>
      <c r="C45" s="83">
        <v>1</v>
      </c>
      <c r="D45" s="67">
        <v>1</v>
      </c>
      <c r="E45" s="68">
        <v>9000</v>
      </c>
      <c r="F45" s="69">
        <f>B45*C45*D45*E45</f>
        <v>9000</v>
      </c>
      <c r="G45" s="70">
        <f t="shared" ca="1" si="1"/>
        <v>9.9999999999999985E-3</v>
      </c>
      <c r="I45" s="69">
        <f>F45/2</f>
        <v>4500</v>
      </c>
      <c r="J45" s="71">
        <f>F45-I45</f>
        <v>4500</v>
      </c>
    </row>
    <row r="46" spans="1:10" x14ac:dyDescent="0.25">
      <c r="A46" s="88" t="s">
        <v>73</v>
      </c>
      <c r="B46" s="95"/>
      <c r="C46" s="89"/>
      <c r="D46" s="96"/>
      <c r="E46" s="90"/>
      <c r="F46" s="76">
        <f>SUM(F42:F45)</f>
        <v>14820</v>
      </c>
      <c r="G46" s="91">
        <f t="shared" ca="1" si="1"/>
        <v>1.6466666666666664E-2</v>
      </c>
      <c r="I46" s="92">
        <f>SUM(I42:I45)</f>
        <v>7410</v>
      </c>
      <c r="J46" s="93">
        <f>SUM(J42:J45)</f>
        <v>7410</v>
      </c>
    </row>
    <row r="47" spans="1:10" x14ac:dyDescent="0.25">
      <c r="A47" s="81"/>
      <c r="B47" s="66"/>
      <c r="C47" s="83"/>
      <c r="D47" s="67"/>
      <c r="E47" s="68"/>
      <c r="F47" s="69"/>
      <c r="G47" s="71"/>
      <c r="I47" s="69"/>
      <c r="J47" s="71"/>
    </row>
    <row r="48" spans="1:10" x14ac:dyDescent="0.25">
      <c r="A48" s="97" t="s">
        <v>74</v>
      </c>
      <c r="B48" s="98"/>
      <c r="C48" s="99"/>
      <c r="D48" s="100"/>
      <c r="E48" s="101"/>
      <c r="F48" s="102">
        <f>F46+F41+F38+F32+F28</f>
        <v>182150.8</v>
      </c>
      <c r="G48" s="103">
        <f ca="1">F48/$G$121</f>
        <v>0.20238977777777775</v>
      </c>
      <c r="I48" s="102">
        <f>I46+I41+I38+I32+I28</f>
        <v>100075.4</v>
      </c>
      <c r="J48" s="102">
        <f>J46+J41+J38+J32+J28</f>
        <v>82075.399999999994</v>
      </c>
    </row>
    <row r="49" spans="1:10" x14ac:dyDescent="0.25">
      <c r="A49" s="53"/>
      <c r="B49" s="60"/>
      <c r="C49" s="61"/>
      <c r="D49" s="56"/>
      <c r="E49" s="62"/>
      <c r="F49" s="104"/>
      <c r="G49" s="105"/>
      <c r="I49" s="104"/>
      <c r="J49" s="105"/>
    </row>
    <row r="50" spans="1:10" x14ac:dyDescent="0.25">
      <c r="A50" s="106" t="s">
        <v>75</v>
      </c>
      <c r="B50" s="107"/>
      <c r="C50" s="108"/>
      <c r="D50" s="109"/>
      <c r="E50" s="110"/>
      <c r="F50" s="111"/>
      <c r="G50" s="112"/>
      <c r="I50" s="111"/>
      <c r="J50" s="112"/>
    </row>
    <row r="51" spans="1:10" ht="42" customHeight="1" x14ac:dyDescent="0.25">
      <c r="A51" s="80" t="s">
        <v>76</v>
      </c>
      <c r="B51" s="83"/>
      <c r="C51" s="83"/>
      <c r="D51" s="83"/>
      <c r="E51" s="113"/>
      <c r="F51" s="69"/>
      <c r="G51" s="71"/>
      <c r="I51" s="69"/>
      <c r="J51" s="71"/>
    </row>
    <row r="52" spans="1:10" ht="53.1" customHeight="1" x14ac:dyDescent="0.25">
      <c r="A52" s="80" t="s">
        <v>77</v>
      </c>
      <c r="B52" s="83"/>
      <c r="C52" s="83"/>
      <c r="D52" s="83"/>
      <c r="E52" s="113"/>
      <c r="F52" s="69"/>
      <c r="G52" s="71"/>
      <c r="I52" s="69"/>
      <c r="J52" s="71"/>
    </row>
    <row r="53" spans="1:10" x14ac:dyDescent="0.25">
      <c r="A53" s="85" t="s">
        <v>78</v>
      </c>
      <c r="B53" s="86">
        <v>1</v>
      </c>
      <c r="C53" s="84">
        <v>2</v>
      </c>
      <c r="D53" s="87">
        <v>1</v>
      </c>
      <c r="E53" s="113"/>
      <c r="F53" s="114">
        <v>10121.6953271028</v>
      </c>
      <c r="G53" s="70"/>
      <c r="I53" s="69">
        <f>F53/2</f>
        <v>5060.8476635513998</v>
      </c>
      <c r="J53" s="71">
        <f>F53-I53</f>
        <v>5060.8476635513998</v>
      </c>
    </row>
    <row r="54" spans="1:10" x14ac:dyDescent="0.25">
      <c r="A54" s="85" t="s">
        <v>79</v>
      </c>
      <c r="B54" s="86">
        <v>1</v>
      </c>
      <c r="C54" s="84">
        <v>2</v>
      </c>
      <c r="D54" s="87">
        <v>1</v>
      </c>
      <c r="E54" s="113"/>
      <c r="F54" s="115">
        <v>10000</v>
      </c>
      <c r="G54" s="70"/>
      <c r="I54" s="69">
        <f t="shared" ref="I54:I61" si="2">F54/2</f>
        <v>5000</v>
      </c>
      <c r="J54" s="71">
        <f t="shared" ref="J54:J61" si="3">F54-I54</f>
        <v>5000</v>
      </c>
    </row>
    <row r="55" spans="1:10" ht="40.5" customHeight="1" x14ac:dyDescent="0.25">
      <c r="A55" s="81" t="s">
        <v>80</v>
      </c>
      <c r="B55" s="86">
        <v>1</v>
      </c>
      <c r="C55" s="84">
        <v>2</v>
      </c>
      <c r="D55" s="87">
        <v>1</v>
      </c>
      <c r="E55" s="113"/>
      <c r="F55" s="116">
        <v>12000</v>
      </c>
      <c r="G55" s="70"/>
      <c r="I55" s="69">
        <f t="shared" si="2"/>
        <v>6000</v>
      </c>
      <c r="J55" s="71">
        <f t="shared" si="3"/>
        <v>6000</v>
      </c>
    </row>
    <row r="56" spans="1:10" ht="42" customHeight="1" x14ac:dyDescent="0.25">
      <c r="A56" s="81" t="s">
        <v>81</v>
      </c>
      <c r="B56" s="86">
        <v>1</v>
      </c>
      <c r="C56" s="84">
        <v>2</v>
      </c>
      <c r="D56" s="87">
        <v>1</v>
      </c>
      <c r="E56" s="113"/>
      <c r="F56" s="117">
        <v>0</v>
      </c>
      <c r="G56" s="70"/>
      <c r="I56" s="69">
        <f t="shared" si="2"/>
        <v>0</v>
      </c>
      <c r="J56" s="71">
        <f t="shared" si="3"/>
        <v>0</v>
      </c>
    </row>
    <row r="57" spans="1:10" ht="27" customHeight="1" x14ac:dyDescent="0.25">
      <c r="A57" s="81" t="s">
        <v>82</v>
      </c>
      <c r="B57" s="86">
        <v>1</v>
      </c>
      <c r="C57" s="84">
        <v>2</v>
      </c>
      <c r="D57" s="87">
        <v>1</v>
      </c>
      <c r="E57" s="113"/>
      <c r="F57" s="117">
        <v>7000</v>
      </c>
      <c r="G57" s="70"/>
      <c r="I57" s="69">
        <f t="shared" si="2"/>
        <v>3500</v>
      </c>
      <c r="J57" s="71">
        <f t="shared" si="3"/>
        <v>3500</v>
      </c>
    </row>
    <row r="58" spans="1:10" ht="15" customHeight="1" x14ac:dyDescent="0.25">
      <c r="A58" s="81" t="s">
        <v>83</v>
      </c>
      <c r="B58" s="86">
        <v>1</v>
      </c>
      <c r="C58" s="84">
        <v>2</v>
      </c>
      <c r="D58" s="87">
        <v>1</v>
      </c>
      <c r="E58" s="113"/>
      <c r="F58" s="117">
        <v>5000</v>
      </c>
      <c r="G58" s="70"/>
      <c r="I58" s="69">
        <f t="shared" si="2"/>
        <v>2500</v>
      </c>
      <c r="J58" s="71">
        <f t="shared" si="3"/>
        <v>2500</v>
      </c>
    </row>
    <row r="59" spans="1:10" ht="18" customHeight="1" x14ac:dyDescent="0.25">
      <c r="A59" s="81" t="s">
        <v>84</v>
      </c>
      <c r="B59" s="86">
        <v>1</v>
      </c>
      <c r="C59" s="84">
        <v>2</v>
      </c>
      <c r="D59" s="87">
        <v>1</v>
      </c>
      <c r="E59" s="113"/>
      <c r="F59" s="118">
        <v>37000</v>
      </c>
      <c r="G59" s="70"/>
      <c r="I59" s="69">
        <f t="shared" si="2"/>
        <v>18500</v>
      </c>
      <c r="J59" s="71">
        <f t="shared" si="3"/>
        <v>18500</v>
      </c>
    </row>
    <row r="60" spans="1:10" ht="27.95" customHeight="1" x14ac:dyDescent="0.25">
      <c r="A60" s="81" t="s">
        <v>85</v>
      </c>
      <c r="B60" s="86">
        <v>1</v>
      </c>
      <c r="C60" s="84">
        <v>2</v>
      </c>
      <c r="D60" s="87">
        <v>1</v>
      </c>
      <c r="E60" s="113"/>
      <c r="F60" s="118">
        <v>10000</v>
      </c>
      <c r="G60" s="70"/>
      <c r="I60" s="69">
        <f t="shared" si="2"/>
        <v>5000</v>
      </c>
      <c r="J60" s="71">
        <f t="shared" si="3"/>
        <v>5000</v>
      </c>
    </row>
    <row r="61" spans="1:10" ht="27" customHeight="1" x14ac:dyDescent="0.25">
      <c r="A61" s="81" t="s">
        <v>86</v>
      </c>
      <c r="B61" s="86">
        <v>1</v>
      </c>
      <c r="C61" s="84">
        <v>2</v>
      </c>
      <c r="D61" s="87">
        <v>1</v>
      </c>
      <c r="E61" s="113"/>
      <c r="F61" s="118"/>
      <c r="G61" s="70"/>
      <c r="I61" s="69">
        <f t="shared" si="2"/>
        <v>0</v>
      </c>
      <c r="J61" s="71">
        <f t="shared" si="3"/>
        <v>0</v>
      </c>
    </row>
    <row r="62" spans="1:10" x14ac:dyDescent="0.25">
      <c r="A62" s="72" t="s">
        <v>87</v>
      </c>
      <c r="B62" s="119"/>
      <c r="C62" s="119"/>
      <c r="D62" s="119"/>
      <c r="E62" s="120"/>
      <c r="F62" s="121">
        <f>SUM(F53:F61)</f>
        <v>91121.695327102803</v>
      </c>
      <c r="G62" s="77"/>
      <c r="I62" s="121">
        <f>SUM(I53:I61)</f>
        <v>45560.847663551402</v>
      </c>
      <c r="J62" s="121">
        <f>SUM(J53:J61)</f>
        <v>45560.847663551402</v>
      </c>
    </row>
    <row r="63" spans="1:10" x14ac:dyDescent="0.25">
      <c r="A63" s="81"/>
      <c r="B63" s="86"/>
      <c r="C63" s="122"/>
      <c r="D63" s="122"/>
      <c r="E63" s="113"/>
      <c r="F63" s="69"/>
      <c r="G63" s="71"/>
      <c r="I63" s="69"/>
      <c r="J63" s="71"/>
    </row>
    <row r="64" spans="1:10" ht="56.1" customHeight="1" x14ac:dyDescent="0.25">
      <c r="A64" s="123" t="s">
        <v>88</v>
      </c>
      <c r="B64" s="119"/>
      <c r="C64" s="119"/>
      <c r="D64" s="119"/>
      <c r="E64" s="120"/>
      <c r="F64" s="78"/>
      <c r="G64" s="79"/>
      <c r="I64" s="78"/>
      <c r="J64" s="79"/>
    </row>
    <row r="65" spans="1:10" ht="27" customHeight="1" x14ac:dyDescent="0.25">
      <c r="A65" s="124" t="s">
        <v>89</v>
      </c>
      <c r="B65" s="86">
        <v>1</v>
      </c>
      <c r="C65" s="84">
        <v>2</v>
      </c>
      <c r="D65" s="87">
        <v>1</v>
      </c>
      <c r="E65" s="113"/>
      <c r="F65" s="125">
        <v>12000</v>
      </c>
      <c r="G65" s="70"/>
      <c r="I65" s="69">
        <f t="shared" ref="I65:I70" si="4">F65/2</f>
        <v>6000</v>
      </c>
      <c r="J65" s="71">
        <f t="shared" ref="J65:J70" si="5">F65-I65</f>
        <v>6000</v>
      </c>
    </row>
    <row r="66" spans="1:10" ht="42.6" customHeight="1" x14ac:dyDescent="0.25">
      <c r="A66" s="124" t="s">
        <v>90</v>
      </c>
      <c r="B66" s="86">
        <v>1</v>
      </c>
      <c r="C66" s="84">
        <v>2</v>
      </c>
      <c r="D66" s="87">
        <v>1</v>
      </c>
      <c r="E66" s="113"/>
      <c r="F66" s="126">
        <v>50000</v>
      </c>
      <c r="G66" s="70"/>
      <c r="I66" s="69">
        <f t="shared" si="4"/>
        <v>25000</v>
      </c>
      <c r="J66" s="71">
        <f t="shared" si="5"/>
        <v>25000</v>
      </c>
    </row>
    <row r="67" spans="1:10" ht="42" customHeight="1" x14ac:dyDescent="0.25">
      <c r="A67" s="124" t="s">
        <v>91</v>
      </c>
      <c r="B67" s="86">
        <v>1</v>
      </c>
      <c r="C67" s="84">
        <v>2</v>
      </c>
      <c r="D67" s="87">
        <v>1</v>
      </c>
      <c r="E67" s="113"/>
      <c r="F67" s="126">
        <v>56000</v>
      </c>
      <c r="G67" s="70"/>
      <c r="I67" s="69">
        <f t="shared" si="4"/>
        <v>28000</v>
      </c>
      <c r="J67" s="71">
        <f t="shared" si="5"/>
        <v>28000</v>
      </c>
    </row>
    <row r="68" spans="1:10" ht="26.45" customHeight="1" x14ac:dyDescent="0.25">
      <c r="A68" s="124" t="s">
        <v>92</v>
      </c>
      <c r="B68" s="86">
        <v>1</v>
      </c>
      <c r="C68" s="84">
        <v>2</v>
      </c>
      <c r="D68" s="87">
        <v>1</v>
      </c>
      <c r="E68" s="113"/>
      <c r="F68" s="126">
        <v>84312.695327102905</v>
      </c>
      <c r="G68" s="70"/>
      <c r="I68" s="69">
        <f t="shared" si="4"/>
        <v>42156.347663551453</v>
      </c>
      <c r="J68" s="71">
        <f t="shared" si="5"/>
        <v>42156.347663551453</v>
      </c>
    </row>
    <row r="69" spans="1:10" ht="26.45" customHeight="1" x14ac:dyDescent="0.25">
      <c r="A69" s="124" t="s">
        <v>93</v>
      </c>
      <c r="B69" s="86">
        <v>1</v>
      </c>
      <c r="C69" s="84">
        <v>2</v>
      </c>
      <c r="D69" s="87">
        <v>1</v>
      </c>
      <c r="E69" s="113"/>
      <c r="F69" s="125">
        <v>4000</v>
      </c>
      <c r="G69" s="70"/>
      <c r="I69" s="69">
        <f t="shared" si="4"/>
        <v>2000</v>
      </c>
      <c r="J69" s="71">
        <f t="shared" si="5"/>
        <v>2000</v>
      </c>
    </row>
    <row r="70" spans="1:10" ht="27.95" customHeight="1" x14ac:dyDescent="0.25">
      <c r="A70" s="124" t="s">
        <v>94</v>
      </c>
      <c r="B70" s="86">
        <v>1</v>
      </c>
      <c r="C70" s="84">
        <v>2</v>
      </c>
      <c r="D70" s="87">
        <v>1</v>
      </c>
      <c r="E70" s="113"/>
      <c r="F70" s="125">
        <v>0</v>
      </c>
      <c r="G70" s="70"/>
      <c r="I70" s="69">
        <f t="shared" si="4"/>
        <v>0</v>
      </c>
      <c r="J70" s="71">
        <f t="shared" si="5"/>
        <v>0</v>
      </c>
    </row>
    <row r="71" spans="1:10" x14ac:dyDescent="0.25">
      <c r="A71" s="72" t="s">
        <v>95</v>
      </c>
      <c r="B71" s="119"/>
      <c r="C71" s="119"/>
      <c r="D71" s="119"/>
      <c r="E71" s="120"/>
      <c r="F71" s="121">
        <f>SUM(F65:F70)</f>
        <v>206312.69532710291</v>
      </c>
      <c r="G71" s="77"/>
      <c r="I71" s="121">
        <f>SUM(I65:I70)</f>
        <v>103156.34766355145</v>
      </c>
      <c r="J71" s="121">
        <f>SUM(J65:J70)</f>
        <v>103156.34766355145</v>
      </c>
    </row>
    <row r="72" spans="1:10" x14ac:dyDescent="0.25">
      <c r="A72" s="80"/>
      <c r="B72" s="83"/>
      <c r="C72" s="83"/>
      <c r="D72" s="83"/>
      <c r="E72" s="113"/>
      <c r="F72" s="69"/>
      <c r="G72" s="71"/>
      <c r="I72" s="69"/>
      <c r="J72" s="71"/>
    </row>
    <row r="73" spans="1:10" ht="42" customHeight="1" x14ac:dyDescent="0.25">
      <c r="A73" s="123" t="s">
        <v>96</v>
      </c>
      <c r="B73" s="119"/>
      <c r="C73" s="119"/>
      <c r="D73" s="119"/>
      <c r="E73" s="120"/>
      <c r="F73" s="78"/>
      <c r="G73" s="79"/>
      <c r="I73" s="78"/>
      <c r="J73" s="79"/>
    </row>
    <row r="74" spans="1:10" ht="25.5" x14ac:dyDescent="0.25">
      <c r="A74" s="182" t="s">
        <v>97</v>
      </c>
      <c r="B74" s="86">
        <v>1</v>
      </c>
      <c r="C74" s="67">
        <v>2</v>
      </c>
      <c r="D74" s="83">
        <v>1</v>
      </c>
      <c r="E74" s="127"/>
      <c r="F74" s="125"/>
      <c r="G74" s="128"/>
      <c r="H74" s="129"/>
      <c r="I74" s="69">
        <f t="shared" ref="I74:I81" si="6">F74/2</f>
        <v>0</v>
      </c>
      <c r="J74" s="71">
        <f t="shared" ref="J74:J81" si="7">F74-I74</f>
        <v>0</v>
      </c>
    </row>
    <row r="75" spans="1:10" ht="27.6" customHeight="1" x14ac:dyDescent="0.25">
      <c r="A75" s="182" t="s">
        <v>98</v>
      </c>
      <c r="B75" s="86">
        <v>1</v>
      </c>
      <c r="C75" s="67">
        <v>2</v>
      </c>
      <c r="D75" s="83">
        <v>1</v>
      </c>
      <c r="E75" s="127"/>
      <c r="F75" s="125"/>
      <c r="G75" s="128"/>
      <c r="H75" s="129"/>
      <c r="I75" s="69">
        <f t="shared" si="6"/>
        <v>0</v>
      </c>
      <c r="J75" s="71">
        <f t="shared" si="7"/>
        <v>0</v>
      </c>
    </row>
    <row r="76" spans="1:10" ht="25.5" x14ac:dyDescent="0.25">
      <c r="A76" s="182" t="s">
        <v>99</v>
      </c>
      <c r="B76" s="86">
        <v>1</v>
      </c>
      <c r="C76" s="67">
        <v>2</v>
      </c>
      <c r="D76" s="83">
        <v>1</v>
      </c>
      <c r="E76" s="127"/>
      <c r="F76" s="125">
        <v>8000</v>
      </c>
      <c r="G76" s="128"/>
      <c r="H76" s="129"/>
      <c r="I76" s="69">
        <f t="shared" si="6"/>
        <v>4000</v>
      </c>
      <c r="J76" s="71">
        <f t="shared" si="7"/>
        <v>4000</v>
      </c>
    </row>
    <row r="77" spans="1:10" ht="15.6" customHeight="1" x14ac:dyDescent="0.25">
      <c r="A77" s="182" t="s">
        <v>100</v>
      </c>
      <c r="B77" s="86">
        <v>1</v>
      </c>
      <c r="C77" s="67">
        <v>2</v>
      </c>
      <c r="D77" s="83">
        <v>1</v>
      </c>
      <c r="E77" s="127"/>
      <c r="F77" s="125">
        <v>0</v>
      </c>
      <c r="G77" s="128"/>
      <c r="H77" s="129"/>
      <c r="I77" s="69">
        <f t="shared" si="6"/>
        <v>0</v>
      </c>
      <c r="J77" s="71">
        <f t="shared" si="7"/>
        <v>0</v>
      </c>
    </row>
    <row r="78" spans="1:10" ht="39.950000000000003" customHeight="1" x14ac:dyDescent="0.25">
      <c r="A78" s="182" t="s">
        <v>101</v>
      </c>
      <c r="B78" s="86">
        <v>1</v>
      </c>
      <c r="C78" s="67">
        <v>2</v>
      </c>
      <c r="D78" s="83">
        <v>1</v>
      </c>
      <c r="E78" s="113"/>
      <c r="F78" s="126">
        <v>23575.304672897328</v>
      </c>
      <c r="G78" s="70"/>
      <c r="I78" s="69">
        <f t="shared" si="6"/>
        <v>11787.652336448664</v>
      </c>
      <c r="J78" s="71">
        <f t="shared" si="7"/>
        <v>11787.652336448664</v>
      </c>
    </row>
    <row r="79" spans="1:10" ht="41.45" customHeight="1" x14ac:dyDescent="0.25">
      <c r="A79" s="182" t="s">
        <v>102</v>
      </c>
      <c r="B79" s="86">
        <v>1</v>
      </c>
      <c r="C79" s="67">
        <v>2</v>
      </c>
      <c r="D79" s="83">
        <v>1</v>
      </c>
      <c r="E79" s="113"/>
      <c r="F79" s="130">
        <v>23118</v>
      </c>
      <c r="G79" s="70"/>
      <c r="I79" s="69">
        <f t="shared" si="6"/>
        <v>11559</v>
      </c>
      <c r="J79" s="71">
        <f t="shared" si="7"/>
        <v>11559</v>
      </c>
    </row>
    <row r="80" spans="1:10" ht="16.5" customHeight="1" x14ac:dyDescent="0.25">
      <c r="A80" s="182" t="s">
        <v>103</v>
      </c>
      <c r="B80" s="86">
        <v>1</v>
      </c>
      <c r="C80" s="67">
        <v>2</v>
      </c>
      <c r="D80" s="83">
        <v>1</v>
      </c>
      <c r="E80" s="127"/>
      <c r="F80" s="130">
        <v>11849</v>
      </c>
      <c r="G80" s="128"/>
      <c r="H80" s="129"/>
      <c r="I80" s="69">
        <f t="shared" si="6"/>
        <v>5924.5</v>
      </c>
      <c r="J80" s="71">
        <f t="shared" si="7"/>
        <v>5924.5</v>
      </c>
    </row>
    <row r="81" spans="1:10" ht="41.1" customHeight="1" x14ac:dyDescent="0.25">
      <c r="A81" s="124" t="s">
        <v>104</v>
      </c>
      <c r="B81" s="86">
        <v>1</v>
      </c>
      <c r="C81" s="67">
        <v>2</v>
      </c>
      <c r="D81" s="83">
        <v>1</v>
      </c>
      <c r="E81" s="127"/>
      <c r="F81" s="130">
        <v>8000</v>
      </c>
      <c r="G81" s="128"/>
      <c r="H81" s="129"/>
      <c r="I81" s="69">
        <f t="shared" si="6"/>
        <v>4000</v>
      </c>
      <c r="J81" s="71">
        <f t="shared" si="7"/>
        <v>4000</v>
      </c>
    </row>
    <row r="82" spans="1:10" x14ac:dyDescent="0.25">
      <c r="A82" s="72" t="s">
        <v>105</v>
      </c>
      <c r="B82" s="119"/>
      <c r="C82" s="119"/>
      <c r="D82" s="119"/>
      <c r="E82" s="120"/>
      <c r="F82" s="121">
        <f>SUM(F74:F81)</f>
        <v>74542.304672897328</v>
      </c>
      <c r="G82" s="79">
        <f ca="1">F82/$G$121</f>
        <v>8.2824782969885907E-2</v>
      </c>
      <c r="I82" s="121">
        <f>SUM(I74:I81)</f>
        <v>37271.152336448664</v>
      </c>
      <c r="J82" s="121">
        <f>SUM(J74:J81)</f>
        <v>37271.152336448664</v>
      </c>
    </row>
    <row r="83" spans="1:10" x14ac:dyDescent="0.25">
      <c r="A83" s="72" t="s">
        <v>106</v>
      </c>
      <c r="B83" s="119"/>
      <c r="C83" s="119"/>
      <c r="D83" s="119"/>
      <c r="E83" s="120"/>
      <c r="F83" s="78"/>
      <c r="G83" s="79"/>
      <c r="I83" s="78"/>
      <c r="J83" s="79"/>
    </row>
    <row r="84" spans="1:10" x14ac:dyDescent="0.25">
      <c r="A84" s="80" t="s">
        <v>107</v>
      </c>
      <c r="B84" s="131"/>
      <c r="C84" s="132"/>
      <c r="D84" s="61"/>
      <c r="E84" s="133"/>
      <c r="F84" s="104"/>
      <c r="G84" s="105"/>
      <c r="I84" s="104"/>
      <c r="J84" s="105"/>
    </row>
    <row r="85" spans="1:10" x14ac:dyDescent="0.25">
      <c r="A85" s="81" t="s">
        <v>108</v>
      </c>
      <c r="B85" s="86">
        <v>1</v>
      </c>
      <c r="C85" s="134">
        <v>1</v>
      </c>
      <c r="D85" s="135">
        <v>22</v>
      </c>
      <c r="E85" s="68">
        <v>800</v>
      </c>
      <c r="F85" s="69">
        <f>B85*C85*D85*E85</f>
        <v>17600</v>
      </c>
      <c r="G85" s="70">
        <f ca="1">F85/$G$121</f>
        <v>1.9555555555555552E-2</v>
      </c>
      <c r="I85" s="69">
        <f>F85/2</f>
        <v>8800</v>
      </c>
      <c r="J85" s="71">
        <f>F85-I85</f>
        <v>8800</v>
      </c>
    </row>
    <row r="86" spans="1:10" x14ac:dyDescent="0.25">
      <c r="A86" s="81" t="s">
        <v>109</v>
      </c>
      <c r="B86" s="86">
        <v>1</v>
      </c>
      <c r="C86" s="67">
        <v>2</v>
      </c>
      <c r="D86" s="135">
        <v>22</v>
      </c>
      <c r="E86" s="68">
        <v>600</v>
      </c>
      <c r="F86" s="69">
        <f>B86*C86*D86*E86</f>
        <v>26400</v>
      </c>
      <c r="G86" s="70">
        <f ca="1">F86/$G$121</f>
        <v>2.9333333333333329E-2</v>
      </c>
      <c r="I86" s="69">
        <f>F86/2</f>
        <v>13200</v>
      </c>
      <c r="J86" s="71">
        <f>F86-I86</f>
        <v>13200</v>
      </c>
    </row>
    <row r="87" spans="1:10" x14ac:dyDescent="0.25">
      <c r="A87" s="81" t="s">
        <v>110</v>
      </c>
      <c r="B87" s="86">
        <v>1</v>
      </c>
      <c r="C87" s="134">
        <v>1</v>
      </c>
      <c r="D87" s="135">
        <v>22</v>
      </c>
      <c r="E87" s="68">
        <v>600</v>
      </c>
      <c r="F87" s="69">
        <f>B87*C87*D87*E87</f>
        <v>13200</v>
      </c>
      <c r="G87" s="70">
        <f ca="1">F87/$G$121</f>
        <v>1.4666666666666665E-2</v>
      </c>
      <c r="I87" s="69">
        <f>F87/2</f>
        <v>6600</v>
      </c>
      <c r="J87" s="71">
        <f>F87-I87</f>
        <v>6600</v>
      </c>
    </row>
    <row r="88" spans="1:10" x14ac:dyDescent="0.25">
      <c r="A88" s="81"/>
      <c r="B88" s="86"/>
      <c r="C88" s="67"/>
      <c r="D88" s="83"/>
      <c r="E88" s="68"/>
      <c r="F88" s="69"/>
      <c r="G88" s="71"/>
      <c r="I88" s="69"/>
      <c r="J88" s="71"/>
    </row>
    <row r="89" spans="1:10" ht="18.95" customHeight="1" x14ac:dyDescent="0.25">
      <c r="A89" s="80" t="s">
        <v>111</v>
      </c>
      <c r="B89" s="131"/>
      <c r="C89" s="132"/>
      <c r="D89" s="61"/>
      <c r="E89" s="133"/>
      <c r="F89" s="104"/>
      <c r="G89" s="105"/>
      <c r="I89" s="104"/>
      <c r="J89" s="105"/>
    </row>
    <row r="90" spans="1:10" ht="18.600000000000001" customHeight="1" x14ac:dyDescent="0.25">
      <c r="A90" s="81" t="s">
        <v>112</v>
      </c>
      <c r="B90" s="86">
        <v>1</v>
      </c>
      <c r="C90" s="67">
        <v>2</v>
      </c>
      <c r="D90" s="135">
        <v>22</v>
      </c>
      <c r="E90" s="68">
        <v>200</v>
      </c>
      <c r="F90" s="69">
        <f>B90*C90*D90*E90</f>
        <v>8800</v>
      </c>
      <c r="G90" s="70">
        <f ca="1">F90/$G$121</f>
        <v>9.7777777777777759E-3</v>
      </c>
      <c r="I90" s="69">
        <f>F90/2</f>
        <v>4400</v>
      </c>
      <c r="J90" s="71">
        <f>F90-I90</f>
        <v>4400</v>
      </c>
    </row>
    <row r="91" spans="1:10" x14ac:dyDescent="0.25">
      <c r="A91" s="81" t="s">
        <v>113</v>
      </c>
      <c r="B91" s="86">
        <v>1</v>
      </c>
      <c r="C91" s="67">
        <v>2</v>
      </c>
      <c r="D91" s="135">
        <v>22</v>
      </c>
      <c r="E91" s="68">
        <v>100</v>
      </c>
      <c r="F91" s="69">
        <f>B91*C91*D91*E91</f>
        <v>4400</v>
      </c>
      <c r="G91" s="70">
        <f ca="1">F91/$G$121</f>
        <v>4.8888888888888879E-3</v>
      </c>
      <c r="I91" s="69">
        <f>F91/2</f>
        <v>2200</v>
      </c>
      <c r="J91" s="71">
        <f>F91-I91</f>
        <v>2200</v>
      </c>
    </row>
    <row r="92" spans="1:10" ht="18" customHeight="1" x14ac:dyDescent="0.25">
      <c r="A92" s="81" t="s">
        <v>114</v>
      </c>
      <c r="B92" s="86">
        <v>1</v>
      </c>
      <c r="C92" s="67">
        <v>2</v>
      </c>
      <c r="D92" s="135">
        <v>22</v>
      </c>
      <c r="E92" s="68">
        <v>100</v>
      </c>
      <c r="F92" s="69">
        <f>B92*C92*D92*E92</f>
        <v>4400</v>
      </c>
      <c r="G92" s="70">
        <f ca="1">F92/$G$121</f>
        <v>4.8888888888888879E-3</v>
      </c>
      <c r="I92" s="69">
        <f>F92/2</f>
        <v>2200</v>
      </c>
      <c r="J92" s="71">
        <f>F92-I92</f>
        <v>2200</v>
      </c>
    </row>
    <row r="93" spans="1:10" x14ac:dyDescent="0.25">
      <c r="A93" s="81" t="s">
        <v>115</v>
      </c>
      <c r="B93" s="86">
        <v>1</v>
      </c>
      <c r="C93" s="67">
        <v>2</v>
      </c>
      <c r="D93" s="83">
        <v>1</v>
      </c>
      <c r="E93" s="68">
        <v>4000</v>
      </c>
      <c r="F93" s="69">
        <f>B93*C93*D93*E93</f>
        <v>8000</v>
      </c>
      <c r="G93" s="70">
        <f ca="1">F93/$G$121</f>
        <v>8.8888888888888871E-3</v>
      </c>
      <c r="I93" s="69">
        <f>F93/2</f>
        <v>4000</v>
      </c>
      <c r="J93" s="71">
        <f>F93-I93</f>
        <v>4000</v>
      </c>
    </row>
    <row r="94" spans="1:10" ht="15.95" customHeight="1" x14ac:dyDescent="0.25">
      <c r="A94" s="81" t="s">
        <v>116</v>
      </c>
      <c r="B94" s="86">
        <v>1</v>
      </c>
      <c r="C94" s="67">
        <v>2</v>
      </c>
      <c r="D94" s="83">
        <v>1</v>
      </c>
      <c r="E94" s="68">
        <v>4000</v>
      </c>
      <c r="F94" s="69">
        <f>B94*C94*D94*E94</f>
        <v>8000</v>
      </c>
      <c r="G94" s="70">
        <f ca="1">F94/$G$121</f>
        <v>8.8888888888888871E-3</v>
      </c>
      <c r="I94" s="69">
        <f>F94/2</f>
        <v>4000</v>
      </c>
      <c r="J94" s="71">
        <f>F94-I94</f>
        <v>4000</v>
      </c>
    </row>
    <row r="95" spans="1:10" x14ac:dyDescent="0.25">
      <c r="A95" s="81"/>
      <c r="B95" s="86"/>
      <c r="C95" s="67"/>
      <c r="D95" s="83"/>
      <c r="E95" s="68"/>
      <c r="F95" s="69"/>
      <c r="G95" s="71"/>
      <c r="I95" s="69"/>
      <c r="J95" s="71"/>
    </row>
    <row r="96" spans="1:10" x14ac:dyDescent="0.25">
      <c r="A96" s="80" t="s">
        <v>117</v>
      </c>
      <c r="B96" s="131"/>
      <c r="C96" s="132"/>
      <c r="D96" s="61"/>
      <c r="E96" s="133"/>
      <c r="F96" s="104"/>
      <c r="G96" s="105"/>
      <c r="I96" s="104"/>
      <c r="J96" s="105"/>
    </row>
    <row r="97" spans="1:10" x14ac:dyDescent="0.25">
      <c r="A97" s="81" t="s">
        <v>118</v>
      </c>
      <c r="B97" s="94">
        <v>1</v>
      </c>
      <c r="C97" s="67">
        <v>2</v>
      </c>
      <c r="D97" s="83">
        <v>1</v>
      </c>
      <c r="E97" s="68">
        <v>1700</v>
      </c>
      <c r="F97" s="69">
        <f>B97*C97*D97*E97</f>
        <v>3400</v>
      </c>
      <c r="G97" s="70">
        <f ca="1">F97/$G$121</f>
        <v>3.7777777777777775E-3</v>
      </c>
      <c r="I97" s="69">
        <v>3400</v>
      </c>
      <c r="J97" s="71">
        <f>F97-I97</f>
        <v>0</v>
      </c>
    </row>
    <row r="98" spans="1:10" x14ac:dyDescent="0.25">
      <c r="A98" s="81"/>
      <c r="B98" s="86"/>
      <c r="C98" s="67"/>
      <c r="D98" s="83"/>
      <c r="E98" s="68"/>
      <c r="F98" s="69"/>
      <c r="G98" s="71"/>
      <c r="I98" s="69"/>
      <c r="J98" s="71"/>
    </row>
    <row r="99" spans="1:10" x14ac:dyDescent="0.25">
      <c r="A99" s="81" t="s">
        <v>119</v>
      </c>
      <c r="B99" s="86">
        <v>1</v>
      </c>
      <c r="C99" s="67">
        <v>2</v>
      </c>
      <c r="D99" s="135">
        <v>22</v>
      </c>
      <c r="E99" s="68">
        <v>500</v>
      </c>
      <c r="F99" s="69">
        <f>B99*C99*D99*E99</f>
        <v>22000</v>
      </c>
      <c r="G99" s="70">
        <f ca="1">F99/$G$121</f>
        <v>2.4444444444444442E-2</v>
      </c>
      <c r="I99" s="69">
        <f>F99/2</f>
        <v>11000</v>
      </c>
      <c r="J99" s="71">
        <f>F99-I99</f>
        <v>11000</v>
      </c>
    </row>
    <row r="100" spans="1:10" x14ac:dyDescent="0.25">
      <c r="A100" s="72" t="s">
        <v>120</v>
      </c>
      <c r="B100" s="119"/>
      <c r="C100" s="119"/>
      <c r="D100" s="119"/>
      <c r="E100" s="120"/>
      <c r="F100" s="78">
        <f>SUM(F85:F99)</f>
        <v>116200</v>
      </c>
      <c r="G100" s="77">
        <f ca="1">F100/$G$121</f>
        <v>0.12911111111111109</v>
      </c>
      <c r="I100" s="78">
        <f>SUM(I85:I99)</f>
        <v>59800</v>
      </c>
      <c r="J100" s="78">
        <f>SUM(J85:J99)</f>
        <v>56400</v>
      </c>
    </row>
    <row r="101" spans="1:10" x14ac:dyDescent="0.25">
      <c r="A101" s="72"/>
      <c r="B101" s="119"/>
      <c r="C101" s="119"/>
      <c r="D101" s="119"/>
      <c r="E101" s="120"/>
      <c r="F101" s="78"/>
      <c r="G101" s="79"/>
      <c r="I101" s="78"/>
      <c r="J101" s="79"/>
    </row>
    <row r="102" spans="1:10" ht="15.95" customHeight="1" x14ac:dyDescent="0.25">
      <c r="A102" s="80" t="s">
        <v>121</v>
      </c>
      <c r="B102" s="66"/>
      <c r="C102" s="67"/>
      <c r="D102" s="67"/>
      <c r="E102" s="68"/>
      <c r="F102" s="69">
        <f>B102*C102*D102*E102</f>
        <v>0</v>
      </c>
      <c r="G102" s="71"/>
      <c r="I102" s="69"/>
      <c r="J102" s="71"/>
    </row>
    <row r="103" spans="1:10" x14ac:dyDescent="0.25">
      <c r="A103" s="65" t="s">
        <v>122</v>
      </c>
      <c r="B103" s="66">
        <v>1</v>
      </c>
      <c r="C103" s="67">
        <v>1</v>
      </c>
      <c r="D103" s="134">
        <v>22</v>
      </c>
      <c r="E103" s="68">
        <v>4297</v>
      </c>
      <c r="F103" s="69">
        <f>B103*C103*D103*E103</f>
        <v>94534</v>
      </c>
      <c r="G103" s="70">
        <f ca="1">F103/$G$121</f>
        <v>0.10503777777777776</v>
      </c>
      <c r="I103" s="69">
        <f>F103/2</f>
        <v>47267</v>
      </c>
      <c r="J103" s="71">
        <f>F103-I103</f>
        <v>47267</v>
      </c>
    </row>
    <row r="104" spans="1:10" ht="17.100000000000001" customHeight="1" x14ac:dyDescent="0.25">
      <c r="A104" s="65" t="s">
        <v>123</v>
      </c>
      <c r="B104" s="66">
        <v>1</v>
      </c>
      <c r="C104" s="67">
        <v>1</v>
      </c>
      <c r="D104" s="67">
        <v>20</v>
      </c>
      <c r="E104" s="68">
        <v>1563</v>
      </c>
      <c r="F104" s="69">
        <f>B104*C104*D104*E104</f>
        <v>31260</v>
      </c>
      <c r="G104" s="70">
        <f ca="1">F104/$G$121</f>
        <v>3.4733333333333331E-2</v>
      </c>
      <c r="I104" s="69">
        <f>F104/2</f>
        <v>15630</v>
      </c>
      <c r="J104" s="71">
        <f>F104-I104</f>
        <v>15630</v>
      </c>
    </row>
    <row r="105" spans="1:10" ht="17.45" customHeight="1" x14ac:dyDescent="0.25">
      <c r="A105" s="80" t="s">
        <v>124</v>
      </c>
      <c r="B105" s="66"/>
      <c r="C105" s="67"/>
      <c r="D105" s="67"/>
      <c r="E105" s="68"/>
      <c r="F105" s="104">
        <f>SUM(F103:F104)</f>
        <v>125794</v>
      </c>
      <c r="G105" s="136">
        <f ca="1">F105/$G$121</f>
        <v>0.1397711111111111</v>
      </c>
      <c r="I105" s="104">
        <f>SUM(I103:I104)</f>
        <v>62897</v>
      </c>
      <c r="J105" s="71">
        <f>F105-I105</f>
        <v>62897</v>
      </c>
    </row>
    <row r="106" spans="1:10" x14ac:dyDescent="0.25">
      <c r="A106" s="65"/>
      <c r="B106" s="66"/>
      <c r="C106" s="67"/>
      <c r="D106" s="67"/>
      <c r="E106" s="68"/>
      <c r="F106" s="69"/>
      <c r="G106" s="71"/>
      <c r="I106" s="69"/>
      <c r="J106" s="71"/>
    </row>
    <row r="107" spans="1:10" ht="18" customHeight="1" x14ac:dyDescent="0.25">
      <c r="A107" s="80" t="s">
        <v>125</v>
      </c>
      <c r="B107" s="83"/>
      <c r="C107" s="83"/>
      <c r="D107" s="83"/>
      <c r="E107" s="113"/>
      <c r="F107" s="69"/>
      <c r="G107" s="71"/>
      <c r="I107" s="69"/>
      <c r="J107" s="71"/>
    </row>
    <row r="108" spans="1:10" x14ac:dyDescent="0.25">
      <c r="A108" s="81" t="s">
        <v>126</v>
      </c>
      <c r="B108" s="94">
        <v>1</v>
      </c>
      <c r="C108" s="67">
        <v>1</v>
      </c>
      <c r="D108" s="137">
        <v>1</v>
      </c>
      <c r="E108" s="68">
        <v>12000</v>
      </c>
      <c r="F108" s="69">
        <f>B108*C108*D108*E108</f>
        <v>12000</v>
      </c>
      <c r="G108" s="70">
        <f t="shared" ref="G108:G117" ca="1" si="8">F108/$G$121</f>
        <v>1.3333333333333332E-2</v>
      </c>
      <c r="I108" s="69">
        <f>F108/2</f>
        <v>6000</v>
      </c>
      <c r="J108" s="71">
        <f>F108-I108</f>
        <v>6000</v>
      </c>
    </row>
    <row r="109" spans="1:10" x14ac:dyDescent="0.25">
      <c r="A109" s="81" t="s">
        <v>127</v>
      </c>
      <c r="B109" s="94">
        <v>1</v>
      </c>
      <c r="C109" s="67">
        <v>1</v>
      </c>
      <c r="D109" s="137">
        <v>1</v>
      </c>
      <c r="E109" s="68">
        <f>(900000*5%)-12000</f>
        <v>33000</v>
      </c>
      <c r="F109" s="69">
        <f>B109*C109*D109*E109</f>
        <v>33000</v>
      </c>
      <c r="G109" s="70">
        <f t="shared" ca="1" si="8"/>
        <v>3.666666666666666E-2</v>
      </c>
      <c r="I109" s="69">
        <f>F109/2</f>
        <v>16500</v>
      </c>
      <c r="J109" s="71">
        <f>F109-I109</f>
        <v>16500</v>
      </c>
    </row>
    <row r="110" spans="1:10" x14ac:dyDescent="0.25">
      <c r="A110" s="81" t="s">
        <v>128</v>
      </c>
      <c r="B110" s="94"/>
      <c r="C110" s="67"/>
      <c r="D110" s="137"/>
      <c r="E110" s="68"/>
      <c r="F110" s="69">
        <f t="shared" ref="F110:F115" si="9">B110*C110*D110*E110</f>
        <v>0</v>
      </c>
      <c r="G110" s="70">
        <f t="shared" ca="1" si="8"/>
        <v>0</v>
      </c>
      <c r="I110" s="69"/>
      <c r="J110" s="71"/>
    </row>
    <row r="111" spans="1:10" ht="17.45" customHeight="1" x14ac:dyDescent="0.25">
      <c r="A111" s="81" t="s">
        <v>129</v>
      </c>
      <c r="B111" s="94"/>
      <c r="C111" s="67"/>
      <c r="D111" s="137"/>
      <c r="E111" s="68"/>
      <c r="F111" s="69">
        <f t="shared" si="9"/>
        <v>0</v>
      </c>
      <c r="G111" s="70">
        <f t="shared" ca="1" si="8"/>
        <v>0</v>
      </c>
      <c r="I111" s="69"/>
      <c r="J111" s="71"/>
    </row>
    <row r="112" spans="1:10" ht="17.100000000000001" customHeight="1" x14ac:dyDescent="0.25">
      <c r="A112" s="81" t="s">
        <v>130</v>
      </c>
      <c r="B112" s="94"/>
      <c r="C112" s="67"/>
      <c r="D112" s="137"/>
      <c r="E112" s="68"/>
      <c r="F112" s="69">
        <f t="shared" si="9"/>
        <v>0</v>
      </c>
      <c r="G112" s="70">
        <f t="shared" ca="1" si="8"/>
        <v>0</v>
      </c>
      <c r="I112" s="69"/>
      <c r="J112" s="71"/>
    </row>
    <row r="113" spans="1:10" x14ac:dyDescent="0.25">
      <c r="A113" s="81"/>
      <c r="B113" s="94"/>
      <c r="C113" s="67"/>
      <c r="D113" s="137"/>
      <c r="E113" s="68"/>
      <c r="F113" s="69">
        <f t="shared" si="9"/>
        <v>0</v>
      </c>
      <c r="G113" s="70">
        <f t="shared" ca="1" si="8"/>
        <v>0</v>
      </c>
      <c r="I113" s="69"/>
      <c r="J113" s="71"/>
    </row>
    <row r="114" spans="1:10" ht="17.100000000000001" customHeight="1" x14ac:dyDescent="0.25">
      <c r="A114" s="81" t="s">
        <v>131</v>
      </c>
      <c r="B114" s="86"/>
      <c r="C114" s="67"/>
      <c r="D114" s="137"/>
      <c r="E114" s="68"/>
      <c r="F114" s="69">
        <f t="shared" si="9"/>
        <v>0</v>
      </c>
      <c r="G114" s="70">
        <f t="shared" ca="1" si="8"/>
        <v>0</v>
      </c>
      <c r="I114" s="69"/>
      <c r="J114" s="71"/>
    </row>
    <row r="115" spans="1:10" x14ac:dyDescent="0.25">
      <c r="A115" s="81" t="s">
        <v>132</v>
      </c>
      <c r="B115" s="86"/>
      <c r="C115" s="67"/>
      <c r="D115" s="137"/>
      <c r="E115" s="68"/>
      <c r="F115" s="69">
        <f t="shared" si="9"/>
        <v>0</v>
      </c>
      <c r="G115" s="70">
        <f t="shared" ca="1" si="8"/>
        <v>0</v>
      </c>
      <c r="I115" s="69"/>
      <c r="J115" s="71"/>
    </row>
    <row r="116" spans="1:10" x14ac:dyDescent="0.25">
      <c r="A116" s="72" t="s">
        <v>133</v>
      </c>
      <c r="B116" s="138"/>
      <c r="C116" s="119"/>
      <c r="D116" s="139"/>
      <c r="E116" s="120"/>
      <c r="F116" s="76">
        <f>SUM(F108:F115)</f>
        <v>45000</v>
      </c>
      <c r="G116" s="77">
        <f t="shared" ca="1" si="8"/>
        <v>4.9999999999999996E-2</v>
      </c>
      <c r="I116" s="78">
        <f>SUM(I108:I115)</f>
        <v>22500</v>
      </c>
      <c r="J116" s="79">
        <f>SUM(J108:J115)</f>
        <v>22500</v>
      </c>
    </row>
    <row r="117" spans="1:10" x14ac:dyDescent="0.25">
      <c r="A117" s="88" t="s">
        <v>134</v>
      </c>
      <c r="B117" s="89"/>
      <c r="C117" s="89"/>
      <c r="D117" s="89"/>
      <c r="E117" s="90"/>
      <c r="F117" s="140">
        <f>F116+F105+F100+F82+F71+F6+F62</f>
        <v>658970.69532710302</v>
      </c>
      <c r="G117" s="91">
        <f t="shared" ca="1" si="8"/>
        <v>0.73218966147455877</v>
      </c>
      <c r="I117" s="140">
        <f>I116+I105+I100+I82+I71+I6+I62</f>
        <v>331185.34766355151</v>
      </c>
      <c r="J117" s="140">
        <f>J116+J105+J100+J82+J71+J6+J62</f>
        <v>327785.34766355151</v>
      </c>
    </row>
    <row r="118" spans="1:10" x14ac:dyDescent="0.25">
      <c r="A118" s="85"/>
      <c r="B118" s="83"/>
      <c r="C118" s="83"/>
      <c r="D118" s="83"/>
      <c r="E118" s="113"/>
      <c r="F118" s="69"/>
      <c r="G118" s="71"/>
      <c r="I118" s="69"/>
      <c r="J118" s="69"/>
    </row>
    <row r="119" spans="1:10" x14ac:dyDescent="0.25">
      <c r="A119" s="141" t="s">
        <v>135</v>
      </c>
      <c r="B119" s="142"/>
      <c r="C119" s="142"/>
      <c r="D119" s="142"/>
      <c r="E119" s="143"/>
      <c r="F119" s="144">
        <f>F117+F48</f>
        <v>841121.49532710295</v>
      </c>
      <c r="G119" s="145">
        <f ca="1">F119/$G$121</f>
        <v>0.93457943925233644</v>
      </c>
      <c r="I119" s="144">
        <f>I117+I48</f>
        <v>431260.74766355148</v>
      </c>
      <c r="J119" s="144">
        <f>J117+J48</f>
        <v>409860.74766355148</v>
      </c>
    </row>
    <row r="120" spans="1:10" ht="15.75" thickBot="1" x14ac:dyDescent="0.3">
      <c r="A120" s="146" t="s">
        <v>136</v>
      </c>
      <c r="B120" s="147"/>
      <c r="C120" s="148"/>
      <c r="D120" s="148"/>
      <c r="E120" s="149"/>
      <c r="F120" s="150">
        <f>F119*7%</f>
        <v>58878.504672897216</v>
      </c>
      <c r="G120" s="136">
        <f>F120/F119</f>
        <v>7.0000000000000007E-2</v>
      </c>
      <c r="I120" s="150">
        <f>I119*7%</f>
        <v>30188.252336448608</v>
      </c>
      <c r="J120" s="150">
        <f>J119*7%</f>
        <v>28690.252336448608</v>
      </c>
    </row>
    <row r="121" spans="1:10" ht="15.75" thickBot="1" x14ac:dyDescent="0.3">
      <c r="A121" s="151" t="s">
        <v>137</v>
      </c>
      <c r="B121" s="152"/>
      <c r="C121" s="153"/>
      <c r="D121" s="154"/>
      <c r="E121" s="155"/>
      <c r="F121" s="156">
        <f>+F120+F119</f>
        <v>900000.00000000012</v>
      </c>
      <c r="G121" s="157">
        <f ca="1">F121/$G$121</f>
        <v>1</v>
      </c>
      <c r="I121" s="156">
        <f>+I120+I119</f>
        <v>461449.00000000006</v>
      </c>
      <c r="J121" s="156">
        <f>+J120+J119</f>
        <v>438551.00000000006</v>
      </c>
    </row>
    <row r="122" spans="1:10" x14ac:dyDescent="0.25">
      <c r="A122" s="17"/>
      <c r="B122" s="34"/>
      <c r="C122" s="34"/>
      <c r="D122" s="34"/>
      <c r="E122" s="35"/>
      <c r="F122" s="158"/>
      <c r="G122" s="158"/>
      <c r="I122" s="158"/>
      <c r="J122" s="158"/>
    </row>
    <row r="123" spans="1:10" x14ac:dyDescent="0.25">
      <c r="A123" s="30" t="s">
        <v>138</v>
      </c>
      <c r="B123" s="34"/>
      <c r="C123" s="34"/>
      <c r="D123" s="34"/>
      <c r="E123" s="35"/>
      <c r="F123" s="158">
        <f>F121-900000</f>
        <v>0</v>
      </c>
      <c r="G123" s="158"/>
      <c r="I123" s="158"/>
      <c r="J123" s="158"/>
    </row>
    <row r="124" spans="1:10" x14ac:dyDescent="0.25">
      <c r="A124" s="30" t="s">
        <v>139</v>
      </c>
      <c r="B124" s="34"/>
      <c r="C124" s="34"/>
      <c r="D124" s="34"/>
      <c r="E124" s="35"/>
      <c r="F124" s="158"/>
      <c r="G124" s="158"/>
      <c r="I124" s="158"/>
      <c r="J124" s="158"/>
    </row>
    <row r="125" spans="1:10" x14ac:dyDescent="0.25">
      <c r="A125" s="30" t="s">
        <v>140</v>
      </c>
      <c r="B125" s="34"/>
      <c r="C125" s="34"/>
      <c r="D125" s="34"/>
      <c r="E125" s="35"/>
      <c r="F125" s="159"/>
      <c r="G125" s="159"/>
      <c r="I125" s="159"/>
      <c r="J125" s="159"/>
    </row>
    <row r="126" spans="1:10" x14ac:dyDescent="0.25">
      <c r="F126" s="160"/>
      <c r="G126" s="160"/>
      <c r="I126" s="160"/>
      <c r="J126" s="160"/>
    </row>
    <row r="127" spans="1:10" x14ac:dyDescent="0.25">
      <c r="A127" s="161"/>
      <c r="B127" s="162"/>
      <c r="C127" s="163"/>
      <c r="D127" s="163"/>
      <c r="E127" s="164"/>
      <c r="F127" s="160"/>
      <c r="G127" s="160"/>
      <c r="I127" s="160"/>
      <c r="J127" s="160"/>
    </row>
    <row r="128" spans="1:10" x14ac:dyDescent="0.25">
      <c r="A128" s="161"/>
      <c r="B128" s="163"/>
      <c r="C128" s="163"/>
      <c r="D128" s="163"/>
      <c r="E128" s="164"/>
      <c r="F128" s="26"/>
      <c r="G128" s="26"/>
      <c r="I128" s="26"/>
      <c r="J128" s="26"/>
    </row>
    <row r="129" spans="1:10" x14ac:dyDescent="0.25">
      <c r="A129" s="161"/>
      <c r="B129" s="163"/>
      <c r="C129" s="163"/>
      <c r="D129" s="163"/>
      <c r="E129" s="164"/>
      <c r="F129" s="165"/>
      <c r="G129" s="165"/>
      <c r="I129" s="165"/>
      <c r="J129" s="165"/>
    </row>
    <row r="130" spans="1:10" x14ac:dyDescent="0.25">
      <c r="A130" s="161"/>
      <c r="B130" s="163"/>
      <c r="C130" s="163"/>
      <c r="D130" s="163"/>
      <c r="E130" s="164"/>
      <c r="F130" s="26"/>
      <c r="G130" s="26"/>
      <c r="I130" s="26"/>
      <c r="J130" s="26"/>
    </row>
    <row r="131" spans="1:10" x14ac:dyDescent="0.25">
      <c r="A131" s="161"/>
      <c r="B131" s="163"/>
      <c r="C131" s="163"/>
      <c r="D131" s="163"/>
      <c r="E131" s="164"/>
      <c r="F131" s="161"/>
      <c r="G131" s="161"/>
      <c r="I131" s="161"/>
      <c r="J131" s="161"/>
    </row>
    <row r="132" spans="1:10" x14ac:dyDescent="0.25">
      <c r="A132" s="161"/>
      <c r="B132" s="163"/>
      <c r="C132" s="163"/>
      <c r="D132" s="163"/>
      <c r="E132" s="164"/>
      <c r="F132" s="161"/>
      <c r="G132" s="161"/>
      <c r="I132" s="161"/>
      <c r="J132" s="161"/>
    </row>
    <row r="133" spans="1:10" x14ac:dyDescent="0.25">
      <c r="A133" s="161"/>
      <c r="B133" s="163"/>
      <c r="C133" s="163"/>
      <c r="D133" s="163"/>
      <c r="E133" s="164"/>
      <c r="F133" s="161"/>
      <c r="G133" s="161"/>
      <c r="I133" s="161"/>
      <c r="J133" s="161"/>
    </row>
    <row r="134" spans="1:10" x14ac:dyDescent="0.25">
      <c r="A134" s="161"/>
      <c r="B134" s="163"/>
      <c r="C134" s="163"/>
      <c r="D134" s="163"/>
      <c r="E134" s="164"/>
      <c r="F134" s="161"/>
      <c r="G134" s="161"/>
      <c r="I134" s="161"/>
      <c r="J134" s="161"/>
    </row>
    <row r="135" spans="1:10" x14ac:dyDescent="0.25">
      <c r="A135" s="161"/>
      <c r="B135" s="163"/>
      <c r="C135" s="163"/>
      <c r="D135" s="163"/>
      <c r="E135" s="164"/>
      <c r="F135" s="161"/>
      <c r="G135" s="161"/>
      <c r="I135" s="161"/>
      <c r="J135" s="161"/>
    </row>
    <row r="136" spans="1:10" x14ac:dyDescent="0.25">
      <c r="A136" s="161"/>
      <c r="B136" s="163"/>
      <c r="C136" s="163"/>
      <c r="D136" s="163"/>
      <c r="E136" s="164"/>
      <c r="F136" s="161"/>
      <c r="G136" s="161"/>
      <c r="I136" s="161"/>
      <c r="J136" s="161"/>
    </row>
  </sheetData>
  <protectedRanges>
    <protectedRange sqref="B120" name="Range1"/>
  </protectedRanges>
  <mergeCells count="7">
    <mergeCell ref="B19:F19"/>
    <mergeCell ref="A1:F1"/>
    <mergeCell ref="A2:F2"/>
    <mergeCell ref="A3:F3"/>
    <mergeCell ref="A10:F10"/>
    <mergeCell ref="A11:F11"/>
    <mergeCell ref="A12:F12"/>
  </mergeCells>
  <dataValidations count="1">
    <dataValidation allowBlank="1" showInputMessage="1" showErrorMessage="1" sqref="B120 E22:E23 E62:E64 E97:G97 E107:G117 E119:G121 E33 E38:E54 I119:J121 F98:G106 F22:F53 G22:G96 E69:E106 F56:F96 I22:J117"/>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29" ma:contentTypeDescription="Create a new document." ma:contentTypeScope="" ma:versionID="5098ceecc9fb90a1b162ae1bfee41a25">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ebb57f60fc2f6685a4f4cd67f024070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ternalName="FundId">
      <xsd:simpleType>
        <xsd:restriction base="dms:Number"/>
      </xsd:simpleType>
    </xsd:element>
    <xsd:element name="FundCode" ma:index="9" nillable="true" ma:displayName="FundCode" ma:description="Fund code" ma:internalName="FundCode">
      <xsd:simpleType>
        <xsd:restriction base="dms:Text">
          <xsd:maxLength value="255"/>
        </xsd:restriction>
      </xsd:simpleType>
    </xsd:element>
    <xsd:element name="ProjectId" ma:index="10" nillable="true" ma:displayName="ProjectId" ma:description="Project number"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ternalName="FormTypeCode">
      <xsd:simpleType>
        <xsd:restriction base="dms:Text">
          <xsd:maxLength value="255"/>
        </xsd:restriction>
      </xsd:simpleType>
    </xsd:element>
    <xsd:element name="FormCode" ma:index="36" nillable="true" ma:displayName="FormCode" ma:description="Project form code" ma:format="Dropdown" ma:internalName="FormCod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Type xmlns="f9695bc1-6109-4dcd-a27a-f8a0370b00e2">Progress report</DocumentType>
    <UploadedBy xmlns="b1528a4b-5ccb-40f7-a09e-43427183cd95">keshni.makoond@un.org</UploadedBy>
    <Classification xmlns="b1528a4b-5ccb-40f7-a09e-43427183cd95">External</Classification>
    <FormCode xmlns="b1528a4b-5ccb-40f7-a09e-43427183cd95" xsi:nil="true"/>
    <FundId xmlns="f9695bc1-6109-4dcd-a27a-f8a0370b00e2">6</FundId>
    <ProjectType xmlns="f9695bc1-6109-4dcd-a27a-f8a0370b00e2">PROJECT</ProjectType>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MPTF_00006_00911</ProjectId>
    <FundCode xmlns="f9695bc1-6109-4dcd-a27a-f8a0370b00e2">MPTF_00006</FundCode>
    <Comments xmlns="f9695bc1-6109-4dcd-a27a-f8a0370b00e2">Financial report Accompanying the Semi-Annual Progress Report Submitted Nov. 4 2022</Comments>
    <Active xmlns="f9695bc1-6109-4dcd-a27a-f8a0370b00e2">Yes</Active>
    <DocumentDate xmlns="b1528a4b-5ccb-40f7-a09e-43427183cd95">2022-11-04T07:00:00+00:00</DocumentDate>
    <Featured xmlns="b1528a4b-5ccb-40f7-a09e-43427183cd95">1</Featured>
    <FormTypeCode xmlns="b1528a4b-5ccb-40f7-a09e-43427183cd95" xsi:nil="true"/>
  </documentManagement>
</p:properties>
</file>

<file path=customXml/itemProps1.xml><?xml version="1.0" encoding="utf-8"?>
<ds:datastoreItem xmlns:ds="http://schemas.openxmlformats.org/officeDocument/2006/customXml" ds:itemID="{AF390237-2B3A-43C3-90BE-4CB8D29D0866}"/>
</file>

<file path=customXml/itemProps2.xml><?xml version="1.0" encoding="utf-8"?>
<ds:datastoreItem xmlns:ds="http://schemas.openxmlformats.org/officeDocument/2006/customXml" ds:itemID="{E2868398-BDE9-4B98-BA6F-EE2AB6BB0289}"/>
</file>

<file path=customXml/itemProps3.xml><?xml version="1.0" encoding="utf-8"?>
<ds:datastoreItem xmlns:ds="http://schemas.openxmlformats.org/officeDocument/2006/customXml" ds:itemID="{40CB02DF-9AF3-4F65-8C4C-2600B88A894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Rapport Intermaire UNW </vt:lpstr>
      <vt:lpstr>Rapport Interpeace T1 PBF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DRC_00131507_Financial Report.xlsx</dc:title>
  <dc:creator>MWENGE BITOMWA GLORIA</dc:creator>
  <cp:lastModifiedBy>Keshni Anupah Makoond</cp:lastModifiedBy>
  <dcterms:created xsi:type="dcterms:W3CDTF">2022-11-04T21:09:13Z</dcterms:created>
  <dcterms:modified xsi:type="dcterms:W3CDTF">2022-11-10T21:23:45Z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ies>
</file>