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hanley\Documents\"/>
    </mc:Choice>
  </mc:AlternateContent>
  <xr:revisionPtr revIDLastSave="0" documentId="13_ncr:1_{96D270F9-A1EB-44A0-9618-9B97F34EB69B}"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5) Rev For MPTF Use" sheetId="10"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6" i="1" l="1"/>
  <c r="O115" i="1"/>
  <c r="O114" i="1"/>
  <c r="O113" i="1"/>
  <c r="O112" i="1"/>
  <c r="K57" i="1"/>
  <c r="O56" i="1"/>
  <c r="O55" i="1"/>
  <c r="O54" i="1"/>
  <c r="O51" i="1"/>
  <c r="O50" i="1"/>
  <c r="O49" i="1"/>
  <c r="K52" i="1"/>
  <c r="K47" i="1"/>
  <c r="O46" i="1"/>
  <c r="O45" i="1"/>
  <c r="O44" i="1"/>
  <c r="O43" i="1"/>
  <c r="O42" i="1"/>
  <c r="K38" i="1"/>
  <c r="O37" i="1"/>
  <c r="O36" i="1"/>
  <c r="K34" i="1"/>
  <c r="O33" i="1"/>
  <c r="O32" i="1"/>
  <c r="K30" i="1"/>
  <c r="O29" i="1"/>
  <c r="O28" i="1"/>
  <c r="O27" i="1"/>
  <c r="O26" i="1"/>
  <c r="O25" i="1"/>
  <c r="K21" i="1"/>
  <c r="O20" i="1"/>
  <c r="O19" i="1"/>
  <c r="O18" i="1"/>
  <c r="O17" i="1"/>
  <c r="K15" i="1"/>
  <c r="O14" i="1"/>
  <c r="O13" i="1"/>
  <c r="O12" i="1"/>
  <c r="O11" i="1"/>
  <c r="O10" i="1"/>
  <c r="O9" i="1"/>
  <c r="O8" i="1"/>
  <c r="O7" i="1"/>
  <c r="O30" i="1" l="1"/>
  <c r="O21" i="1"/>
  <c r="O15" i="1"/>
  <c r="G116" i="1" l="1"/>
  <c r="G57" i="1"/>
  <c r="G52" i="1"/>
  <c r="G47" i="1"/>
  <c r="G38" i="1"/>
  <c r="G34" i="1"/>
  <c r="G30" i="1"/>
  <c r="G21" i="1"/>
  <c r="G15" i="1"/>
  <c r="D143" i="1" l="1"/>
  <c r="E16" i="10" l="1"/>
  <c r="E17" i="10" s="1"/>
  <c r="H16" i="10"/>
  <c r="H17" i="10" s="1"/>
  <c r="J15" i="10"/>
  <c r="J16" i="10" s="1"/>
  <c r="J14" i="10"/>
  <c r="J13" i="10"/>
  <c r="J12" i="10"/>
  <c r="J11" i="10"/>
  <c r="J10" i="10"/>
  <c r="J9" i="10"/>
  <c r="J8" i="10"/>
  <c r="K24" i="10"/>
  <c r="K23" i="10"/>
  <c r="K22" i="10"/>
  <c r="F20" i="10"/>
  <c r="C20" i="10"/>
  <c r="F6" i="10"/>
  <c r="C6" i="10"/>
  <c r="H113" i="5"/>
  <c r="I113" i="5"/>
  <c r="I114" i="5"/>
  <c r="H114" i="5"/>
  <c r="H115" i="5"/>
  <c r="I115" i="5"/>
  <c r="I120" i="5"/>
  <c r="I121" i="5" s="1"/>
  <c r="I119" i="5"/>
  <c r="I118" i="5"/>
  <c r="I117" i="5"/>
  <c r="I116" i="5"/>
  <c r="H120" i="5"/>
  <c r="H121" i="5" s="1"/>
  <c r="H119" i="5"/>
  <c r="H118" i="5"/>
  <c r="H117" i="5"/>
  <c r="H116" i="5"/>
  <c r="F120" i="5"/>
  <c r="F121" i="5" s="1"/>
  <c r="E120" i="5"/>
  <c r="E121" i="5" s="1"/>
  <c r="F119" i="5"/>
  <c r="E119" i="5"/>
  <c r="F118" i="5"/>
  <c r="E118" i="5"/>
  <c r="F117" i="5"/>
  <c r="E117" i="5"/>
  <c r="F116" i="5"/>
  <c r="E116" i="5"/>
  <c r="F115" i="5"/>
  <c r="E115" i="5"/>
  <c r="F114" i="5"/>
  <c r="E114" i="5"/>
  <c r="F113" i="5"/>
  <c r="E113" i="5"/>
  <c r="J116" i="1"/>
  <c r="I116" i="1"/>
  <c r="F116" i="1"/>
  <c r="F57" i="1"/>
  <c r="J52" i="1"/>
  <c r="I52" i="1"/>
  <c r="F52" i="1"/>
  <c r="J47" i="1"/>
  <c r="I47" i="1"/>
  <c r="F47" i="1"/>
  <c r="J38" i="1"/>
  <c r="I38" i="1"/>
  <c r="F38" i="1"/>
  <c r="J34" i="1"/>
  <c r="I34" i="1"/>
  <c r="F34" i="1"/>
  <c r="J107" i="5"/>
  <c r="J106" i="5"/>
  <c r="J104" i="5"/>
  <c r="J103" i="5"/>
  <c r="J102" i="5"/>
  <c r="J101" i="5"/>
  <c r="J95" i="5"/>
  <c r="J94" i="5"/>
  <c r="J93" i="5"/>
  <c r="J92" i="5"/>
  <c r="J91" i="5"/>
  <c r="J89" i="5"/>
  <c r="J84" i="5"/>
  <c r="J83" i="5"/>
  <c r="J82" i="5"/>
  <c r="J81" i="5"/>
  <c r="J80" i="5"/>
  <c r="J79" i="5"/>
  <c r="J78" i="5"/>
  <c r="J73" i="5"/>
  <c r="J72" i="5"/>
  <c r="J71" i="5"/>
  <c r="J70" i="5"/>
  <c r="J69" i="5"/>
  <c r="J67" i="5"/>
  <c r="J60" i="5"/>
  <c r="J59" i="5"/>
  <c r="J58" i="5"/>
  <c r="J57" i="5"/>
  <c r="J56" i="5"/>
  <c r="J54" i="5"/>
  <c r="J49" i="5"/>
  <c r="J48" i="5"/>
  <c r="J47" i="5"/>
  <c r="J46" i="5"/>
  <c r="J45" i="5"/>
  <c r="J44" i="5"/>
  <c r="J43" i="5"/>
  <c r="J38" i="5"/>
  <c r="J35" i="5"/>
  <c r="J34" i="5"/>
  <c r="J32" i="5"/>
  <c r="K108" i="5"/>
  <c r="K107" i="5"/>
  <c r="K106" i="5"/>
  <c r="K105" i="5"/>
  <c r="K104" i="5"/>
  <c r="K103" i="5"/>
  <c r="K102" i="5"/>
  <c r="K101" i="5"/>
  <c r="K100" i="5"/>
  <c r="K96" i="5"/>
  <c r="K95" i="5"/>
  <c r="K94" i="5"/>
  <c r="K93" i="5"/>
  <c r="K92" i="5"/>
  <c r="K91" i="5"/>
  <c r="K90" i="5"/>
  <c r="K89" i="5"/>
  <c r="K88" i="5"/>
  <c r="K85" i="5"/>
  <c r="K84" i="5"/>
  <c r="K83" i="5"/>
  <c r="K82" i="5"/>
  <c r="K81" i="5"/>
  <c r="K80" i="5"/>
  <c r="K79" i="5"/>
  <c r="K78" i="5"/>
  <c r="K77" i="5"/>
  <c r="K74" i="5"/>
  <c r="K73" i="5"/>
  <c r="K72" i="5"/>
  <c r="K71" i="5"/>
  <c r="K70" i="5"/>
  <c r="K69" i="5"/>
  <c r="K68" i="5"/>
  <c r="K67" i="5"/>
  <c r="K66" i="5"/>
  <c r="K61" i="5"/>
  <c r="K60" i="5"/>
  <c r="K59" i="5"/>
  <c r="K58" i="5"/>
  <c r="K57" i="5"/>
  <c r="K56" i="5"/>
  <c r="K55" i="5"/>
  <c r="K54" i="5"/>
  <c r="K53" i="5"/>
  <c r="K50" i="5"/>
  <c r="K49" i="5"/>
  <c r="K48" i="5"/>
  <c r="K47" i="5"/>
  <c r="K46" i="5"/>
  <c r="K45" i="5"/>
  <c r="K44" i="5"/>
  <c r="K43" i="5"/>
  <c r="K42" i="5"/>
  <c r="K39" i="5"/>
  <c r="K38" i="5"/>
  <c r="K37" i="5"/>
  <c r="K36" i="5"/>
  <c r="K35" i="5"/>
  <c r="K34" i="5"/>
  <c r="K33" i="5"/>
  <c r="K32" i="5"/>
  <c r="K31" i="5"/>
  <c r="J30" i="1"/>
  <c r="I30" i="1"/>
  <c r="F30" i="1"/>
  <c r="J21" i="1"/>
  <c r="I21" i="1"/>
  <c r="F21" i="1"/>
  <c r="J15" i="1"/>
  <c r="I15" i="1"/>
  <c r="F15" i="1"/>
  <c r="E15" i="1"/>
  <c r="K26" i="5"/>
  <c r="K25" i="5"/>
  <c r="K24" i="5"/>
  <c r="K23" i="5"/>
  <c r="K22" i="5"/>
  <c r="K21" i="5"/>
  <c r="K20" i="5"/>
  <c r="K19" i="5"/>
  <c r="K18" i="5"/>
  <c r="K8" i="5"/>
  <c r="J25" i="5"/>
  <c r="J23" i="5"/>
  <c r="J22" i="5"/>
  <c r="J21" i="5"/>
  <c r="J19" i="5"/>
  <c r="K15" i="5"/>
  <c r="K14" i="5"/>
  <c r="K13" i="5"/>
  <c r="K12" i="5"/>
  <c r="K11" i="5"/>
  <c r="K10" i="5"/>
  <c r="K9" i="5"/>
  <c r="J14" i="5"/>
  <c r="J10" i="5"/>
  <c r="J8" i="5"/>
  <c r="K7" i="5"/>
  <c r="J17" i="10" l="1"/>
  <c r="K113" i="5"/>
  <c r="K114" i="5"/>
  <c r="K115" i="5"/>
  <c r="K120" i="5"/>
  <c r="K121" i="5"/>
  <c r="I122" i="5"/>
  <c r="K119" i="5"/>
  <c r="K116" i="5"/>
  <c r="H122" i="5"/>
  <c r="K118" i="5"/>
  <c r="K117" i="5"/>
  <c r="E122" i="5"/>
  <c r="F122" i="5"/>
  <c r="K122" i="5" l="1"/>
  <c r="E116" i="1" l="1"/>
  <c r="E57" i="1"/>
  <c r="E52" i="1"/>
  <c r="E47" i="1"/>
  <c r="E38" i="1"/>
  <c r="E34" i="1"/>
  <c r="E30" i="1"/>
  <c r="E21" i="1"/>
  <c r="L115" i="1"/>
  <c r="M115" i="1" s="1"/>
  <c r="L114" i="1"/>
  <c r="M114" i="1" s="1"/>
  <c r="L113" i="1"/>
  <c r="M113" i="1" s="1"/>
  <c r="L112" i="1"/>
  <c r="M112" i="1" s="1"/>
  <c r="L56" i="1"/>
  <c r="M56" i="1" s="1"/>
  <c r="L55" i="1"/>
  <c r="M55" i="1" s="1"/>
  <c r="L54" i="1"/>
  <c r="M54" i="1" s="1"/>
  <c r="L51" i="1"/>
  <c r="M51" i="1" s="1"/>
  <c r="L50" i="1"/>
  <c r="M50" i="1" s="1"/>
  <c r="L49" i="1"/>
  <c r="M49" i="1" s="1"/>
  <c r="L46" i="1"/>
  <c r="M46" i="1" s="1"/>
  <c r="L45" i="1"/>
  <c r="M45" i="1" s="1"/>
  <c r="L44" i="1"/>
  <c r="M44" i="1" s="1"/>
  <c r="L43" i="1"/>
  <c r="M43" i="1" s="1"/>
  <c r="L42" i="1"/>
  <c r="M42" i="1" s="1"/>
  <c r="L37" i="1"/>
  <c r="M37" i="1" s="1"/>
  <c r="L36" i="1"/>
  <c r="M36" i="1" s="1"/>
  <c r="L33" i="1"/>
  <c r="M33" i="1" s="1"/>
  <c r="L32" i="1"/>
  <c r="M32" i="1" s="1"/>
  <c r="L29" i="1"/>
  <c r="M29" i="1" s="1"/>
  <c r="L28" i="1"/>
  <c r="M28" i="1" s="1"/>
  <c r="L27" i="1"/>
  <c r="M27" i="1" s="1"/>
  <c r="L26" i="1"/>
  <c r="M26" i="1" s="1"/>
  <c r="L25" i="1"/>
  <c r="M25" i="1" s="1"/>
  <c r="L20" i="1"/>
  <c r="M20" i="1" s="1"/>
  <c r="L19" i="1"/>
  <c r="M19" i="1" s="1"/>
  <c r="L18" i="1"/>
  <c r="M18" i="1" s="1"/>
  <c r="L17" i="1"/>
  <c r="M17" i="1" s="1"/>
  <c r="L14" i="1"/>
  <c r="M14" i="1" s="1"/>
  <c r="L13" i="1"/>
  <c r="M13" i="1" s="1"/>
  <c r="L12" i="1"/>
  <c r="M12" i="1" s="1"/>
  <c r="L11" i="1"/>
  <c r="M11" i="1" s="1"/>
  <c r="L10" i="1"/>
  <c r="M10" i="1" s="1"/>
  <c r="L7" i="1"/>
  <c r="M7" i="1" s="1"/>
  <c r="L8" i="1"/>
  <c r="M8" i="1" s="1"/>
  <c r="L9" i="1"/>
  <c r="M9" i="1" s="1"/>
  <c r="G119" i="5"/>
  <c r="F14" i="10" s="1"/>
  <c r="D119" i="5"/>
  <c r="C14" i="10" s="1"/>
  <c r="G118" i="5"/>
  <c r="F13" i="10" s="1"/>
  <c r="G117" i="5"/>
  <c r="F12" i="10" s="1"/>
  <c r="G116" i="5"/>
  <c r="F11" i="10" s="1"/>
  <c r="G115" i="5"/>
  <c r="F10" i="10" s="1"/>
  <c r="D115" i="5"/>
  <c r="C10" i="10" s="1"/>
  <c r="G114" i="5"/>
  <c r="F9" i="10" s="1"/>
  <c r="G113" i="5"/>
  <c r="F8" i="10" s="1"/>
  <c r="D113" i="5"/>
  <c r="C8" i="10" s="1"/>
  <c r="I10" i="10" l="1"/>
  <c r="I14" i="10"/>
  <c r="I8" i="10"/>
  <c r="F15" i="10"/>
  <c r="J115" i="5"/>
  <c r="J119" i="5"/>
  <c r="J113" i="5"/>
  <c r="N116" i="1"/>
  <c r="N38" i="1"/>
  <c r="N57" i="1"/>
  <c r="N52" i="1"/>
  <c r="N47" i="1"/>
  <c r="N34" i="1"/>
  <c r="N30" i="1"/>
  <c r="N21" i="1"/>
  <c r="N15" i="1"/>
  <c r="E127" i="1"/>
  <c r="F16" i="10" l="1"/>
  <c r="F17" i="10" s="1"/>
  <c r="E128" i="1"/>
  <c r="E129" i="1" l="1"/>
  <c r="O116" i="1" l="1"/>
  <c r="D24" i="5" l="1"/>
  <c r="J24" i="5" s="1"/>
  <c r="D105" i="5"/>
  <c r="J105" i="5" s="1"/>
  <c r="D90" i="5"/>
  <c r="J90" i="5" s="1"/>
  <c r="D68" i="5"/>
  <c r="J68" i="5" s="1"/>
  <c r="D55" i="5"/>
  <c r="J55" i="5" s="1"/>
  <c r="D33" i="5"/>
  <c r="J33" i="5" s="1"/>
  <c r="D37" i="5"/>
  <c r="J37" i="5" s="1"/>
  <c r="D36" i="5"/>
  <c r="J36" i="5" s="1"/>
  <c r="D20" i="5"/>
  <c r="J20" i="5" s="1"/>
  <c r="D12" i="5"/>
  <c r="J12" i="5" s="1"/>
  <c r="D11" i="5"/>
  <c r="J11" i="5" s="1"/>
  <c r="D9" i="5"/>
  <c r="J9" i="5" s="1"/>
  <c r="D13" i="5"/>
  <c r="J13" i="5" s="1"/>
  <c r="D118" i="5" l="1"/>
  <c r="C13" i="10" s="1"/>
  <c r="D117" i="5"/>
  <c r="C12" i="10" s="1"/>
  <c r="D116" i="5"/>
  <c r="C11" i="10" s="1"/>
  <c r="D114" i="5"/>
  <c r="C9" i="10" s="1"/>
  <c r="I9" i="10" s="1"/>
  <c r="D20" i="4"/>
  <c r="C20" i="4"/>
  <c r="D6" i="4"/>
  <c r="C6" i="4"/>
  <c r="G111" i="5"/>
  <c r="D111" i="5"/>
  <c r="G4" i="5"/>
  <c r="D4" i="5"/>
  <c r="H133" i="1"/>
  <c r="D133" i="1"/>
  <c r="D125" i="1"/>
  <c r="H125" i="1"/>
  <c r="F24" i="4"/>
  <c r="F23" i="4"/>
  <c r="F22" i="4"/>
  <c r="O34" i="1"/>
  <c r="O38" i="1"/>
  <c r="O47" i="1"/>
  <c r="O52" i="1"/>
  <c r="O57" i="1"/>
  <c r="O67" i="1"/>
  <c r="O79" i="1"/>
  <c r="O89" i="1"/>
  <c r="O99" i="1"/>
  <c r="O109" i="1"/>
  <c r="N138" i="1"/>
  <c r="C8" i="4"/>
  <c r="D14" i="4"/>
  <c r="D13" i="4"/>
  <c r="D12" i="4"/>
  <c r="D11" i="4"/>
  <c r="D10" i="4"/>
  <c r="D9" i="4"/>
  <c r="C10" i="4"/>
  <c r="C14" i="4"/>
  <c r="D8" i="4"/>
  <c r="D89" i="1"/>
  <c r="H89" i="1"/>
  <c r="L105" i="1"/>
  <c r="L108" i="1"/>
  <c r="L107" i="1"/>
  <c r="L106" i="1"/>
  <c r="L104" i="1"/>
  <c r="L103" i="1"/>
  <c r="L102" i="1"/>
  <c r="L101" i="1"/>
  <c r="L98" i="1"/>
  <c r="L97" i="1"/>
  <c r="L96" i="1"/>
  <c r="L95" i="1"/>
  <c r="L94" i="1"/>
  <c r="L93" i="1"/>
  <c r="L92" i="1"/>
  <c r="L91" i="1"/>
  <c r="L88" i="1"/>
  <c r="L87" i="1"/>
  <c r="L86" i="1"/>
  <c r="L85" i="1"/>
  <c r="L84" i="1"/>
  <c r="L83" i="1"/>
  <c r="L82" i="1"/>
  <c r="L81" i="1"/>
  <c r="L78" i="1"/>
  <c r="L77" i="1"/>
  <c r="L76" i="1"/>
  <c r="L75" i="1"/>
  <c r="L74" i="1"/>
  <c r="L73" i="1"/>
  <c r="L72" i="1"/>
  <c r="L71" i="1"/>
  <c r="L66" i="1"/>
  <c r="L65" i="1"/>
  <c r="L64" i="1"/>
  <c r="L63" i="1"/>
  <c r="L62" i="1"/>
  <c r="L61" i="1"/>
  <c r="L60" i="1"/>
  <c r="L59" i="1"/>
  <c r="G108" i="5"/>
  <c r="D108" i="5"/>
  <c r="H116" i="1"/>
  <c r="G100" i="5" s="1"/>
  <c r="D116" i="1"/>
  <c r="D100" i="5" s="1"/>
  <c r="D85" i="5"/>
  <c r="G85" i="5"/>
  <c r="D96" i="5"/>
  <c r="G96" i="5"/>
  <c r="G74" i="5"/>
  <c r="D74" i="5"/>
  <c r="D50" i="5"/>
  <c r="G50" i="5"/>
  <c r="D61" i="5"/>
  <c r="G61" i="5"/>
  <c r="D39" i="5"/>
  <c r="G39" i="5"/>
  <c r="D26" i="5"/>
  <c r="G26" i="5"/>
  <c r="G15" i="5"/>
  <c r="D15" i="5"/>
  <c r="H109" i="1"/>
  <c r="H99" i="1"/>
  <c r="H79" i="1"/>
  <c r="H67" i="1"/>
  <c r="H57" i="1"/>
  <c r="G88" i="5" s="1"/>
  <c r="H52" i="1"/>
  <c r="G77" i="5" s="1"/>
  <c r="H47" i="1"/>
  <c r="H38" i="1"/>
  <c r="G53" i="5" s="1"/>
  <c r="H34" i="1"/>
  <c r="G42" i="5" s="1"/>
  <c r="H30" i="1"/>
  <c r="G31" i="5" s="1"/>
  <c r="H21" i="1"/>
  <c r="G18" i="5" s="1"/>
  <c r="D21" i="1"/>
  <c r="D18" i="5" s="1"/>
  <c r="H15" i="1"/>
  <c r="D109" i="1"/>
  <c r="D99" i="1"/>
  <c r="D79" i="1"/>
  <c r="D67" i="1"/>
  <c r="D57" i="1"/>
  <c r="D88" i="5" s="1"/>
  <c r="D52" i="1"/>
  <c r="D77" i="5" s="1"/>
  <c r="D47" i="1"/>
  <c r="D66" i="5" s="1"/>
  <c r="D38" i="1"/>
  <c r="D53" i="5" s="1"/>
  <c r="D34" i="1"/>
  <c r="D42" i="5" s="1"/>
  <c r="D30" i="1"/>
  <c r="D15" i="1"/>
  <c r="I13" i="10" l="1"/>
  <c r="I12" i="10"/>
  <c r="I11" i="10"/>
  <c r="C15" i="10"/>
  <c r="I15" i="10" s="1"/>
  <c r="J100" i="5"/>
  <c r="C13" i="4"/>
  <c r="E13" i="4" s="1"/>
  <c r="J118" i="5"/>
  <c r="C12" i="4"/>
  <c r="E12" i="4" s="1"/>
  <c r="J117" i="5"/>
  <c r="C11" i="4"/>
  <c r="E11" i="4" s="1"/>
  <c r="J116" i="5"/>
  <c r="C9" i="4"/>
  <c r="E9" i="4" s="1"/>
  <c r="J114" i="5"/>
  <c r="J108" i="5"/>
  <c r="J96" i="5"/>
  <c r="J88" i="5"/>
  <c r="J85" i="5"/>
  <c r="J74" i="5"/>
  <c r="J77" i="5"/>
  <c r="J61" i="5"/>
  <c r="J53" i="5"/>
  <c r="J50" i="5"/>
  <c r="J42" i="5"/>
  <c r="J39" i="5"/>
  <c r="J18" i="5"/>
  <c r="J26" i="5"/>
  <c r="J15" i="5"/>
  <c r="O140" i="1"/>
  <c r="H127" i="1"/>
  <c r="H128" i="1" s="1"/>
  <c r="H129" i="1" s="1"/>
  <c r="D7" i="5"/>
  <c r="D127" i="1"/>
  <c r="L116" i="1"/>
  <c r="M116" i="1" s="1"/>
  <c r="L57" i="1"/>
  <c r="M57" i="1" s="1"/>
  <c r="G120" i="5"/>
  <c r="G121" i="5" s="1"/>
  <c r="C18" i="6"/>
  <c r="D25" i="6" s="1"/>
  <c r="N67" i="1"/>
  <c r="L52" i="1"/>
  <c r="M52" i="1" s="1"/>
  <c r="E10" i="4"/>
  <c r="L109" i="1"/>
  <c r="D31" i="5"/>
  <c r="J31" i="5" s="1"/>
  <c r="E14" i="4"/>
  <c r="C29" i="6"/>
  <c r="D32" i="6" s="1"/>
  <c r="G7" i="5"/>
  <c r="D15" i="4"/>
  <c r="D16" i="4" s="1"/>
  <c r="D17" i="4" s="1"/>
  <c r="L47" i="1"/>
  <c r="M47" i="1" s="1"/>
  <c r="D120" i="5"/>
  <c r="L15" i="1"/>
  <c r="L38" i="1"/>
  <c r="M38" i="1" s="1"/>
  <c r="L67" i="1"/>
  <c r="L79" i="1"/>
  <c r="L89" i="1"/>
  <c r="L99" i="1"/>
  <c r="N109" i="1"/>
  <c r="L30" i="1"/>
  <c r="M30" i="1" s="1"/>
  <c r="C7" i="6"/>
  <c r="G66" i="5"/>
  <c r="J66" i="5" s="1"/>
  <c r="N89" i="1"/>
  <c r="N99" i="1"/>
  <c r="L21" i="1"/>
  <c r="M21" i="1" s="1"/>
  <c r="C40" i="6"/>
  <c r="E8" i="4"/>
  <c r="L34" i="1"/>
  <c r="M34" i="1" s="1"/>
  <c r="N79" i="1"/>
  <c r="I16" i="10" l="1"/>
  <c r="I17" i="10" s="1"/>
  <c r="C16" i="10"/>
  <c r="C17" i="10" s="1"/>
  <c r="G122" i="5"/>
  <c r="C15" i="4"/>
  <c r="C16" i="4" s="1"/>
  <c r="C17" i="4" s="1"/>
  <c r="D121" i="5"/>
  <c r="D122" i="5" s="1"/>
  <c r="J120" i="5"/>
  <c r="J7" i="5"/>
  <c r="L127" i="1"/>
  <c r="M127" i="1" s="1"/>
  <c r="D140" i="1"/>
  <c r="D36" i="6"/>
  <c r="D22" i="6"/>
  <c r="D24" i="6"/>
  <c r="D34" i="6"/>
  <c r="D35" i="6"/>
  <c r="D33" i="6"/>
  <c r="D21" i="6"/>
  <c r="D23" i="6"/>
  <c r="H137" i="1"/>
  <c r="H136" i="1"/>
  <c r="H135" i="1"/>
  <c r="F22" i="10" s="1"/>
  <c r="D12" i="6"/>
  <c r="D13" i="6"/>
  <c r="D11" i="6"/>
  <c r="D10" i="6"/>
  <c r="D14" i="6"/>
  <c r="D128" i="1"/>
  <c r="D45" i="6"/>
  <c r="D46" i="6"/>
  <c r="D43" i="6"/>
  <c r="D44" i="6"/>
  <c r="D47" i="6"/>
  <c r="D23" i="4" l="1"/>
  <c r="F23" i="10"/>
  <c r="D24" i="4"/>
  <c r="F24" i="10"/>
  <c r="E15" i="4"/>
  <c r="E16" i="4" s="1"/>
  <c r="J122" i="5"/>
  <c r="J121" i="5"/>
  <c r="D129" i="1"/>
  <c r="D136" i="1" s="1"/>
  <c r="C23" i="10" s="1"/>
  <c r="L128" i="1"/>
  <c r="M128" i="1" s="1"/>
  <c r="C30" i="6"/>
  <c r="C19" i="6"/>
  <c r="H138" i="1"/>
  <c r="D22" i="4"/>
  <c r="C41" i="6"/>
  <c r="O141" i="1"/>
  <c r="C8" i="6"/>
  <c r="D25" i="4" l="1"/>
  <c r="F25" i="10"/>
  <c r="E17" i="4"/>
  <c r="D137" i="1"/>
  <c r="D135" i="1"/>
  <c r="L129" i="1"/>
  <c r="C23" i="4"/>
  <c r="L136" i="1"/>
  <c r="C22" i="4" l="1"/>
  <c r="C22" i="10"/>
  <c r="E23" i="4"/>
  <c r="J23" i="10"/>
  <c r="L137" i="1"/>
  <c r="C24" i="10"/>
  <c r="D144" i="1"/>
  <c r="M129" i="1"/>
  <c r="L135" i="1"/>
  <c r="C24" i="4"/>
  <c r="D138" i="1"/>
  <c r="D141" i="1"/>
  <c r="E24" i="4" l="1"/>
  <c r="J24" i="10"/>
  <c r="C25" i="4"/>
  <c r="C25" i="10"/>
  <c r="E22" i="4"/>
  <c r="J22" i="10"/>
  <c r="L138" i="1"/>
  <c r="E25" i="4" l="1"/>
  <c r="J25" i="10"/>
</calcChain>
</file>

<file path=xl/sharedStrings.xml><?xml version="1.0" encoding="utf-8"?>
<sst xmlns="http://schemas.openxmlformats.org/spreadsheetml/2006/main" count="763" uniqueCount="596">
  <si>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</si>
  <si>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</si>
  <si>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</si>
  <si>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</si>
  <si>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</si>
  <si>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</si>
  <si>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</si>
  <si>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</si>
  <si>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</si>
  <si>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</si>
  <si>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</si>
  <si>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</si>
  <si>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</si>
  <si>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</si>
  <si>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</si>
  <si>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</si>
  <si>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</si>
  <si>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</si>
  <si>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</si>
  <si>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</si>
  <si>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</si>
  <si>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</si>
  <si>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</si>
  <si>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</si>
  <si>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</si>
  <si>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</si>
  <si>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</si>
  <si>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</si>
  <si>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</si>
  <si>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</si>
  <si>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</si>
  <si>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</si>
  <si>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</si>
  <si>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</si>
  <si>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</si>
  <si>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</si>
  <si>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</si>
  <si>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1.2.1</t>
  </si>
  <si>
    <t>Activity 1.2.2</t>
  </si>
  <si>
    <t>Sub-Total Project Budget</t>
  </si>
  <si>
    <t>Total</t>
  </si>
  <si>
    <t>For MPTFO Use</t>
  </si>
  <si>
    <t>Outcome 2.1</t>
  </si>
  <si>
    <t>Activity 2.1.2</t>
  </si>
  <si>
    <t>Activity 2.1.1</t>
  </si>
  <si>
    <t>Activity 2.1.3</t>
  </si>
  <si>
    <t>Activity 2.1.4</t>
  </si>
  <si>
    <t>Activity 2.1.5</t>
  </si>
  <si>
    <t>Output 2.2</t>
  </si>
  <si>
    <t>Activity 2.2.1</t>
  </si>
  <si>
    <t>Activity 2.2.2</t>
  </si>
  <si>
    <t>Output 2.3</t>
  </si>
  <si>
    <t>Activity 2.3.1</t>
  </si>
  <si>
    <t>Activity 2.3.2</t>
  </si>
  <si>
    <t xml:space="preserve">OUTCOME 3: </t>
  </si>
  <si>
    <t>Output 3.1</t>
  </si>
  <si>
    <t>Activity 3.1.1</t>
  </si>
  <si>
    <t>Activity 3.1.2</t>
  </si>
  <si>
    <t>Activity 3.1.3</t>
  </si>
  <si>
    <t>Activity 3.1.4</t>
  </si>
  <si>
    <t>Activity 3.1.5</t>
  </si>
  <si>
    <t>Activity 3.2.1</t>
  </si>
  <si>
    <t>Activity 3.2.2</t>
  </si>
  <si>
    <t>Activity 3.2.3</t>
  </si>
  <si>
    <t>Output 3.3</t>
  </si>
  <si>
    <t>Activity 3.3.1</t>
  </si>
  <si>
    <t>Activity 3.3.2</t>
  </si>
  <si>
    <t>Activity 3.3.3</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</si>
  <si>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</si>
  <si>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</si>
  <si>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</si>
  <si>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</si>
  <si>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</si>
  <si>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</si>
  <si>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</si>
  <si>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</si>
  <si>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</si>
  <si>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</si>
  <si>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</si>
  <si>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</si>
  <si>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</si>
  <si>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</si>
  <si>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</si>
  <si>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</si>
  <si>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</si>
  <si>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</si>
  <si>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</si>
  <si>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</si>
  <si>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</si>
  <si>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</si>
  <si>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</si>
  <si>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</si>
  <si>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</si>
  <si>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</si>
  <si>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</si>
  <si>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</si>
  <si>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</si>
  <si>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</si>
  <si>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</si>
  <si>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</si>
  <si>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</si>
  <si>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</si>
  <si>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</si>
  <si>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</si>
  <si>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</si>
  <si>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</si>
  <si>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</si>
  <si>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</si>
  <si>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</si>
  <si>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</si>
  <si>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</si>
  <si>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</si>
  <si>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</si>
  <si>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</si>
  <si>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</si>
  <si>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</si>
  <si>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</si>
  <si>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</si>
  <si>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</si>
  <si>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</si>
  <si>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</si>
  <si>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</si>
  <si>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</si>
  <si>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</si>
  <si>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OUTCOME 2</t>
  </si>
  <si>
    <t>Output 2.1</t>
  </si>
  <si>
    <t>OUTCOME 3</t>
  </si>
  <si>
    <t>Output 3.2</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</si>
  <si>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</si>
  <si>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</si>
  <si>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</si>
  <si>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</si>
  <si>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</si>
  <si>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</si>
  <si>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</si>
  <si>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</si>
  <si>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</si>
  <si>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</si>
  <si>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</si>
  <si>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</si>
  <si>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</si>
  <si>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</si>
  <si>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</si>
  <si>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</si>
  <si>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</si>
  <si>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</si>
  <si>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</si>
  <si>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</si>
  <si>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</si>
  <si>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</si>
  <si>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</si>
  <si>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</si>
  <si>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</si>
  <si>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</si>
  <si>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</si>
  <si>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</si>
  <si>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</si>
  <si>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</si>
  <si>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</si>
  <si>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</si>
  <si>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</si>
  <si>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</si>
  <si>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</si>
  <si>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</si>
  <si>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</si>
  <si>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</si>
  <si>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</si>
  <si>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</si>
  <si>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</si>
  <si>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</si>
  <si>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</si>
  <si>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</si>
  <si>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</si>
  <si>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</si>
  <si>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</si>
  <si>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</si>
  <si>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</si>
  <si>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</si>
  <si>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</si>
  <si>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</si>
  <si>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</si>
  <si>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</si>
  <si>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</si>
  <si>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</si>
  <si>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</si>
  <si>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</si>
  <si>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</si>
  <si>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</si>
  <si>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</si>
  <si>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</si>
  <si>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</si>
  <si>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</si>
  <si>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</si>
  <si>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</si>
  <si>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</si>
  <si>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</si>
  <si>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</si>
  <si>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</si>
  <si>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</si>
  <si>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</si>
  <si>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</si>
  <si>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</si>
  <si>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</si>
  <si>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</si>
  <si>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</si>
  <si>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</si>
  <si>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</si>
  <si>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</si>
  <si>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</si>
  <si>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</si>
  <si>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</si>
  <si>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</si>
  <si>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</si>
  <si>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</si>
  <si>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</si>
  <si>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</si>
  <si>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</si>
  <si>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</si>
  <si>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</si>
  <si>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</si>
  <si>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</si>
  <si>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</si>
  <si>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</si>
  <si>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</si>
  <si>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</si>
  <si>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</si>
  <si>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</si>
  <si>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</si>
  <si>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</si>
  <si>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</si>
  <si>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</si>
  <si>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</si>
  <si>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</si>
  <si>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</si>
  <si>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</si>
  <si>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</si>
  <si>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</si>
  <si>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</si>
  <si>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</si>
  <si>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</si>
  <si>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</si>
  <si>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</si>
  <si>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</si>
  <si>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</si>
  <si>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</si>
  <si>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</si>
  <si>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</si>
  <si>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</si>
  <si>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</si>
  <si>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</si>
  <si>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</si>
  <si>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</si>
  <si>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</si>
  <si>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</si>
  <si>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</si>
  <si>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</si>
  <si>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</si>
  <si>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</si>
  <si>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</si>
  <si>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</si>
  <si>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</si>
  <si>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</si>
  <si>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</si>
  <si>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</si>
  <si>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</si>
  <si>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</si>
  <si>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</si>
  <si>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</si>
  <si>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</si>
  <si>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</si>
  <si>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</si>
  <si>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</si>
  <si>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</si>
  <si>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</si>
  <si>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</si>
  <si>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</si>
  <si>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</si>
  <si>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</si>
  <si>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</si>
  <si>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</si>
  <si>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</si>
  <si>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</si>
  <si>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</si>
  <si>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</si>
  <si>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</si>
  <si>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</si>
  <si>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</si>
  <si>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</si>
  <si>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</si>
  <si>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</si>
  <si>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</si>
  <si>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</si>
  <si>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</si>
  <si>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</si>
  <si>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</si>
  <si>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</si>
  <si>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</si>
  <si>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</si>
  <si>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</si>
  <si>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</si>
  <si>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</si>
  <si>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</si>
  <si>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</si>
  <si>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</si>
  <si>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</si>
  <si>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</si>
  <si>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</si>
  <si>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</si>
  <si>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</si>
  <si>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</si>
  <si>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</si>
  <si>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</si>
  <si>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</si>
  <si>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</si>
  <si>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</si>
  <si>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</si>
  <si>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</si>
  <si>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</si>
  <si>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</si>
  <si>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</si>
  <si>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</si>
  <si>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</si>
  <si>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</si>
  <si>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</si>
  <si>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</si>
  <si>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</si>
  <si>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</si>
  <si>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</si>
  <si>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</si>
  <si>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</si>
  <si>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</si>
  <si>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</si>
  <si>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</si>
  <si>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</si>
  <si>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</si>
  <si>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</si>
  <si>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</si>
  <si>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</si>
  <si>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</si>
  <si>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</si>
  <si>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</si>
  <si>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</si>
  <si>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</si>
  <si>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</si>
  <si>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</si>
  <si>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</si>
  <si>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</si>
  <si>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</si>
  <si>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</si>
  <si>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</si>
  <si>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</si>
  <si>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</si>
  <si>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</si>
  <si>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</si>
  <si>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</si>
  <si>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</si>
  <si>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</si>
  <si>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</si>
  <si>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</si>
  <si>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</si>
  <si>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</si>
  <si>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</si>
  <si>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</si>
  <si>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</si>
  <si>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</si>
  <si>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</si>
  <si>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</si>
  <si>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</si>
  <si>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</si>
  <si>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</si>
  <si>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</si>
  <si>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</si>
  <si>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</si>
  <si>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</si>
  <si>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</si>
  <si>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</si>
  <si>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</si>
  <si>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</si>
  <si>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</si>
  <si>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</si>
  <si>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</si>
  <si>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</si>
  <si>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</si>
  <si>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</si>
  <si>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</si>
  <si>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</si>
  <si>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</si>
  <si>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</si>
  <si>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</si>
  <si>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</si>
  <si>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</si>
  <si>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</si>
  <si>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</si>
  <si>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</si>
  <si>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</si>
  <si>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</si>
  <si>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</si>
  <si>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</si>
  <si>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</si>
  <si>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</si>
  <si>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</si>
  <si>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</si>
  <si>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</si>
  <si>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</si>
  <si>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</si>
  <si>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</si>
  <si>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</si>
  <si>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</si>
  <si>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</si>
  <si>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</si>
  <si>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</si>
  <si>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</si>
  <si>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</si>
  <si>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</si>
  <si>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</si>
  <si>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</si>
  <si>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</si>
  <si>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</si>
  <si>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</si>
  <si>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</si>
  <si>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</si>
  <si>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</si>
  <si>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</si>
  <si>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</si>
  <si>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</si>
  <si>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</si>
  <si>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</si>
  <si>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</si>
  <si>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</si>
  <si>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</si>
  <si>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</si>
  <si>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</si>
  <si>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</si>
  <si>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</si>
  <si>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</si>
  <si>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</si>
  <si>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</si>
  <si>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</si>
  <si>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</si>
  <si>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</si>
  <si>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</si>
  <si>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</si>
  <si>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</si>
  <si>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</si>
  <si>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</si>
  <si>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</si>
  <si>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</si>
  <si>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</si>
  <si>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</si>
  <si>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</si>
  <si>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</si>
  <si>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</si>
  <si>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</si>
  <si>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</si>
  <si>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</si>
  <si>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</si>
  <si>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</si>
  <si>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</si>
  <si>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</si>
  <si>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</si>
  <si>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</si>
  <si>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</si>
  <si>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</si>
  <si>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</si>
  <si>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</si>
  <si>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</si>
  <si>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</si>
  <si>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</si>
  <si>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</si>
  <si>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</si>
  <si>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</si>
  <si>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</si>
  <si>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</si>
  <si>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</si>
  <si>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</si>
  <si>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</si>
  <si>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</si>
  <si>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</si>
  <si>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</si>
  <si>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</si>
  <si>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</si>
  <si>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</si>
  <si>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</si>
  <si>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</si>
  <si>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</si>
  <si>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</si>
  <si>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</si>
  <si>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</si>
  <si>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</si>
  <si>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</si>
  <si>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</si>
  <si>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</si>
  <si>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</si>
  <si>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</si>
  <si>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</si>
  <si>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</si>
  <si>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</si>
  <si>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</si>
  <si>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</si>
  <si>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</si>
  <si>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</si>
  <si>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</si>
  <si>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</si>
  <si>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Monitoring and evaluation trips to Isabel province including Flights/DSA, evaluation sessions</t>
  </si>
  <si>
    <t xml:space="preserve">Final evaluation </t>
  </si>
  <si>
    <t xml:space="preserve"> An enabling environment is created to support women’s human rights and participation of women and young women in community-based peacebuilding processes. </t>
  </si>
  <si>
    <t xml:space="preserve">Stakeholders have sufficient knowledge and skills to mainstream women’s rights in community-based peacebuilding dialogues </t>
  </si>
  <si>
    <t>Conduct a gendered impact assessment of the logging industry in communities in Isabel province</t>
  </si>
  <si>
    <t>Women, young women and target communities have improved awareness of their rights and peacebuilding and leadership skills.</t>
  </si>
  <si>
    <t xml:space="preserve">Develop communications materials that are evidence based developed/adapted to suit literacy levels among women and young women in logging camps in Isabel Province, including relevant and culturally appropriate examples and activities. </t>
  </si>
  <si>
    <t xml:space="preserve">Women and young women are able to drive change within their communities through peacebuilding dialogues </t>
  </si>
  <si>
    <t>Develop and implement a communications campaign supporting women’s participation in peacebuilding</t>
  </si>
  <si>
    <t>A network of women’s eco-peacebuilding groups (including young women) are established to represent women’s rights in dialogue with private sector and government officials.</t>
  </si>
  <si>
    <t>Facilitate the development of eco-peacebuilding groups in target communities</t>
  </si>
  <si>
    <t>Develop local peacebuilding action plans to synergize community concerns regarding the environmental degradation, especially water ways</t>
  </si>
  <si>
    <t xml:space="preserve">Provide small grants to eco-peacebuilding groups to support implementation of Action Plans </t>
  </si>
  <si>
    <t>Facilitate eco-peacebuilding dialogues with community leaders, including police and justice providers, to validate concerns held by community members and to cement action plan recommendation</t>
  </si>
  <si>
    <t>Coordinate with Solomon Islands Chamber of Commerce on logging companies CSR activities</t>
  </si>
  <si>
    <t xml:space="preserve">Directors of logging companies are engaged in ward level peacebuilding dialogues to address potential drivers inter community conflict </t>
  </si>
  <si>
    <t>Reporting and referral mechanisms are available to women and girls in logging adjacent communities in Isabel Province</t>
  </si>
  <si>
    <t>Conduct a needs assessment to identify gaps in the referral system including mapping of available services and an assessment of quality services</t>
  </si>
  <si>
    <t>Develop reporting and  referral systems through the creation of a service delivery protocols and referral pathways</t>
  </si>
  <si>
    <t>Conduct 2 x 1-week capacity building trainings to CSO’s, justice providers including the RSIPF and grassroot organizations on GBV, SRH and Justice</t>
  </si>
  <si>
    <t xml:space="preserve">Quarterly roundtable coordination meetings with CSO, Police and government departments to support implementation of the referral mechanim and informal and formal justice systems </t>
  </si>
  <si>
    <t>Provide information and referral as part of the community campaign in Output 1.2 as well as referral cards for all service providers and women in communities to support access to GBV, SEA, health services, justice and accountability mechanisms</t>
  </si>
  <si>
    <t xml:space="preserve">GBV, SRH and justice services are available to women and young women in logging adjacent communities in Isabel province </t>
  </si>
  <si>
    <t>Provide GBV, SRH and Justice services to women and girls through sub-granting to SafeNET stakeholders who have the capacity to deliver specified services</t>
  </si>
  <si>
    <t xml:space="preserve">Formal and Informal Dispute resolution mechanisms are readily accessible to women and young women  </t>
  </si>
  <si>
    <t>Support a women’s wellness hotline through which access to relevant services support can be provided</t>
  </si>
  <si>
    <t xml:space="preserve">Women and girls in targeted communities have improved personal security addressing concerns of potential violations by migrant workers in logging camps </t>
  </si>
  <si>
    <t>Conduct  a safety and security audit in logging communities in 2 pilot communities</t>
  </si>
  <si>
    <t>Conduct capacity building trainings of CSO’s/grass root organizations to lead the programme interventions under the guidance of the manual to mobilize the community and facilitate community-based dialogues to address women’s participation and decision making in peacebuilding processes.</t>
  </si>
  <si>
    <t xml:space="preserve">Support the formation of a community level project steering committee (50% women 50% men) and support the development of a project plan per community </t>
  </si>
  <si>
    <t>Conduct a mapping and analysis of gender norms, belief and factors surrounding women’s participation within conflict prevention and peacebuilding mechanisms to further understand intersectionalities, behaviors, attitudes and practices of key stakeholders within communities in Isabel (including a Community level stakeholder mapping)</t>
  </si>
  <si>
    <t xml:space="preserve">Conduct ongoing dialogues with traditional leaders, men and young men, in target communities to ensure buy in of project activities and goals    </t>
  </si>
  <si>
    <t xml:space="preserve">Identification of gendered norms </t>
  </si>
  <si>
    <t>Transfer to implementing partner (Nossal Institute)</t>
  </si>
  <si>
    <t xml:space="preserve">Transfer to implementing partner </t>
  </si>
  <si>
    <t>Transfer to implementing partner</t>
  </si>
  <si>
    <t xml:space="preserve">Travel for UNFPA technical support </t>
  </si>
  <si>
    <t>Gender technical support</t>
  </si>
  <si>
    <t>Gender Technical support</t>
  </si>
  <si>
    <t>Mapping of dispute resolution forums to determine entry points for women's participation</t>
  </si>
  <si>
    <t>Provision of services for women's wellbeing</t>
  </si>
  <si>
    <t>Transfer to implementing partners</t>
  </si>
  <si>
    <t>Training materials developed for community mobilisation to support GEWE</t>
  </si>
  <si>
    <t>Communications material to support community mobilisation around GEWE</t>
  </si>
  <si>
    <t>Conduct Training of CSOs and grass roots organisations on psychological first aid and safe and effective referal to specialist services</t>
  </si>
  <si>
    <t>Provision of training to support increased referral to women's services</t>
  </si>
  <si>
    <t>Develop and validate training manual, advocacy and community mobilization tools.</t>
  </si>
  <si>
    <t xml:space="preserve">Train grassroots organizations and CSO in participatory monitoring of activities </t>
  </si>
  <si>
    <t xml:space="preserve">Provide subgrants to CSO's to mobilise communities and facilitate advocacy </t>
  </si>
  <si>
    <t>Adapt peacebuilding and leadership training materials to address the specific capacity building needs of women and girls in Isabel communities</t>
  </si>
  <si>
    <t xml:space="preserve">Travel for IOM technical support </t>
  </si>
  <si>
    <t>Sub-grant to partners</t>
  </si>
  <si>
    <t>Facilitate dialogue with high-level logging companies directors and community members, police  and justice providers</t>
  </si>
  <si>
    <t xml:space="preserve">Travel and DSA costs for IOM technical support </t>
  </si>
  <si>
    <t xml:space="preserve">Report from gendered assessment of impact of logging </t>
  </si>
  <si>
    <t xml:space="preserve">Ensure equal representation </t>
  </si>
  <si>
    <t>Ensure equal representation of women and men</t>
  </si>
  <si>
    <t>Specific advocacy around GEWE on peace building and community mobilzation on imapct of logging on women and men</t>
  </si>
  <si>
    <t>Grants to women- eco peacebuilding group</t>
  </si>
  <si>
    <t>Technnical support to establish women eco peacebuilding groups</t>
  </si>
  <si>
    <t xml:space="preserve">Specific efforts made to ensure equal representation </t>
  </si>
  <si>
    <t xml:space="preserve">Training materials will include chapter on gender equality </t>
  </si>
  <si>
    <t>Communication materials will be adapted to needs of women and young women</t>
  </si>
  <si>
    <t>Ensure gender equality in the project team</t>
  </si>
  <si>
    <t>Ensure gender equality in the project evaluation team and GEWE in the evaluation criteria</t>
  </si>
  <si>
    <t xml:space="preserve">Specific women's safety and security in logging  camps </t>
  </si>
  <si>
    <t>Specific consultation to determine needs of women</t>
  </si>
  <si>
    <t>Specific items procured for women in logging camps</t>
  </si>
  <si>
    <t>Coordinated government and CSO’s have improved quality of service provision and higher beneficiary reach targeting women and young women who face violations due to conflict dynamics between community and logging companies and their workers.</t>
  </si>
  <si>
    <t xml:space="preserve">Office rent, utilities and supplies </t>
  </si>
  <si>
    <t>Conduct consultations for women to determine and design the items and safety features to be procured or built to support their safety and well being assist the formation of local female led security councils to address security concerns in 2 pilot communities.</t>
  </si>
  <si>
    <t>Procure items deemed necessary by community members to enhance their security and conduct awareness meetings led by the security council of women to promote awareness of security issues affecting women in logging communities</t>
  </si>
  <si>
    <t>IOM - P3 Project Manager (50%); NOC - National Gender Peace and Security Programme Specialist  (100%) - UNFPA - NOC Gender-based Violence Programme Specialist (100%)</t>
  </si>
  <si>
    <t>Amendment (+/-)</t>
  </si>
  <si>
    <t>Amendment to IOM budget (+/-)</t>
  </si>
  <si>
    <t>Total (original)</t>
  </si>
  <si>
    <t>Amended Total</t>
  </si>
  <si>
    <r>
      <t xml:space="preserve">Facilitate dialogue with </t>
    </r>
    <r>
      <rPr>
        <sz val="12"/>
        <color rgb="FFFF0000"/>
        <rFont val="Calibri"/>
        <family val="2"/>
        <scheme val="minor"/>
      </rPr>
      <t>government officials</t>
    </r>
    <r>
      <rPr>
        <sz val="12"/>
        <color theme="1"/>
        <rFont val="Calibri"/>
        <family val="2"/>
        <scheme val="minor"/>
      </rPr>
      <t xml:space="preserve"> and community members, including police and justice providers, to discuss environmental issues as a result of logging in communities and of which are a trigger for conflict.</t>
    </r>
  </si>
  <si>
    <r>
      <t xml:space="preserve">Provide subgrants to CSO's to conduct </t>
    </r>
    <r>
      <rPr>
        <sz val="12"/>
        <color rgb="FFFF0000"/>
        <rFont val="Calibri"/>
        <family val="2"/>
        <scheme val="minor"/>
      </rPr>
      <t>10</t>
    </r>
    <r>
      <rPr>
        <sz val="12"/>
        <color theme="1"/>
        <rFont val="Calibri"/>
        <family val="2"/>
        <scheme val="minor"/>
      </rPr>
      <t xml:space="preserve"> x </t>
    </r>
    <r>
      <rPr>
        <sz val="12"/>
        <color rgb="FFFF0000"/>
        <rFont val="Calibri"/>
        <family val="2"/>
        <scheme val="minor"/>
      </rPr>
      <t>3</t>
    </r>
    <r>
      <rPr>
        <sz val="12"/>
        <color theme="1"/>
        <rFont val="Calibri"/>
        <family val="2"/>
        <scheme val="minor"/>
      </rPr>
      <t xml:space="preserve"> day peacebuilding and leadership training at each target community using a rights based approach</t>
    </r>
  </si>
  <si>
    <t>Conduct mapping of formal and informal dispute resolution and decision-making forums including gendered composition</t>
  </si>
  <si>
    <r>
      <t xml:space="preserve">Support existing informal dispute mechanisms through the creation of SOPs at community level to enhance transparency and a human rights approach </t>
    </r>
    <r>
      <rPr>
        <sz val="12"/>
        <color rgb="FFFF0000"/>
        <rFont val="Calibri"/>
        <family val="2"/>
        <scheme val="minor"/>
      </rPr>
      <t>and</t>
    </r>
    <r>
      <rPr>
        <sz val="12"/>
        <color theme="1"/>
        <rFont val="Calibri"/>
        <family val="2"/>
        <scheme val="minor"/>
      </rPr>
      <t xml:space="preserve"> </t>
    </r>
    <r>
      <rPr>
        <sz val="12"/>
        <color rgb="FFFF0000"/>
        <rFont val="Calibri"/>
        <family val="2"/>
        <scheme val="minor"/>
      </rPr>
      <t>strengthen the implementation of standardized, rights-based and gender-sensitive informal dispute resolution through capacity-building of community chiefs</t>
    </r>
  </si>
  <si>
    <t>Amendment to UNFPA budget (+/-)</t>
  </si>
  <si>
    <t>Current level of expenditure/ commitment - IOM</t>
  </si>
  <si>
    <t>Current level of expenditure/ commitment - UNFPA</t>
  </si>
  <si>
    <r>
      <t xml:space="preserve">Current level of </t>
    </r>
    <r>
      <rPr>
        <b/>
        <sz val="12"/>
        <color theme="1"/>
        <rFont val="Calibri"/>
        <family val="2"/>
        <scheme val="minor"/>
      </rPr>
      <t xml:space="preserve">expenditure/ commitment </t>
    </r>
    <r>
      <rPr>
        <sz val="12"/>
        <color theme="1"/>
        <rFont val="Calibri"/>
        <family val="2"/>
        <scheme val="minor"/>
      </rPr>
      <t>(TOTAL)</t>
    </r>
    <r>
      <rPr>
        <b/>
        <sz val="12"/>
        <color theme="1"/>
        <rFont val="Calibri"/>
        <family val="2"/>
        <scheme val="minor"/>
      </rPr>
      <t xml:space="preserve"> </t>
    </r>
  </si>
  <si>
    <t>Budget change (+/-)</t>
  </si>
  <si>
    <t>Amended budget IOM</t>
  </si>
  <si>
    <t>Amended budget UNFPA</t>
  </si>
  <si>
    <t>Budget change</t>
  </si>
  <si>
    <t>IOM Amended</t>
  </si>
  <si>
    <t>UNFPA Amended</t>
  </si>
  <si>
    <t>IOM budget</t>
  </si>
  <si>
    <t>UNFPA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</si>
</sst>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4">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0" fontId="7" fillId="2" borderId="38" xfId="0" applyFont="1" applyFill="1" applyBorder="1" applyAlignment="1">
      <alignment vertical="center"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6" fillId="2" borderId="8" xfId="0"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3" fillId="2" borderId="38"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lignment vertical="center" wrapText="1"/>
    </xf>
    <xf numFmtId="16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164" fontId="6" fillId="2" borderId="48" xfId="1" applyFont="1" applyFill="1" applyBorder="1" applyAlignment="1" applyProtection="1">
      <alignment wrapText="1"/>
    </xf>
    <xf numFmtId="164" fontId="3" fillId="2" borderId="49"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0"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 fillId="0" borderId="3" xfId="0" applyFont="1" applyBorder="1" applyAlignment="1" applyProtection="1">
      <alignment horizontal="left" vertical="top" wrapText="1"/>
      <protection locked="0"/>
    </xf>
    <xf numFmtId="8" fontId="1" fillId="3" borderId="2" xfId="0" applyNumberFormat="1" applyFont="1" applyFill="1" applyBorder="1" applyAlignment="1" applyProtection="1">
      <alignment vertical="center" wrapText="1"/>
      <protection locked="0"/>
    </xf>
    <xf numFmtId="0" fontId="1" fillId="0" borderId="3" xfId="0" applyFont="1" applyBorder="1" applyAlignment="1">
      <alignment horizontal="left" vertical="top" wrapText="1"/>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0" fontId="1" fillId="3" borderId="3" xfId="0" applyFont="1" applyFill="1" applyBorder="1" applyAlignment="1">
      <alignment horizontal="left" vertical="top" wrapText="1"/>
    </xf>
    <xf numFmtId="164" fontId="1" fillId="3" borderId="3"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1" fillId="0" borderId="3" xfId="1" applyFont="1" applyBorder="1" applyAlignment="1" applyProtection="1">
      <alignment horizontal="center" vertical="center" wrapText="1"/>
      <protection locked="0"/>
    </xf>
    <xf numFmtId="0" fontId="1" fillId="2" borderId="3" xfId="0" applyFont="1" applyFill="1" applyBorder="1" applyAlignment="1">
      <alignment vertical="center" wrapText="1"/>
    </xf>
    <xf numFmtId="0" fontId="6" fillId="2" borderId="3" xfId="0" applyFont="1" applyFill="1" applyBorder="1" applyAlignment="1">
      <alignment horizontal="left" vertical="center" wrapText="1"/>
    </xf>
    <xf numFmtId="164" fontId="3" fillId="2" borderId="38"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3" fillId="2" borderId="38" xfId="0" applyFont="1" applyFill="1" applyBorder="1" applyAlignment="1">
      <alignment horizontal="center" vertical="center" wrapText="1"/>
    </xf>
    <xf numFmtId="0" fontId="3" fillId="2" borderId="51" xfId="0" applyFont="1" applyFill="1" applyBorder="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3" fillId="2" borderId="51" xfId="0" applyFont="1" applyFill="1" applyBorder="1" applyAlignment="1">
      <alignment horizontal="center" wrapText="1"/>
    </xf>
    <xf numFmtId="0" fontId="3" fillId="2" borderId="38" xfId="0" applyFont="1" applyFill="1" applyBorder="1" applyAlignment="1">
      <alignment horizontal="center" wrapText="1"/>
    </xf>
    <xf numFmtId="164" fontId="3" fillId="2" borderId="50" xfId="1" applyFont="1" applyFill="1" applyBorder="1" applyAlignment="1" applyProtection="1">
      <alignment vertical="center" wrapText="1"/>
    </xf>
    <xf numFmtId="0" fontId="3" fillId="4" borderId="0" xfId="0" applyFont="1" applyFill="1" applyAlignment="1">
      <alignment horizontal="center" vertical="center" wrapText="1"/>
    </xf>
    <xf numFmtId="164" fontId="3" fillId="2" borderId="0" xfId="1" applyFont="1" applyFill="1" applyBorder="1" applyAlignment="1" applyProtection="1">
      <alignment horizontal="center" vertical="center" wrapText="1"/>
    </xf>
    <xf numFmtId="0" fontId="3" fillId="2" borderId="39" xfId="0" applyFont="1" applyFill="1" applyBorder="1" applyAlignment="1">
      <alignment horizontal="center" vertical="center" wrapText="1"/>
    </xf>
    <xf numFmtId="0" fontId="3" fillId="2" borderId="43" xfId="0" applyFont="1" applyFill="1" applyBorder="1" applyAlignment="1">
      <alignment horizontal="center" vertical="center" wrapText="1"/>
    </xf>
    <xf numFmtId="164" fontId="6" fillId="10" borderId="3" xfId="1" applyFont="1" applyFill="1" applyBorder="1" applyAlignment="1" applyProtection="1">
      <alignment horizontal="center" vertical="center" wrapText="1"/>
      <protection locked="0"/>
    </xf>
    <xf numFmtId="164" fontId="6" fillId="11" borderId="3" xfId="1" applyFont="1" applyFill="1" applyBorder="1" applyAlignment="1" applyProtection="1">
      <alignment horizontal="center" vertical="center" wrapText="1"/>
      <protection locked="0"/>
    </xf>
    <xf numFmtId="164" fontId="6" fillId="12" borderId="3" xfId="1" applyFont="1" applyFill="1" applyBorder="1" applyAlignment="1" applyProtection="1">
      <alignment horizontal="center" vertical="center" wrapText="1"/>
      <protection locked="0"/>
    </xf>
    <xf numFmtId="164" fontId="6" fillId="12" borderId="3" xfId="1" applyFont="1" applyFill="1" applyBorder="1" applyAlignment="1" applyProtection="1">
      <alignment vertical="center" wrapText="1"/>
      <protection locked="0"/>
    </xf>
    <xf numFmtId="164" fontId="6" fillId="13" borderId="38" xfId="0" applyNumberFormat="1" applyFont="1" applyFill="1" applyBorder="1" applyAlignment="1">
      <alignment wrapText="1"/>
    </xf>
    <xf numFmtId="164" fontId="6" fillId="12" borderId="38" xfId="0" applyNumberFormat="1" applyFont="1" applyFill="1" applyBorder="1" applyAlignment="1">
      <alignment wrapText="1"/>
    </xf>
    <xf numFmtId="0" fontId="19" fillId="0" borderId="0" xfId="0" applyFont="1" applyAlignment="1">
      <alignment horizontal="left" wrapText="1"/>
    </xf>
    <xf numFmtId="164" fontId="3" fillId="2" borderId="39" xfId="1" applyFont="1" applyFill="1" applyBorder="1" applyAlignment="1" applyProtection="1">
      <alignment horizontal="center" vertical="center" wrapText="1"/>
      <protection locked="0"/>
    </xf>
    <xf numFmtId="164" fontId="3" fillId="2" borderId="43" xfId="1" applyFont="1" applyFill="1" applyBorder="1" applyAlignment="1" applyProtection="1">
      <alignment horizontal="center" vertical="center" wrapText="1"/>
      <protection locked="0"/>
    </xf>
    <xf numFmtId="164" fontId="3" fillId="2" borderId="5" xfId="1" applyFont="1" applyFill="1" applyBorder="1" applyAlignment="1" applyProtection="1">
      <alignment vertical="center" wrapText="1"/>
    </xf>
    <xf numFmtId="164" fontId="6" fillId="0" borderId="3" xfId="1" applyFont="1" applyFill="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3" fillId="4" borderId="4" xfId="1" applyFont="1" applyFill="1" applyBorder="1" applyAlignment="1">
      <alignment wrapText="1"/>
    </xf>
    <xf numFmtId="0" fontId="3" fillId="2" borderId="53" xfId="0" applyFont="1" applyFill="1" applyBorder="1" applyAlignment="1" applyProtection="1">
      <alignment horizontal="center" wrapText="1"/>
      <protection locked="0"/>
    </xf>
    <xf numFmtId="0" fontId="3" fillId="2" borderId="43" xfId="0" applyFont="1" applyFill="1" applyBorder="1" applyAlignment="1" applyProtection="1">
      <alignment horizontal="center" wrapText="1"/>
      <protection locked="0"/>
    </xf>
    <xf numFmtId="164" fontId="6" fillId="2" borderId="43" xfId="0" applyNumberFormat="1" applyFont="1" applyFill="1" applyBorder="1" applyAlignment="1">
      <alignment wrapText="1"/>
    </xf>
    <xf numFmtId="164" fontId="6" fillId="2" borderId="50" xfId="0" applyNumberFormat="1" applyFont="1" applyFill="1" applyBorder="1" applyAlignment="1">
      <alignment wrapText="1"/>
    </xf>
    <xf numFmtId="0" fontId="3" fillId="2" borderId="53" xfId="0" applyFont="1" applyFill="1" applyBorder="1" applyAlignment="1">
      <alignment horizontal="center" wrapText="1"/>
    </xf>
    <xf numFmtId="0" fontId="3" fillId="2" borderId="43" xfId="0" applyFont="1" applyFill="1" applyBorder="1" applyAlignment="1">
      <alignment horizontal="center" wrapText="1"/>
    </xf>
    <xf numFmtId="164" fontId="3" fillId="2" borderId="53" xfId="1" applyFont="1" applyFill="1" applyBorder="1" applyAlignment="1">
      <alignment wrapText="1"/>
    </xf>
    <xf numFmtId="164" fontId="2" fillId="2" borderId="4" xfId="1" applyFont="1" applyFill="1" applyBorder="1" applyAlignment="1">
      <alignment vertical="center" wrapText="1"/>
    </xf>
    <xf numFmtId="164" fontId="6" fillId="3" borderId="3" xfId="1" applyFont="1" applyFill="1" applyBorder="1" applyAlignment="1" applyProtection="1">
      <alignment horizontal="center" vertical="center" wrapText="1"/>
    </xf>
    <xf numFmtId="164" fontId="6" fillId="3" borderId="0" xfId="1" applyFont="1" applyFill="1" applyBorder="1" applyAlignment="1" applyProtection="1">
      <alignment horizontal="center" vertical="center" wrapText="1"/>
    </xf>
    <xf numFmtId="0" fontId="21" fillId="0" borderId="0" xfId="0" applyFont="1" applyAlignment="1">
      <alignment horizontal="left" vertical="top" wrapText="1"/>
    </xf>
    <xf numFmtId="164" fontId="3" fillId="2" borderId="5" xfId="1" applyFont="1" applyFill="1" applyBorder="1" applyAlignment="1" applyProtection="1">
      <alignment horizontal="center" vertical="center" wrapText="1"/>
      <protection locked="0"/>
    </xf>
    <xf numFmtId="164" fontId="3" fillId="2" borderId="38"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164" fontId="3" fillId="0" borderId="0" xfId="0" applyNumberFormat="1" applyFont="1" applyFill="1" applyAlignment="1">
      <alignment vertical="center" wrapText="1"/>
    </xf>
    <xf numFmtId="10" fontId="3" fillId="0" borderId="0" xfId="2" applyNumberFormat="1" applyFont="1" applyFill="1" applyBorder="1" applyAlignment="1" applyProtection="1">
      <alignment wrapText="1"/>
    </xf>
    <xf numFmtId="0" fontId="4" fillId="0" borderId="0" xfId="0" applyFont="1" applyFill="1" applyAlignment="1">
      <alignment horizontal="center" vertical="center" wrapText="1"/>
    </xf>
    <xf numFmtId="164" fontId="3" fillId="0" borderId="0" xfId="2" applyNumberFormat="1" applyFont="1" applyFill="1" applyBorder="1" applyAlignment="1" applyProtection="1">
      <alignment wrapText="1"/>
    </xf>
    <xf numFmtId="0" fontId="0" fillId="0" borderId="0" xfId="0" applyFill="1" applyAlignment="1">
      <alignment horizontal="center" vertical="center" wrapText="1"/>
    </xf>
    <xf numFmtId="0" fontId="21" fillId="0" borderId="0" xfId="0" applyFont="1" applyAlignment="1">
      <alignment horizontal="left" vertical="top" wrapText="1"/>
    </xf>
    <xf numFmtId="49" fontId="27"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49" fontId="24"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19" fillId="0" borderId="52" xfId="0" applyFont="1" applyBorder="1" applyAlignment="1">
      <alignment horizontal="left" wrapText="1"/>
    </xf>
    <xf numFmtId="0" fontId="3" fillId="3" borderId="4"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8"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1" xfId="0" applyFont="1" applyFill="1" applyBorder="1" applyAlignment="1">
      <alignment horizontal="center" wrapText="1"/>
    </xf>
    <xf numFmtId="0" fontId="3" fillId="2" borderId="38"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defaultRowHeight="14.5" x14ac:dyDescent="0.35"/>
  <cols>
    <col min="2" max="2" width="127.36328125" customWidth="1"/>
  </cols>
  <sheetData>
    <row r="2" spans="2:5" ht="36.75" customHeight="1" thickBot="1" x14ac:dyDescent="0.4">
      <c r="B2" s="239" t="s">
        <v>476</v>
      </c>
      <c r="C2" s="239"/>
      <c r="D2" s="239"/>
      <c r="E2" s="239"/>
    </row>
    <row r="3" spans="2:5" ht="295.5" customHeight="1" thickBot="1" x14ac:dyDescent="0.4">
      <c r="B3" s="178" t="s">
        <v>502</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R159"/>
  <sheetViews>
    <sheetView showGridLines="0" showZeros="0" tabSelected="1" topLeftCell="G4" zoomScale="70" zoomScaleNormal="70" workbookViewId="0">
      <pane ySplit="1" topLeftCell="A112" activePane="bottomLeft" state="frozen"/>
      <selection activeCell="A4" sqref="A4"/>
      <selection pane="bottomLeft" activeCell="H56" sqref="H56"/>
    </sheetView>
  </sheetViews>
  <sheetFormatPr defaultColWidth="9.08984375" defaultRowHeight="14.5" x14ac:dyDescent="0.35"/>
  <cols>
    <col min="1" max="1" width="9.08984375" style="34"/>
    <col min="2" max="2" width="30.6328125" style="34" customWidth="1"/>
    <col min="3" max="3" width="37.54296875" style="34" customWidth="1"/>
    <col min="4" max="7" width="25.08984375" style="34" customWidth="1"/>
    <col min="8" max="11" width="25.6328125" style="34" customWidth="1"/>
    <col min="12" max="13" width="23.08984375" style="34" customWidth="1"/>
    <col min="14" max="14" width="22.453125" style="34" customWidth="1"/>
    <col min="15" max="15" width="22.453125" style="145" customWidth="1"/>
    <col min="16" max="16" width="25.6328125" style="169" customWidth="1"/>
    <col min="17" max="17" width="30.36328125" style="34" customWidth="1"/>
    <col min="18" max="18" width="18.90625" style="34" customWidth="1"/>
    <col min="19" max="19" width="9.08984375" style="34"/>
    <col min="20" max="20" width="17.6328125" style="34" customWidth="1"/>
    <col min="21" max="21" width="26.453125" style="34" customWidth="1"/>
    <col min="22" max="22" width="22.453125" style="34" customWidth="1"/>
    <col min="23" max="23" width="29.6328125" style="34" customWidth="1"/>
    <col min="24" max="24" width="23.453125" style="34" customWidth="1"/>
    <col min="25" max="25" width="18.453125" style="34" customWidth="1"/>
    <col min="26" max="26" width="17.453125" style="34" customWidth="1"/>
    <col min="27" max="27" width="25.08984375" style="34" customWidth="1"/>
    <col min="28" max="16384" width="9.08984375" style="34"/>
  </cols>
  <sheetData>
    <row r="1" spans="1:18" ht="30.75" customHeight="1" x14ac:dyDescent="1">
      <c r="B1" s="239" t="s">
        <v>476</v>
      </c>
      <c r="C1" s="239"/>
      <c r="D1" s="239"/>
      <c r="E1" s="239"/>
      <c r="F1" s="239"/>
      <c r="G1" s="239"/>
      <c r="H1" s="239"/>
      <c r="I1" s="195"/>
      <c r="J1" s="195"/>
      <c r="K1" s="229"/>
      <c r="L1" s="32"/>
      <c r="M1" s="32"/>
      <c r="N1" s="33"/>
      <c r="O1" s="144"/>
      <c r="P1" s="168"/>
      <c r="Q1" s="33"/>
    </row>
    <row r="2" spans="1:18" ht="16.5" customHeight="1" x14ac:dyDescent="0.6">
      <c r="B2" s="256" t="s">
        <v>115</v>
      </c>
      <c r="C2" s="256"/>
      <c r="D2" s="256"/>
      <c r="E2" s="256"/>
      <c r="F2" s="256"/>
      <c r="G2" s="256"/>
      <c r="H2" s="256"/>
      <c r="I2" s="212"/>
      <c r="J2" s="212"/>
      <c r="K2" s="212"/>
      <c r="L2" s="179"/>
      <c r="M2" s="179"/>
      <c r="N2" s="179"/>
      <c r="O2" s="155"/>
      <c r="P2" s="155"/>
    </row>
    <row r="4" spans="1:18" ht="119.25" customHeight="1" x14ac:dyDescent="0.35">
      <c r="B4" s="42" t="s">
        <v>488</v>
      </c>
      <c r="C4" s="42" t="s">
        <v>489</v>
      </c>
      <c r="D4" s="65" t="s">
        <v>594</v>
      </c>
      <c r="E4" s="65" t="s">
        <v>577</v>
      </c>
      <c r="F4" s="65" t="s">
        <v>589</v>
      </c>
      <c r="G4" s="65" t="s">
        <v>585</v>
      </c>
      <c r="H4" s="65" t="s">
        <v>595</v>
      </c>
      <c r="I4" s="65" t="s">
        <v>584</v>
      </c>
      <c r="J4" s="65" t="s">
        <v>590</v>
      </c>
      <c r="K4" s="65" t="s">
        <v>586</v>
      </c>
      <c r="L4" s="92" t="s">
        <v>578</v>
      </c>
      <c r="M4" s="92" t="s">
        <v>579</v>
      </c>
      <c r="N4" s="42" t="s">
        <v>490</v>
      </c>
      <c r="O4" s="176" t="s">
        <v>587</v>
      </c>
      <c r="P4" s="176" t="s">
        <v>499</v>
      </c>
      <c r="Q4" s="176" t="s">
        <v>501</v>
      </c>
      <c r="R4" s="41"/>
    </row>
    <row r="5" spans="1:18" ht="51" customHeight="1" x14ac:dyDescent="0.35">
      <c r="B5" s="89" t="s">
        <v>0</v>
      </c>
      <c r="C5" s="240" t="s">
        <v>505</v>
      </c>
      <c r="D5" s="241"/>
      <c r="E5" s="241"/>
      <c r="F5" s="241"/>
      <c r="G5" s="241"/>
      <c r="H5" s="241"/>
      <c r="I5" s="241"/>
      <c r="J5" s="241"/>
      <c r="K5" s="241"/>
      <c r="L5" s="241"/>
      <c r="M5" s="241"/>
      <c r="N5" s="241"/>
      <c r="O5" s="241"/>
      <c r="P5" s="241"/>
      <c r="Q5" s="242"/>
      <c r="R5" s="18"/>
    </row>
    <row r="6" spans="1:18" ht="51" customHeight="1" x14ac:dyDescent="0.35">
      <c r="B6" s="89" t="s">
        <v>1</v>
      </c>
      <c r="C6" s="252" t="s">
        <v>506</v>
      </c>
      <c r="D6" s="253"/>
      <c r="E6" s="253"/>
      <c r="F6" s="253"/>
      <c r="G6" s="253"/>
      <c r="H6" s="253"/>
      <c r="I6" s="253"/>
      <c r="J6" s="253"/>
      <c r="K6" s="253"/>
      <c r="L6" s="253"/>
      <c r="M6" s="253"/>
      <c r="N6" s="253"/>
      <c r="O6" s="253"/>
      <c r="P6" s="253"/>
      <c r="Q6" s="254"/>
      <c r="R6" s="44"/>
    </row>
    <row r="7" spans="1:18" ht="163.65" customHeight="1" x14ac:dyDescent="0.35">
      <c r="B7" s="132" t="s">
        <v>2</v>
      </c>
      <c r="C7" s="180" t="s">
        <v>533</v>
      </c>
      <c r="D7" s="19"/>
      <c r="E7" s="19"/>
      <c r="F7" s="19"/>
      <c r="G7" s="19"/>
      <c r="H7" s="19">
        <v>30000</v>
      </c>
      <c r="I7" s="19">
        <v>0</v>
      </c>
      <c r="J7" s="19">
        <v>30000</v>
      </c>
      <c r="K7" s="19">
        <v>30000</v>
      </c>
      <c r="L7" s="115">
        <f t="shared" ref="L7:L14" si="0">SUM(D7,H7)</f>
        <v>30000</v>
      </c>
      <c r="M7" s="115">
        <f t="shared" ref="M7:M14" si="1">SUM(E7,L7)</f>
        <v>30000</v>
      </c>
      <c r="N7" s="112">
        <v>1</v>
      </c>
      <c r="O7" s="189">
        <f t="shared" ref="O7:O14" si="2">SUM(G7,K7)</f>
        <v>30000</v>
      </c>
      <c r="P7" s="185" t="s">
        <v>535</v>
      </c>
      <c r="Q7" s="183" t="s">
        <v>536</v>
      </c>
      <c r="R7" s="45"/>
    </row>
    <row r="8" spans="1:18" s="35" customFormat="1" ht="108" customHeight="1" x14ac:dyDescent="0.35">
      <c r="B8" s="132" t="s">
        <v>3</v>
      </c>
      <c r="C8" s="184" t="s">
        <v>507</v>
      </c>
      <c r="D8" s="20">
        <v>20000</v>
      </c>
      <c r="E8" s="20">
        <v>0</v>
      </c>
      <c r="F8" s="20">
        <v>20000</v>
      </c>
      <c r="G8" s="20">
        <v>20037.599999999999</v>
      </c>
      <c r="H8" s="20"/>
      <c r="I8" s="20"/>
      <c r="J8" s="20"/>
      <c r="K8" s="20"/>
      <c r="L8" s="227">
        <f t="shared" si="0"/>
        <v>20000</v>
      </c>
      <c r="M8" s="227">
        <f t="shared" si="1"/>
        <v>20000</v>
      </c>
      <c r="N8" s="113">
        <v>1</v>
      </c>
      <c r="O8" s="189">
        <f t="shared" si="2"/>
        <v>20037.599999999999</v>
      </c>
      <c r="P8" s="185" t="s">
        <v>557</v>
      </c>
      <c r="Q8" s="105"/>
      <c r="R8" s="228"/>
    </row>
    <row r="9" spans="1:18" ht="124.25" customHeight="1" x14ac:dyDescent="0.35">
      <c r="B9" s="132" t="s">
        <v>4</v>
      </c>
      <c r="C9" s="180" t="s">
        <v>534</v>
      </c>
      <c r="D9" s="20">
        <v>4000</v>
      </c>
      <c r="E9" s="206">
        <v>1400</v>
      </c>
      <c r="F9" s="216">
        <v>5400</v>
      </c>
      <c r="G9" s="216">
        <v>5399.46</v>
      </c>
      <c r="H9" s="19"/>
      <c r="I9" s="19"/>
      <c r="J9" s="19"/>
      <c r="K9" s="19"/>
      <c r="L9" s="115">
        <f t="shared" si="0"/>
        <v>4000</v>
      </c>
      <c r="M9" s="115">
        <f t="shared" si="1"/>
        <v>5400</v>
      </c>
      <c r="N9" s="112">
        <v>1</v>
      </c>
      <c r="O9" s="189">
        <f t="shared" si="2"/>
        <v>5399.46</v>
      </c>
      <c r="P9" s="185" t="s">
        <v>559</v>
      </c>
      <c r="Q9" s="183"/>
      <c r="R9" s="45"/>
    </row>
    <row r="10" spans="1:18" ht="65.25" customHeight="1" x14ac:dyDescent="0.35">
      <c r="B10" s="132" t="s">
        <v>30</v>
      </c>
      <c r="C10" s="180" t="s">
        <v>532</v>
      </c>
      <c r="D10" s="19">
        <v>2000</v>
      </c>
      <c r="E10" s="207">
        <v>-1400</v>
      </c>
      <c r="F10" s="216">
        <v>600</v>
      </c>
      <c r="G10" s="216">
        <v>633.47</v>
      </c>
      <c r="H10" s="19"/>
      <c r="I10" s="19"/>
      <c r="J10" s="19"/>
      <c r="K10" s="19"/>
      <c r="L10" s="115">
        <f t="shared" si="0"/>
        <v>2000</v>
      </c>
      <c r="M10" s="115">
        <f t="shared" si="1"/>
        <v>600</v>
      </c>
      <c r="N10" s="112">
        <v>1</v>
      </c>
      <c r="O10" s="189">
        <f t="shared" si="2"/>
        <v>633.47</v>
      </c>
      <c r="P10" s="185" t="s">
        <v>558</v>
      </c>
      <c r="Q10" s="104"/>
      <c r="R10" s="45"/>
    </row>
    <row r="11" spans="1:18" ht="62" x14ac:dyDescent="0.35">
      <c r="B11" s="132" t="s">
        <v>31</v>
      </c>
      <c r="C11" s="184" t="s">
        <v>549</v>
      </c>
      <c r="D11" s="19">
        <v>40000</v>
      </c>
      <c r="E11" s="19">
        <v>0</v>
      </c>
      <c r="F11" s="19">
        <v>40000</v>
      </c>
      <c r="G11" s="19">
        <v>40000</v>
      </c>
      <c r="H11" s="19">
        <v>25000</v>
      </c>
      <c r="I11" s="19">
        <v>0</v>
      </c>
      <c r="J11" s="19">
        <v>25000</v>
      </c>
      <c r="K11" s="19">
        <v>25000</v>
      </c>
      <c r="L11" s="115">
        <f t="shared" si="0"/>
        <v>65000</v>
      </c>
      <c r="M11" s="115">
        <f t="shared" si="1"/>
        <v>65000</v>
      </c>
      <c r="N11" s="112">
        <v>1</v>
      </c>
      <c r="O11" s="189">
        <f t="shared" si="2"/>
        <v>65000</v>
      </c>
      <c r="P11" s="20" t="s">
        <v>545</v>
      </c>
      <c r="Q11" s="104" t="s">
        <v>537</v>
      </c>
      <c r="R11" s="45"/>
    </row>
    <row r="12" spans="1:18" ht="124" x14ac:dyDescent="0.35">
      <c r="B12" s="132" t="s">
        <v>32</v>
      </c>
      <c r="C12" s="180" t="s">
        <v>531</v>
      </c>
      <c r="D12" s="19">
        <v>15000</v>
      </c>
      <c r="E12" s="19">
        <v>0</v>
      </c>
      <c r="F12" s="19">
        <v>15000</v>
      </c>
      <c r="G12" s="19">
        <v>15000</v>
      </c>
      <c r="H12" s="19"/>
      <c r="I12" s="19"/>
      <c r="J12" s="19"/>
      <c r="K12" s="19"/>
      <c r="L12" s="115">
        <f t="shared" si="0"/>
        <v>15000</v>
      </c>
      <c r="M12" s="115">
        <f t="shared" si="1"/>
        <v>15000</v>
      </c>
      <c r="N12" s="112">
        <v>1</v>
      </c>
      <c r="O12" s="189">
        <f t="shared" si="2"/>
        <v>15000</v>
      </c>
      <c r="P12" s="185" t="s">
        <v>559</v>
      </c>
      <c r="Q12" s="104"/>
      <c r="R12" s="45"/>
    </row>
    <row r="13" spans="1:18" ht="46.5" x14ac:dyDescent="0.35">
      <c r="B13" s="132" t="s">
        <v>33</v>
      </c>
      <c r="C13" s="184" t="s">
        <v>550</v>
      </c>
      <c r="D13" s="185">
        <v>5000</v>
      </c>
      <c r="E13" s="185">
        <v>0</v>
      </c>
      <c r="F13" s="185">
        <v>5000</v>
      </c>
      <c r="G13" s="185">
        <v>5000</v>
      </c>
      <c r="H13" s="20"/>
      <c r="I13" s="20"/>
      <c r="J13" s="20"/>
      <c r="K13" s="20"/>
      <c r="L13" s="115">
        <f t="shared" si="0"/>
        <v>5000</v>
      </c>
      <c r="M13" s="115">
        <f t="shared" si="1"/>
        <v>5000</v>
      </c>
      <c r="N13" s="112">
        <v>1</v>
      </c>
      <c r="O13" s="189">
        <f t="shared" si="2"/>
        <v>5000</v>
      </c>
      <c r="P13" s="185" t="s">
        <v>559</v>
      </c>
      <c r="Q13" s="105"/>
      <c r="R13" s="45"/>
    </row>
    <row r="14" spans="1:18" ht="93" x14ac:dyDescent="0.35">
      <c r="A14" s="35"/>
      <c r="B14" s="132" t="s">
        <v>34</v>
      </c>
      <c r="C14" s="184" t="s">
        <v>551</v>
      </c>
      <c r="D14" s="20">
        <v>85000</v>
      </c>
      <c r="E14" s="20">
        <v>0</v>
      </c>
      <c r="F14" s="20">
        <v>85000</v>
      </c>
      <c r="G14" s="20">
        <v>85000</v>
      </c>
      <c r="H14" s="20"/>
      <c r="I14" s="20"/>
      <c r="J14" s="20"/>
      <c r="K14" s="20"/>
      <c r="L14" s="115">
        <f t="shared" si="0"/>
        <v>85000</v>
      </c>
      <c r="M14" s="115">
        <f t="shared" si="1"/>
        <v>85000</v>
      </c>
      <c r="N14" s="112">
        <v>1</v>
      </c>
      <c r="O14" s="189">
        <f t="shared" si="2"/>
        <v>85000</v>
      </c>
      <c r="P14" s="185" t="s">
        <v>560</v>
      </c>
      <c r="Q14" s="105" t="s">
        <v>537</v>
      </c>
    </row>
    <row r="15" spans="1:18" ht="15.5" x14ac:dyDescent="0.35">
      <c r="A15" s="35"/>
      <c r="C15" s="89" t="s">
        <v>114</v>
      </c>
      <c r="D15" s="21">
        <f t="shared" ref="D15:L15" si="3">SUM(D7:D14)</f>
        <v>171000</v>
      </c>
      <c r="E15" s="21">
        <f t="shared" si="3"/>
        <v>0</v>
      </c>
      <c r="F15" s="21">
        <f t="shared" si="3"/>
        <v>171000</v>
      </c>
      <c r="G15" s="21">
        <f t="shared" si="3"/>
        <v>171070.53</v>
      </c>
      <c r="H15" s="21">
        <f t="shared" si="3"/>
        <v>55000</v>
      </c>
      <c r="I15" s="21">
        <f t="shared" si="3"/>
        <v>0</v>
      </c>
      <c r="J15" s="21">
        <f t="shared" si="3"/>
        <v>55000</v>
      </c>
      <c r="K15" s="21">
        <f t="shared" si="3"/>
        <v>55000</v>
      </c>
      <c r="L15" s="21">
        <f t="shared" si="3"/>
        <v>226000</v>
      </c>
      <c r="M15" s="21"/>
      <c r="N15" s="21">
        <f>(N7*M7)+(N8*M8)+(N9*M9)+(N10*M10)+(N11*M11)+(N12*M12)+(N13*M13)+(N14*M14)</f>
        <v>226000</v>
      </c>
      <c r="O15" s="21">
        <f t="shared" ref="O15" si="4">SUM(O7:O14)</f>
        <v>226070.53</v>
      </c>
      <c r="P15" s="170"/>
      <c r="Q15" s="105"/>
      <c r="R15" s="46"/>
    </row>
    <row r="16" spans="1:18" ht="51" customHeight="1" x14ac:dyDescent="0.35">
      <c r="A16" s="35"/>
      <c r="B16" s="89" t="s">
        <v>5</v>
      </c>
      <c r="C16" s="246" t="s">
        <v>508</v>
      </c>
      <c r="D16" s="247"/>
      <c r="E16" s="247"/>
      <c r="F16" s="247"/>
      <c r="G16" s="247"/>
      <c r="H16" s="247"/>
      <c r="I16" s="247"/>
      <c r="J16" s="247"/>
      <c r="K16" s="247"/>
      <c r="L16" s="247"/>
      <c r="M16" s="247"/>
      <c r="N16" s="247"/>
      <c r="O16" s="247"/>
      <c r="P16" s="247"/>
      <c r="Q16" s="248"/>
      <c r="R16" s="44"/>
    </row>
    <row r="17" spans="1:18" ht="77.5" customHeight="1" x14ac:dyDescent="0.35">
      <c r="A17" s="35"/>
      <c r="B17" s="132" t="s">
        <v>37</v>
      </c>
      <c r="C17" s="180" t="s">
        <v>552</v>
      </c>
      <c r="D17" s="19">
        <v>15000</v>
      </c>
      <c r="E17" s="19">
        <v>0</v>
      </c>
      <c r="F17" s="19">
        <v>15000</v>
      </c>
      <c r="G17" s="19">
        <v>17147.52</v>
      </c>
      <c r="H17" s="19"/>
      <c r="I17" s="19"/>
      <c r="J17" s="19"/>
      <c r="K17" s="19"/>
      <c r="L17" s="115">
        <f>SUM(D17,H17)</f>
        <v>15000</v>
      </c>
      <c r="M17" s="115">
        <f>SUM(E17,L17)</f>
        <v>15000</v>
      </c>
      <c r="N17" s="112">
        <v>1</v>
      </c>
      <c r="O17" s="189">
        <f>SUM(G17,K17)</f>
        <v>17147.52</v>
      </c>
      <c r="P17" s="185" t="s">
        <v>564</v>
      </c>
      <c r="Q17" s="104"/>
      <c r="R17" s="45"/>
    </row>
    <row r="18" spans="1:18" ht="62" x14ac:dyDescent="0.35">
      <c r="A18" s="35"/>
      <c r="B18" s="190" t="s">
        <v>38</v>
      </c>
      <c r="C18" s="184" t="s">
        <v>581</v>
      </c>
      <c r="D18" s="19">
        <v>10000</v>
      </c>
      <c r="E18" s="19">
        <v>0</v>
      </c>
      <c r="F18" s="19">
        <v>10000</v>
      </c>
      <c r="G18" s="19">
        <v>10000</v>
      </c>
      <c r="H18" s="19"/>
      <c r="I18" s="19"/>
      <c r="J18" s="19"/>
      <c r="K18" s="19"/>
      <c r="L18" s="115">
        <f>SUM(D18,H18)</f>
        <v>10000</v>
      </c>
      <c r="M18" s="115">
        <f>SUM(E18,L18)</f>
        <v>10000</v>
      </c>
      <c r="N18" s="112">
        <v>1</v>
      </c>
      <c r="O18" s="189">
        <f>SUM(G18,K18)</f>
        <v>10000</v>
      </c>
      <c r="P18" s="185" t="s">
        <v>563</v>
      </c>
      <c r="Q18" s="104"/>
      <c r="R18" s="45"/>
    </row>
    <row r="19" spans="1:18" ht="108.5" x14ac:dyDescent="0.35">
      <c r="A19" s="35"/>
      <c r="B19" s="190" t="s">
        <v>35</v>
      </c>
      <c r="C19" s="180" t="s">
        <v>509</v>
      </c>
      <c r="D19" s="19">
        <v>20000</v>
      </c>
      <c r="E19" s="19">
        <v>0</v>
      </c>
      <c r="F19" s="19">
        <v>20000</v>
      </c>
      <c r="G19" s="19">
        <v>14918.45</v>
      </c>
      <c r="H19" s="19"/>
      <c r="I19" s="19"/>
      <c r="J19" s="19"/>
      <c r="K19" s="19"/>
      <c r="L19" s="115">
        <f>SUM(D19,H19)</f>
        <v>20000</v>
      </c>
      <c r="M19" s="115">
        <f>SUM(E19,L19)</f>
        <v>20000</v>
      </c>
      <c r="N19" s="112">
        <v>1</v>
      </c>
      <c r="O19" s="189">
        <f>SUM(G19,K19)</f>
        <v>14918.45</v>
      </c>
      <c r="P19" s="185" t="s">
        <v>565</v>
      </c>
      <c r="Q19" s="104"/>
      <c r="R19" s="45"/>
    </row>
    <row r="20" spans="1:18" ht="46.5" x14ac:dyDescent="0.35">
      <c r="A20" s="35"/>
      <c r="B20" s="190" t="s">
        <v>36</v>
      </c>
      <c r="C20" s="180" t="s">
        <v>511</v>
      </c>
      <c r="D20" s="19">
        <v>60000</v>
      </c>
      <c r="E20" s="19">
        <v>0</v>
      </c>
      <c r="F20" s="19">
        <v>60000</v>
      </c>
      <c r="G20" s="19">
        <v>50627.4</v>
      </c>
      <c r="H20" s="19">
        <v>10000</v>
      </c>
      <c r="I20" s="19">
        <v>0</v>
      </c>
      <c r="J20" s="19">
        <v>10000</v>
      </c>
      <c r="K20" s="19">
        <v>10000</v>
      </c>
      <c r="L20" s="115">
        <f>SUM(D20,H20)</f>
        <v>70000</v>
      </c>
      <c r="M20" s="115">
        <f>SUM(E20,L20)</f>
        <v>70000</v>
      </c>
      <c r="N20" s="112">
        <v>1</v>
      </c>
      <c r="O20" s="189">
        <f>SUM(G20,K20)</f>
        <v>60627.4</v>
      </c>
      <c r="P20" s="185" t="s">
        <v>546</v>
      </c>
      <c r="Q20" s="183" t="s">
        <v>538</v>
      </c>
      <c r="R20" s="45"/>
    </row>
    <row r="21" spans="1:18" ht="15.5" x14ac:dyDescent="0.35">
      <c r="A21" s="35"/>
      <c r="C21" s="89" t="s">
        <v>114</v>
      </c>
      <c r="D21" s="24">
        <f t="shared" ref="D21:L21" si="5">SUM(D17:D20)</f>
        <v>105000</v>
      </c>
      <c r="E21" s="24">
        <f t="shared" si="5"/>
        <v>0</v>
      </c>
      <c r="F21" s="24">
        <f t="shared" si="5"/>
        <v>105000</v>
      </c>
      <c r="G21" s="24">
        <f t="shared" si="5"/>
        <v>92693.37</v>
      </c>
      <c r="H21" s="24">
        <f t="shared" si="5"/>
        <v>10000</v>
      </c>
      <c r="I21" s="24">
        <f t="shared" si="5"/>
        <v>0</v>
      </c>
      <c r="J21" s="24">
        <f t="shared" si="5"/>
        <v>10000</v>
      </c>
      <c r="K21" s="24">
        <f t="shared" si="5"/>
        <v>10000</v>
      </c>
      <c r="L21" s="24">
        <f t="shared" si="5"/>
        <v>115000</v>
      </c>
      <c r="M21" s="115">
        <f>SUM(E21,L21)</f>
        <v>115000</v>
      </c>
      <c r="N21" s="21">
        <f>(N17*M17)+(N18*M18)+(N19*M19)+(N20*M20)</f>
        <v>115000</v>
      </c>
      <c r="O21" s="24">
        <f t="shared" ref="O21" si="6">SUM(O17:O20)</f>
        <v>102693.37</v>
      </c>
      <c r="P21" s="170"/>
      <c r="Q21" s="105"/>
      <c r="R21" s="46"/>
    </row>
    <row r="22" spans="1:18" ht="15.5" x14ac:dyDescent="0.35">
      <c r="B22" s="11"/>
      <c r="C22" s="12"/>
      <c r="D22" s="10"/>
      <c r="E22" s="10"/>
      <c r="F22" s="10"/>
      <c r="G22" s="10"/>
      <c r="H22" s="10"/>
      <c r="I22" s="10"/>
      <c r="J22" s="10"/>
      <c r="K22" s="10"/>
      <c r="L22" s="10"/>
      <c r="M22" s="10"/>
      <c r="N22" s="10"/>
      <c r="O22" s="10"/>
      <c r="P22" s="10"/>
      <c r="Q22" s="10"/>
      <c r="R22" s="45"/>
    </row>
    <row r="23" spans="1:18" ht="51" customHeight="1" x14ac:dyDescent="0.35">
      <c r="B23" s="89" t="s">
        <v>6</v>
      </c>
      <c r="C23" s="243" t="s">
        <v>510</v>
      </c>
      <c r="D23" s="244"/>
      <c r="E23" s="244"/>
      <c r="F23" s="244"/>
      <c r="G23" s="244"/>
      <c r="H23" s="244"/>
      <c r="I23" s="244"/>
      <c r="J23" s="244"/>
      <c r="K23" s="244"/>
      <c r="L23" s="244"/>
      <c r="M23" s="244"/>
      <c r="N23" s="244"/>
      <c r="O23" s="244"/>
      <c r="P23" s="244"/>
      <c r="Q23" s="245"/>
      <c r="R23" s="18"/>
    </row>
    <row r="24" spans="1:18" ht="51" customHeight="1" x14ac:dyDescent="0.35">
      <c r="B24" s="89" t="s">
        <v>42</v>
      </c>
      <c r="C24" s="246" t="s">
        <v>512</v>
      </c>
      <c r="D24" s="247"/>
      <c r="E24" s="247"/>
      <c r="F24" s="247"/>
      <c r="G24" s="247"/>
      <c r="H24" s="247"/>
      <c r="I24" s="247"/>
      <c r="J24" s="247"/>
      <c r="K24" s="247"/>
      <c r="L24" s="247"/>
      <c r="M24" s="247"/>
      <c r="N24" s="247"/>
      <c r="O24" s="247"/>
      <c r="P24" s="247"/>
      <c r="Q24" s="248"/>
      <c r="R24" s="44"/>
    </row>
    <row r="25" spans="1:18" ht="46.5" x14ac:dyDescent="0.35">
      <c r="B25" s="132" t="s">
        <v>44</v>
      </c>
      <c r="C25" s="180" t="s">
        <v>513</v>
      </c>
      <c r="D25" s="19">
        <v>10000</v>
      </c>
      <c r="E25" s="19">
        <v>0</v>
      </c>
      <c r="F25" s="19">
        <v>10000</v>
      </c>
      <c r="G25" s="19">
        <v>7313.7</v>
      </c>
      <c r="H25" s="19"/>
      <c r="I25" s="19"/>
      <c r="J25" s="19"/>
      <c r="K25" s="19"/>
      <c r="L25" s="115">
        <f>SUM(D25,H25)</f>
        <v>10000</v>
      </c>
      <c r="M25" s="115">
        <f t="shared" ref="M25:M30" si="7">SUM(E25,L25)</f>
        <v>10000</v>
      </c>
      <c r="N25" s="112">
        <v>1</v>
      </c>
      <c r="O25" s="189">
        <f>SUM(G25,K25)</f>
        <v>7313.7</v>
      </c>
      <c r="P25" s="185" t="s">
        <v>562</v>
      </c>
      <c r="Q25" s="183" t="s">
        <v>553</v>
      </c>
      <c r="R25" s="45"/>
    </row>
    <row r="26" spans="1:18" ht="62" x14ac:dyDescent="0.35">
      <c r="B26" s="132" t="s">
        <v>43</v>
      </c>
      <c r="C26" s="180" t="s">
        <v>514</v>
      </c>
      <c r="D26" s="19">
        <v>10000</v>
      </c>
      <c r="E26" s="207">
        <v>-5000</v>
      </c>
      <c r="F26" s="216">
        <v>5000</v>
      </c>
      <c r="G26" s="216">
        <v>4674.58</v>
      </c>
      <c r="H26" s="19"/>
      <c r="I26" s="19"/>
      <c r="J26" s="19"/>
      <c r="K26" s="19"/>
      <c r="L26" s="115">
        <f>SUM(D26,H26)</f>
        <v>10000</v>
      </c>
      <c r="M26" s="115">
        <f t="shared" si="7"/>
        <v>5000</v>
      </c>
      <c r="N26" s="112">
        <v>1</v>
      </c>
      <c r="O26" s="189">
        <f>SUM(G26,K26)</f>
        <v>4674.58</v>
      </c>
      <c r="P26" s="185" t="s">
        <v>562</v>
      </c>
      <c r="Q26" s="104"/>
      <c r="R26" s="45"/>
    </row>
    <row r="27" spans="1:18" ht="93" x14ac:dyDescent="0.35">
      <c r="B27" s="132" t="s">
        <v>45</v>
      </c>
      <c r="C27" s="184" t="s">
        <v>580</v>
      </c>
      <c r="D27" s="19">
        <v>15000</v>
      </c>
      <c r="E27" s="208">
        <v>12000</v>
      </c>
      <c r="F27" s="216">
        <v>27000</v>
      </c>
      <c r="G27" s="216">
        <v>590.26</v>
      </c>
      <c r="H27" s="19">
        <v>15000</v>
      </c>
      <c r="I27" s="19">
        <v>0</v>
      </c>
      <c r="J27" s="19">
        <v>15000</v>
      </c>
      <c r="K27" s="19">
        <v>0</v>
      </c>
      <c r="L27" s="115">
        <f>SUM(D27,H27)</f>
        <v>30000</v>
      </c>
      <c r="M27" s="115">
        <f t="shared" si="7"/>
        <v>42000</v>
      </c>
      <c r="N27" s="112">
        <v>1</v>
      </c>
      <c r="O27" s="189">
        <f>SUM(G27,K27)</f>
        <v>590.26</v>
      </c>
      <c r="P27" s="185" t="s">
        <v>540</v>
      </c>
      <c r="Q27" s="183" t="s">
        <v>539</v>
      </c>
      <c r="R27" s="45"/>
    </row>
    <row r="28" spans="1:18" ht="93" x14ac:dyDescent="0.35">
      <c r="B28" s="132" t="s">
        <v>46</v>
      </c>
      <c r="C28" s="186" t="s">
        <v>516</v>
      </c>
      <c r="D28" s="19">
        <v>12569.158878504673</v>
      </c>
      <c r="E28" s="207">
        <v>-7000</v>
      </c>
      <c r="F28" s="216">
        <v>5569.16</v>
      </c>
      <c r="G28" s="216">
        <v>4607.62</v>
      </c>
      <c r="H28" s="19">
        <v>12500</v>
      </c>
      <c r="I28" s="19">
        <v>0</v>
      </c>
      <c r="J28" s="19">
        <v>12500</v>
      </c>
      <c r="K28" s="19">
        <v>10000</v>
      </c>
      <c r="L28" s="115">
        <f>SUM(D28,H28)</f>
        <v>25069.158878504673</v>
      </c>
      <c r="M28" s="115">
        <f t="shared" si="7"/>
        <v>18069.158878504673</v>
      </c>
      <c r="N28" s="112">
        <v>1</v>
      </c>
      <c r="O28" s="189">
        <f>SUM(G28,K28)</f>
        <v>14607.619999999999</v>
      </c>
      <c r="P28" s="185" t="s">
        <v>541</v>
      </c>
      <c r="Q28" s="183" t="s">
        <v>539</v>
      </c>
      <c r="R28" s="45"/>
    </row>
    <row r="29" spans="1:18" ht="46.5" x14ac:dyDescent="0.35">
      <c r="B29" s="132" t="s">
        <v>47</v>
      </c>
      <c r="C29" s="184" t="s">
        <v>515</v>
      </c>
      <c r="D29" s="19">
        <v>50000</v>
      </c>
      <c r="E29" s="19">
        <v>0</v>
      </c>
      <c r="F29" s="19">
        <v>50000</v>
      </c>
      <c r="G29" s="19">
        <v>50521.03</v>
      </c>
      <c r="H29" s="19"/>
      <c r="I29" s="19"/>
      <c r="J29" s="19"/>
      <c r="K29" s="19"/>
      <c r="L29" s="115">
        <f>SUM(D29,H29)</f>
        <v>50000</v>
      </c>
      <c r="M29" s="115">
        <f t="shared" si="7"/>
        <v>50000</v>
      </c>
      <c r="N29" s="112">
        <v>1</v>
      </c>
      <c r="O29" s="189">
        <f>SUM(G29,K29)</f>
        <v>50521.03</v>
      </c>
      <c r="P29" s="185" t="s">
        <v>561</v>
      </c>
      <c r="Q29" s="183" t="s">
        <v>554</v>
      </c>
      <c r="R29" s="45"/>
    </row>
    <row r="30" spans="1:18" s="35" customFormat="1" ht="15.5" x14ac:dyDescent="0.35">
      <c r="A30" s="34"/>
      <c r="B30" s="34"/>
      <c r="C30" s="89" t="s">
        <v>114</v>
      </c>
      <c r="D30" s="21">
        <f t="shared" ref="D30:L30" si="8">SUM(D25:D29)</f>
        <v>97569.158878504677</v>
      </c>
      <c r="E30" s="21">
        <f t="shared" si="8"/>
        <v>0</v>
      </c>
      <c r="F30" s="21">
        <f t="shared" si="8"/>
        <v>97569.16</v>
      </c>
      <c r="G30" s="21">
        <f t="shared" si="8"/>
        <v>67707.19</v>
      </c>
      <c r="H30" s="21">
        <f t="shared" si="8"/>
        <v>27500</v>
      </c>
      <c r="I30" s="21">
        <f t="shared" si="8"/>
        <v>0</v>
      </c>
      <c r="J30" s="21">
        <f t="shared" si="8"/>
        <v>27500</v>
      </c>
      <c r="K30" s="21">
        <f t="shared" si="8"/>
        <v>10000</v>
      </c>
      <c r="L30" s="24">
        <f t="shared" si="8"/>
        <v>125069.15887850468</v>
      </c>
      <c r="M30" s="115">
        <f t="shared" si="7"/>
        <v>125069.15887850468</v>
      </c>
      <c r="N30" s="21">
        <f>(N25*M25)+(N26*M26)+(N27*M27)+(N28*M28)+(N29*M29)</f>
        <v>125069.15887850468</v>
      </c>
      <c r="O30" s="21">
        <f t="shared" ref="O30" si="9">SUM(O25:O29)</f>
        <v>77707.19</v>
      </c>
      <c r="P30" s="170"/>
      <c r="Q30" s="105"/>
      <c r="R30" s="46"/>
    </row>
    <row r="31" spans="1:18" ht="51" customHeight="1" x14ac:dyDescent="0.35">
      <c r="B31" s="89" t="s">
        <v>48</v>
      </c>
      <c r="C31" s="259" t="s">
        <v>527</v>
      </c>
      <c r="D31" s="260"/>
      <c r="E31" s="260"/>
      <c r="F31" s="260"/>
      <c r="G31" s="260"/>
      <c r="H31" s="260"/>
      <c r="I31" s="260"/>
      <c r="J31" s="260"/>
      <c r="K31" s="260"/>
      <c r="L31" s="260"/>
      <c r="M31" s="260"/>
      <c r="N31" s="260"/>
      <c r="O31" s="260"/>
      <c r="P31" s="260"/>
      <c r="Q31" s="261"/>
      <c r="R31" s="44"/>
    </row>
    <row r="32" spans="1:18" ht="62" x14ac:dyDescent="0.35">
      <c r="B32" s="191" t="s">
        <v>49</v>
      </c>
      <c r="C32" s="184" t="s">
        <v>582</v>
      </c>
      <c r="D32" s="20"/>
      <c r="E32" s="20"/>
      <c r="F32" s="20"/>
      <c r="G32" s="20"/>
      <c r="H32" s="20">
        <v>10000</v>
      </c>
      <c r="I32" s="20">
        <v>0</v>
      </c>
      <c r="J32" s="20">
        <v>10000</v>
      </c>
      <c r="K32" s="20">
        <v>10000</v>
      </c>
      <c r="L32" s="115">
        <f>SUM(D32,H32)</f>
        <v>10000</v>
      </c>
      <c r="M32" s="115">
        <f>SUM(E32,L32)</f>
        <v>10000</v>
      </c>
      <c r="N32" s="112">
        <v>1</v>
      </c>
      <c r="O32" s="189">
        <f>SUM(G32,K32)</f>
        <v>10000</v>
      </c>
      <c r="P32" s="185" t="s">
        <v>542</v>
      </c>
      <c r="Q32" s="183" t="s">
        <v>538</v>
      </c>
      <c r="R32" s="45"/>
    </row>
    <row r="33" spans="2:18" ht="139.5" x14ac:dyDescent="0.35">
      <c r="B33" s="132" t="s">
        <v>50</v>
      </c>
      <c r="C33" s="180" t="s">
        <v>583</v>
      </c>
      <c r="D33" s="19">
        <v>15000</v>
      </c>
      <c r="E33" s="208">
        <v>9900</v>
      </c>
      <c r="F33" s="216">
        <v>24900</v>
      </c>
      <c r="G33" s="216">
        <v>28122.89</v>
      </c>
      <c r="H33" s="19"/>
      <c r="I33" s="19"/>
      <c r="J33" s="19"/>
      <c r="K33" s="19"/>
      <c r="L33" s="115">
        <f>SUM(D33,H33)</f>
        <v>15000</v>
      </c>
      <c r="M33" s="115">
        <f>SUM(E33,L33)</f>
        <v>24900</v>
      </c>
      <c r="N33" s="112"/>
      <c r="O33" s="189">
        <f>SUM(G33,K33)</f>
        <v>28122.89</v>
      </c>
      <c r="P33" s="20"/>
      <c r="Q33" s="104"/>
      <c r="R33" s="45"/>
    </row>
    <row r="34" spans="2:18" ht="15.5" x14ac:dyDescent="0.35">
      <c r="C34" s="89" t="s">
        <v>114</v>
      </c>
      <c r="D34" s="24">
        <f t="shared" ref="D34:L34" si="10">SUM(D32:D33)</f>
        <v>15000</v>
      </c>
      <c r="E34" s="24">
        <f t="shared" si="10"/>
        <v>9900</v>
      </c>
      <c r="F34" s="24">
        <f t="shared" si="10"/>
        <v>24900</v>
      </c>
      <c r="G34" s="24">
        <f t="shared" si="10"/>
        <v>28122.89</v>
      </c>
      <c r="H34" s="24">
        <f t="shared" si="10"/>
        <v>10000</v>
      </c>
      <c r="I34" s="24">
        <f t="shared" si="10"/>
        <v>0</v>
      </c>
      <c r="J34" s="24">
        <f t="shared" si="10"/>
        <v>10000</v>
      </c>
      <c r="K34" s="24">
        <f t="shared" si="10"/>
        <v>10000</v>
      </c>
      <c r="L34" s="24">
        <f t="shared" si="10"/>
        <v>25000</v>
      </c>
      <c r="M34" s="115">
        <f>SUM(E34,L34)</f>
        <v>34900</v>
      </c>
      <c r="N34" s="21">
        <f>(N32*M32)+(N33*M33)</f>
        <v>10000</v>
      </c>
      <c r="O34" s="152">
        <f>SUM(O32:O33)</f>
        <v>38122.89</v>
      </c>
      <c r="P34" s="171"/>
      <c r="Q34" s="105"/>
      <c r="R34" s="46"/>
    </row>
    <row r="35" spans="2:18" ht="51" customHeight="1" x14ac:dyDescent="0.35">
      <c r="B35" s="89" t="s">
        <v>51</v>
      </c>
      <c r="C35" s="259" t="s">
        <v>518</v>
      </c>
      <c r="D35" s="260"/>
      <c r="E35" s="260"/>
      <c r="F35" s="260"/>
      <c r="G35" s="260"/>
      <c r="H35" s="260"/>
      <c r="I35" s="260"/>
      <c r="J35" s="260"/>
      <c r="K35" s="260"/>
      <c r="L35" s="260"/>
      <c r="M35" s="260"/>
      <c r="N35" s="260"/>
      <c r="O35" s="260"/>
      <c r="P35" s="260"/>
      <c r="Q35" s="261"/>
      <c r="R35" s="44"/>
    </row>
    <row r="36" spans="2:18" ht="62" x14ac:dyDescent="0.35">
      <c r="B36" s="132" t="s">
        <v>52</v>
      </c>
      <c r="C36" s="180" t="s">
        <v>555</v>
      </c>
      <c r="D36" s="19">
        <v>10000</v>
      </c>
      <c r="E36" s="19">
        <v>0</v>
      </c>
      <c r="F36" s="19">
        <v>10000</v>
      </c>
      <c r="G36" s="19">
        <v>0</v>
      </c>
      <c r="H36" s="19"/>
      <c r="I36" s="19"/>
      <c r="J36" s="19"/>
      <c r="K36" s="19"/>
      <c r="L36" s="115">
        <f>SUM(D36,H36)</f>
        <v>10000</v>
      </c>
      <c r="M36" s="115">
        <f>SUM(E36,L36)</f>
        <v>10000</v>
      </c>
      <c r="N36" s="112"/>
      <c r="O36" s="189">
        <f>SUM(G36,K36)</f>
        <v>0</v>
      </c>
      <c r="P36" s="20"/>
      <c r="Q36" s="104"/>
      <c r="R36" s="45"/>
    </row>
    <row r="37" spans="2:18" ht="46.5" x14ac:dyDescent="0.35">
      <c r="B37" s="132" t="s">
        <v>53</v>
      </c>
      <c r="C37" s="180" t="s">
        <v>517</v>
      </c>
      <c r="D37" s="19">
        <v>10000</v>
      </c>
      <c r="E37" s="207">
        <v>-9900</v>
      </c>
      <c r="F37" s="216">
        <v>100</v>
      </c>
      <c r="G37" s="216">
        <v>0</v>
      </c>
      <c r="H37" s="19"/>
      <c r="I37" s="19"/>
      <c r="J37" s="19"/>
      <c r="K37" s="19"/>
      <c r="L37" s="115">
        <f>SUM(D37,H37)</f>
        <v>10000</v>
      </c>
      <c r="M37" s="115">
        <f>SUM(E37,L37)</f>
        <v>100</v>
      </c>
      <c r="N37" s="112"/>
      <c r="O37" s="189">
        <f>SUM(G37,K37)</f>
        <v>0</v>
      </c>
      <c r="P37" s="20"/>
      <c r="Q37" s="104"/>
      <c r="R37" s="45"/>
    </row>
    <row r="38" spans="2:18" ht="15.5" x14ac:dyDescent="0.35">
      <c r="C38" s="89" t="s">
        <v>114</v>
      </c>
      <c r="D38" s="24">
        <f t="shared" ref="D38:L38" si="11">SUM(D36:D37)</f>
        <v>20000</v>
      </c>
      <c r="E38" s="24">
        <f t="shared" si="11"/>
        <v>-9900</v>
      </c>
      <c r="F38" s="24">
        <f t="shared" si="11"/>
        <v>10100</v>
      </c>
      <c r="G38" s="24">
        <f t="shared" si="11"/>
        <v>0</v>
      </c>
      <c r="H38" s="24">
        <f t="shared" si="11"/>
        <v>0</v>
      </c>
      <c r="I38" s="24">
        <f t="shared" si="11"/>
        <v>0</v>
      </c>
      <c r="J38" s="24">
        <f t="shared" si="11"/>
        <v>0</v>
      </c>
      <c r="K38" s="24">
        <f t="shared" si="11"/>
        <v>0</v>
      </c>
      <c r="L38" s="24">
        <f t="shared" si="11"/>
        <v>20000</v>
      </c>
      <c r="M38" s="115">
        <f>SUM(E38,L38)</f>
        <v>10100</v>
      </c>
      <c r="N38" s="21">
        <f>(N36*M36)+(N37*M37)</f>
        <v>0</v>
      </c>
      <c r="O38" s="152">
        <f>SUM(O36:O37)</f>
        <v>0</v>
      </c>
      <c r="P38" s="171"/>
      <c r="Q38" s="105"/>
      <c r="R38" s="46"/>
    </row>
    <row r="39" spans="2:18" ht="15.9" customHeight="1" x14ac:dyDescent="0.35">
      <c r="B39" s="6"/>
      <c r="C39" s="11"/>
      <c r="D39" s="26"/>
      <c r="E39" s="26"/>
      <c r="F39" s="26"/>
      <c r="G39" s="26"/>
      <c r="H39" s="26"/>
      <c r="I39" s="26"/>
      <c r="J39" s="26"/>
      <c r="K39" s="26"/>
      <c r="L39" s="26"/>
      <c r="M39" s="26"/>
      <c r="N39" s="26"/>
      <c r="O39" s="26"/>
      <c r="P39" s="26"/>
      <c r="Q39" s="11"/>
      <c r="R39" s="3"/>
    </row>
    <row r="40" spans="2:18" ht="51" customHeight="1" x14ac:dyDescent="0.35">
      <c r="B40" s="89" t="s">
        <v>54</v>
      </c>
      <c r="C40" s="262" t="s">
        <v>571</v>
      </c>
      <c r="D40" s="244"/>
      <c r="E40" s="244"/>
      <c r="F40" s="244"/>
      <c r="G40" s="244"/>
      <c r="H40" s="244"/>
      <c r="I40" s="244"/>
      <c r="J40" s="244"/>
      <c r="K40" s="244"/>
      <c r="L40" s="244"/>
      <c r="M40" s="244"/>
      <c r="N40" s="244"/>
      <c r="O40" s="244"/>
      <c r="P40" s="244"/>
      <c r="Q40" s="245"/>
      <c r="R40" s="18"/>
    </row>
    <row r="41" spans="2:18" ht="51" customHeight="1" x14ac:dyDescent="0.35">
      <c r="B41" s="89" t="s">
        <v>55</v>
      </c>
      <c r="C41" s="246" t="s">
        <v>519</v>
      </c>
      <c r="D41" s="247"/>
      <c r="E41" s="247"/>
      <c r="F41" s="247"/>
      <c r="G41" s="247"/>
      <c r="H41" s="247"/>
      <c r="I41" s="247"/>
      <c r="J41" s="247"/>
      <c r="K41" s="247"/>
      <c r="L41" s="247"/>
      <c r="M41" s="247"/>
      <c r="N41" s="247"/>
      <c r="O41" s="247"/>
      <c r="P41" s="247"/>
      <c r="Q41" s="248"/>
      <c r="R41" s="44"/>
    </row>
    <row r="42" spans="2:18" ht="62" x14ac:dyDescent="0.35">
      <c r="B42" s="132" t="s">
        <v>56</v>
      </c>
      <c r="C42" s="180" t="s">
        <v>520</v>
      </c>
      <c r="D42" s="19">
        <v>7000</v>
      </c>
      <c r="E42" s="19">
        <v>0</v>
      </c>
      <c r="F42" s="19">
        <v>7000</v>
      </c>
      <c r="G42" s="19">
        <v>4545.54</v>
      </c>
      <c r="H42" s="19"/>
      <c r="I42" s="19"/>
      <c r="J42" s="19"/>
      <c r="K42" s="19"/>
      <c r="L42" s="115">
        <f>SUM(D42,H42)</f>
        <v>7000</v>
      </c>
      <c r="M42" s="115">
        <f t="shared" ref="M42:M47" si="12">SUM(E42,L42)</f>
        <v>7000</v>
      </c>
      <c r="N42" s="112"/>
      <c r="O42" s="189">
        <f>SUM(G42,K42)</f>
        <v>4545.54</v>
      </c>
      <c r="P42" s="20"/>
      <c r="Q42" s="183" t="s">
        <v>556</v>
      </c>
      <c r="R42" s="45"/>
    </row>
    <row r="43" spans="2:18" ht="62" x14ac:dyDescent="0.35">
      <c r="B43" s="132" t="s">
        <v>57</v>
      </c>
      <c r="C43" s="180" t="s">
        <v>521</v>
      </c>
      <c r="D43" s="19">
        <v>20000</v>
      </c>
      <c r="E43" s="207">
        <v>-20000</v>
      </c>
      <c r="F43" s="216">
        <v>0</v>
      </c>
      <c r="G43" s="216">
        <v>0</v>
      </c>
      <c r="H43" s="19"/>
      <c r="I43" s="19"/>
      <c r="J43" s="19"/>
      <c r="K43" s="19"/>
      <c r="L43" s="115">
        <f>SUM(D43,H43)</f>
        <v>20000</v>
      </c>
      <c r="M43" s="115">
        <f t="shared" si="12"/>
        <v>0</v>
      </c>
      <c r="N43" s="112"/>
      <c r="O43" s="189">
        <f>SUM(G43,K43)</f>
        <v>0</v>
      </c>
      <c r="P43" s="20"/>
      <c r="Q43" s="104"/>
      <c r="R43" s="45"/>
    </row>
    <row r="44" spans="2:18" ht="62" x14ac:dyDescent="0.35">
      <c r="B44" s="132" t="s">
        <v>58</v>
      </c>
      <c r="C44" s="180" t="s">
        <v>522</v>
      </c>
      <c r="D44" s="19">
        <v>10000</v>
      </c>
      <c r="E44" s="208">
        <v>2000</v>
      </c>
      <c r="F44" s="216">
        <v>12000</v>
      </c>
      <c r="G44" s="216">
        <v>11713.71</v>
      </c>
      <c r="H44" s="19"/>
      <c r="I44" s="19"/>
      <c r="J44" s="19"/>
      <c r="K44" s="19"/>
      <c r="L44" s="115">
        <f>SUM(D44,H44)</f>
        <v>10000</v>
      </c>
      <c r="M44" s="115">
        <f t="shared" si="12"/>
        <v>12000</v>
      </c>
      <c r="N44" s="112">
        <v>1</v>
      </c>
      <c r="O44" s="189">
        <f>SUM(G44,K44)</f>
        <v>11713.71</v>
      </c>
      <c r="P44" s="20"/>
      <c r="Q44" s="104"/>
      <c r="R44" s="45"/>
    </row>
    <row r="45" spans="2:18" ht="93" x14ac:dyDescent="0.35">
      <c r="B45" s="132" t="s">
        <v>59</v>
      </c>
      <c r="C45" s="180" t="s">
        <v>523</v>
      </c>
      <c r="D45" s="19">
        <v>7000</v>
      </c>
      <c r="E45" s="207">
        <v>-2000</v>
      </c>
      <c r="F45" s="216">
        <v>5000</v>
      </c>
      <c r="G45" s="216">
        <v>2616.4</v>
      </c>
      <c r="H45" s="19"/>
      <c r="I45" s="19"/>
      <c r="J45" s="19"/>
      <c r="K45" s="19"/>
      <c r="L45" s="115">
        <f>SUM(D45,H45)</f>
        <v>7000</v>
      </c>
      <c r="M45" s="115">
        <f t="shared" si="12"/>
        <v>5000</v>
      </c>
      <c r="N45" s="112">
        <v>1</v>
      </c>
      <c r="O45" s="189">
        <f>SUM(G45,K45)</f>
        <v>2616.4</v>
      </c>
      <c r="P45" s="20"/>
      <c r="Q45" s="104"/>
      <c r="R45" s="45"/>
    </row>
    <row r="46" spans="2:18" ht="108.5" x14ac:dyDescent="0.35">
      <c r="B46" s="132" t="s">
        <v>60</v>
      </c>
      <c r="C46" s="182" t="s">
        <v>524</v>
      </c>
      <c r="D46" s="19">
        <v>5000</v>
      </c>
      <c r="E46" s="19">
        <v>0</v>
      </c>
      <c r="F46" s="19">
        <v>5000</v>
      </c>
      <c r="G46" s="19">
        <v>600.75</v>
      </c>
      <c r="H46" s="19"/>
      <c r="I46" s="19"/>
      <c r="J46" s="19"/>
      <c r="K46" s="19"/>
      <c r="L46" s="115">
        <f>SUM(D46,H46)</f>
        <v>5000</v>
      </c>
      <c r="M46" s="115">
        <f t="shared" si="12"/>
        <v>5000</v>
      </c>
      <c r="N46" s="112"/>
      <c r="O46" s="189">
        <f>SUM(G46,K46)</f>
        <v>600.75</v>
      </c>
      <c r="P46" s="20"/>
      <c r="Q46" s="104"/>
      <c r="R46" s="45"/>
    </row>
    <row r="47" spans="2:18" ht="15.5" x14ac:dyDescent="0.35">
      <c r="C47" s="89" t="s">
        <v>114</v>
      </c>
      <c r="D47" s="21">
        <f t="shared" ref="D47:L47" si="13">SUM(D42:D46)</f>
        <v>49000</v>
      </c>
      <c r="E47" s="21">
        <f t="shared" si="13"/>
        <v>-20000</v>
      </c>
      <c r="F47" s="21">
        <f t="shared" si="13"/>
        <v>29000</v>
      </c>
      <c r="G47" s="21">
        <f t="shared" si="13"/>
        <v>19476.400000000001</v>
      </c>
      <c r="H47" s="21">
        <f t="shared" si="13"/>
        <v>0</v>
      </c>
      <c r="I47" s="21">
        <f t="shared" si="13"/>
        <v>0</v>
      </c>
      <c r="J47" s="21">
        <f t="shared" si="13"/>
        <v>0</v>
      </c>
      <c r="K47" s="21">
        <f t="shared" si="13"/>
        <v>0</v>
      </c>
      <c r="L47" s="24">
        <f t="shared" si="13"/>
        <v>49000</v>
      </c>
      <c r="M47" s="115">
        <f t="shared" si="12"/>
        <v>29000</v>
      </c>
      <c r="N47" s="21">
        <f>(N42*M42)+(N43*M43)+(N44*M44)+(N45*M45)+(N46*M46)</f>
        <v>17000</v>
      </c>
      <c r="O47" s="152">
        <f>SUM(O42:O46)</f>
        <v>19476.400000000001</v>
      </c>
      <c r="P47" s="171"/>
      <c r="Q47" s="105"/>
      <c r="R47" s="46"/>
    </row>
    <row r="48" spans="2:18" ht="51" customHeight="1" x14ac:dyDescent="0.35">
      <c r="B48" s="89" t="s">
        <v>7</v>
      </c>
      <c r="C48" s="246" t="s">
        <v>525</v>
      </c>
      <c r="D48" s="247"/>
      <c r="E48" s="247"/>
      <c r="F48" s="247"/>
      <c r="G48" s="247"/>
      <c r="H48" s="247"/>
      <c r="I48" s="247"/>
      <c r="J48" s="247"/>
      <c r="K48" s="247"/>
      <c r="L48" s="247"/>
      <c r="M48" s="247"/>
      <c r="N48" s="247"/>
      <c r="O48" s="247"/>
      <c r="P48" s="247"/>
      <c r="Q48" s="248"/>
      <c r="R48" s="44"/>
    </row>
    <row r="49" spans="2:18" ht="62" x14ac:dyDescent="0.35">
      <c r="B49" s="132" t="s">
        <v>61</v>
      </c>
      <c r="C49" s="184" t="s">
        <v>526</v>
      </c>
      <c r="D49" s="19">
        <v>170000</v>
      </c>
      <c r="E49" s="19">
        <v>0</v>
      </c>
      <c r="F49" s="19">
        <v>170000</v>
      </c>
      <c r="G49" s="19">
        <v>170000</v>
      </c>
      <c r="H49" s="19">
        <v>130000</v>
      </c>
      <c r="I49" s="19">
        <v>0</v>
      </c>
      <c r="J49" s="19">
        <v>130000</v>
      </c>
      <c r="K49" s="19">
        <v>130000</v>
      </c>
      <c r="L49" s="115">
        <f>SUM(D49,H49)</f>
        <v>300000</v>
      </c>
      <c r="M49" s="115">
        <f>SUM(E49,L49)</f>
        <v>300000</v>
      </c>
      <c r="N49" s="112">
        <v>1</v>
      </c>
      <c r="O49" s="189">
        <f>SUM(G49,K49)</f>
        <v>300000</v>
      </c>
      <c r="P49" s="185" t="s">
        <v>543</v>
      </c>
      <c r="Q49" s="183" t="s">
        <v>544</v>
      </c>
      <c r="R49" s="45"/>
    </row>
    <row r="50" spans="2:18" ht="46.5" x14ac:dyDescent="0.35">
      <c r="B50" s="132" t="s">
        <v>62</v>
      </c>
      <c r="C50" s="180" t="s">
        <v>528</v>
      </c>
      <c r="D50" s="19">
        <v>30000</v>
      </c>
      <c r="E50" s="19">
        <v>0</v>
      </c>
      <c r="F50" s="19">
        <v>30000</v>
      </c>
      <c r="G50" s="19">
        <v>30000</v>
      </c>
      <c r="H50" s="19"/>
      <c r="I50" s="19"/>
      <c r="J50" s="19"/>
      <c r="K50" s="19"/>
      <c r="L50" s="115">
        <f>SUM(D50,H50)</f>
        <v>30000</v>
      </c>
      <c r="M50" s="115">
        <f>SUM(E50,L50)</f>
        <v>30000</v>
      </c>
      <c r="N50" s="112">
        <v>1</v>
      </c>
      <c r="O50" s="189">
        <f>SUM(G50,K50)</f>
        <v>30000</v>
      </c>
      <c r="P50" s="20"/>
      <c r="Q50" s="104"/>
      <c r="R50" s="45"/>
    </row>
    <row r="51" spans="2:18" ht="62" x14ac:dyDescent="0.35">
      <c r="B51" s="132" t="s">
        <v>63</v>
      </c>
      <c r="C51" s="180" t="s">
        <v>547</v>
      </c>
      <c r="D51" s="19"/>
      <c r="E51" s="19"/>
      <c r="F51" s="19"/>
      <c r="G51" s="19"/>
      <c r="H51" s="19">
        <v>10000</v>
      </c>
      <c r="I51" s="19">
        <v>0</v>
      </c>
      <c r="J51" s="19">
        <v>10000</v>
      </c>
      <c r="K51" s="19">
        <v>10000</v>
      </c>
      <c r="L51" s="115">
        <f>SUM(D51,H51)</f>
        <v>10000</v>
      </c>
      <c r="M51" s="115">
        <f>SUM(E51,L51)</f>
        <v>10000</v>
      </c>
      <c r="N51" s="112">
        <v>1</v>
      </c>
      <c r="O51" s="189">
        <f>SUM(G51,K51)</f>
        <v>10000</v>
      </c>
      <c r="P51" s="185" t="s">
        <v>548</v>
      </c>
      <c r="Q51" s="104"/>
      <c r="R51" s="45"/>
    </row>
    <row r="52" spans="2:18" ht="15.5" x14ac:dyDescent="0.35">
      <c r="C52" s="89" t="s">
        <v>114</v>
      </c>
      <c r="D52" s="24">
        <f t="shared" ref="D52:L52" si="14">SUM(D49:D51)</f>
        <v>200000</v>
      </c>
      <c r="E52" s="24">
        <f t="shared" si="14"/>
        <v>0</v>
      </c>
      <c r="F52" s="24">
        <f t="shared" si="14"/>
        <v>200000</v>
      </c>
      <c r="G52" s="24">
        <f t="shared" si="14"/>
        <v>200000</v>
      </c>
      <c r="H52" s="24">
        <f t="shared" si="14"/>
        <v>140000</v>
      </c>
      <c r="I52" s="24">
        <f t="shared" si="14"/>
        <v>0</v>
      </c>
      <c r="J52" s="24">
        <f t="shared" si="14"/>
        <v>140000</v>
      </c>
      <c r="K52" s="24">
        <f t="shared" si="14"/>
        <v>140000</v>
      </c>
      <c r="L52" s="24">
        <f t="shared" si="14"/>
        <v>340000</v>
      </c>
      <c r="M52" s="115">
        <f>SUM(E52,L52)</f>
        <v>340000</v>
      </c>
      <c r="N52" s="21">
        <f>(N49*M49)+(N50*M50)+(N51*M51)</f>
        <v>340000</v>
      </c>
      <c r="O52" s="152">
        <f>SUM(O49:O51)</f>
        <v>340000</v>
      </c>
      <c r="P52" s="171"/>
      <c r="Q52" s="105"/>
      <c r="R52" s="46"/>
    </row>
    <row r="53" spans="2:18" ht="51" customHeight="1" x14ac:dyDescent="0.35">
      <c r="B53" s="89" t="s">
        <v>64</v>
      </c>
      <c r="C53" s="246" t="s">
        <v>529</v>
      </c>
      <c r="D53" s="247"/>
      <c r="E53" s="247"/>
      <c r="F53" s="247"/>
      <c r="G53" s="247"/>
      <c r="H53" s="247"/>
      <c r="I53" s="247"/>
      <c r="J53" s="247"/>
      <c r="K53" s="247"/>
      <c r="L53" s="247"/>
      <c r="M53" s="247"/>
      <c r="N53" s="247"/>
      <c r="O53" s="247"/>
      <c r="P53" s="247"/>
      <c r="Q53" s="248"/>
      <c r="R53" s="44"/>
    </row>
    <row r="54" spans="2:18" ht="46.5" x14ac:dyDescent="0.35">
      <c r="B54" s="132" t="s">
        <v>65</v>
      </c>
      <c r="C54" s="180" t="s">
        <v>530</v>
      </c>
      <c r="D54" s="19">
        <v>10000</v>
      </c>
      <c r="E54" s="19">
        <v>0</v>
      </c>
      <c r="F54" s="19">
        <v>10000</v>
      </c>
      <c r="G54" s="19">
        <v>6259.78</v>
      </c>
      <c r="H54" s="19"/>
      <c r="I54" s="19"/>
      <c r="J54" s="19"/>
      <c r="K54" s="19"/>
      <c r="L54" s="115">
        <f>SUM(D54,H54)</f>
        <v>10000</v>
      </c>
      <c r="M54" s="115">
        <f>SUM(E54,L54)</f>
        <v>10000</v>
      </c>
      <c r="N54" s="112">
        <v>1</v>
      </c>
      <c r="O54" s="189">
        <f>SUM(G54,K54)</f>
        <v>6259.78</v>
      </c>
      <c r="P54" s="185" t="s">
        <v>568</v>
      </c>
      <c r="Q54" s="104"/>
      <c r="R54" s="45"/>
    </row>
    <row r="55" spans="2:18" ht="108.5" x14ac:dyDescent="0.35">
      <c r="B55" s="132" t="s">
        <v>66</v>
      </c>
      <c r="C55" s="184" t="s">
        <v>573</v>
      </c>
      <c r="D55" s="19">
        <v>5000</v>
      </c>
      <c r="E55" s="19">
        <v>0</v>
      </c>
      <c r="F55" s="19">
        <v>5000</v>
      </c>
      <c r="G55" s="19">
        <v>5000</v>
      </c>
      <c r="H55" s="19"/>
      <c r="I55" s="19"/>
      <c r="J55" s="19"/>
      <c r="K55" s="19"/>
      <c r="L55" s="115">
        <f>SUM(D55,H55)</f>
        <v>5000</v>
      </c>
      <c r="M55" s="115">
        <f>SUM(E55,L55)</f>
        <v>5000</v>
      </c>
      <c r="N55" s="112">
        <v>1</v>
      </c>
      <c r="O55" s="189">
        <f>SUM(G55,K55)</f>
        <v>5000</v>
      </c>
      <c r="P55" s="185" t="s">
        <v>569</v>
      </c>
      <c r="Q55" s="104"/>
      <c r="R55" s="45"/>
    </row>
    <row r="56" spans="2:18" ht="108.5" x14ac:dyDescent="0.35">
      <c r="B56" s="132" t="s">
        <v>67</v>
      </c>
      <c r="C56" s="184" t="s">
        <v>574</v>
      </c>
      <c r="D56" s="19">
        <v>92300</v>
      </c>
      <c r="E56" s="19">
        <v>0</v>
      </c>
      <c r="F56" s="19">
        <v>92300</v>
      </c>
      <c r="G56" s="19">
        <v>69314.86</v>
      </c>
      <c r="H56" s="19"/>
      <c r="I56" s="19"/>
      <c r="J56" s="19"/>
      <c r="K56" s="19"/>
      <c r="L56" s="115">
        <f>SUM(D56,H56)</f>
        <v>92300</v>
      </c>
      <c r="M56" s="115">
        <f>SUM(E56,L56)</f>
        <v>92300</v>
      </c>
      <c r="N56" s="112">
        <v>1</v>
      </c>
      <c r="O56" s="189">
        <f>SUM(G56,K56)</f>
        <v>69314.86</v>
      </c>
      <c r="P56" s="185" t="s">
        <v>570</v>
      </c>
      <c r="Q56" s="104"/>
      <c r="R56" s="45"/>
    </row>
    <row r="57" spans="2:18" ht="15.5" x14ac:dyDescent="0.35">
      <c r="C57" s="89" t="s">
        <v>114</v>
      </c>
      <c r="D57" s="24">
        <f>SUM(D54:D56)</f>
        <v>107300</v>
      </c>
      <c r="E57" s="24">
        <f>SUM(E54:E56)</f>
        <v>0</v>
      </c>
      <c r="F57" s="24">
        <f>SUM(F54:F56)</f>
        <v>107300</v>
      </c>
      <c r="G57" s="24">
        <f>SUM(G54:G56)</f>
        <v>80574.64</v>
      </c>
      <c r="H57" s="24">
        <f>SUM(H54:H56)</f>
        <v>0</v>
      </c>
      <c r="I57" s="24"/>
      <c r="J57" s="24"/>
      <c r="K57" s="24">
        <f>SUM(K54:K56)</f>
        <v>0</v>
      </c>
      <c r="L57" s="24">
        <f>SUM(L54:L56)</f>
        <v>107300</v>
      </c>
      <c r="M57" s="115">
        <f>SUM(E57,L57)</f>
        <v>107300</v>
      </c>
      <c r="N57" s="21">
        <f>(N54*M54)+(N55*M55)+(N56*M56)</f>
        <v>107300</v>
      </c>
      <c r="O57" s="152">
        <f>SUM(O54:O56)</f>
        <v>80574.64</v>
      </c>
      <c r="P57" s="171"/>
      <c r="Q57" s="105"/>
      <c r="R57" s="46"/>
    </row>
    <row r="58" spans="2:18" ht="51" hidden="1" customHeight="1" x14ac:dyDescent="0.35">
      <c r="B58" s="89" t="s">
        <v>68</v>
      </c>
      <c r="C58" s="258"/>
      <c r="D58" s="247"/>
      <c r="E58" s="247"/>
      <c r="F58" s="247"/>
      <c r="G58" s="247"/>
      <c r="H58" s="247"/>
      <c r="I58" s="247"/>
      <c r="J58" s="247"/>
      <c r="K58" s="247"/>
      <c r="L58" s="247"/>
      <c r="M58" s="247"/>
      <c r="N58" s="247"/>
      <c r="O58" s="247"/>
      <c r="P58" s="247"/>
      <c r="Q58" s="248"/>
      <c r="R58" s="44"/>
    </row>
    <row r="59" spans="2:18" ht="15.5" hidden="1" x14ac:dyDescent="0.35">
      <c r="B59" s="132" t="s">
        <v>69</v>
      </c>
      <c r="C59" s="17"/>
      <c r="D59" s="19"/>
      <c r="E59" s="19"/>
      <c r="F59" s="19"/>
      <c r="G59" s="19"/>
      <c r="H59" s="19"/>
      <c r="I59" s="19"/>
      <c r="J59" s="19"/>
      <c r="K59" s="19"/>
      <c r="L59" s="115">
        <f t="shared" ref="L59:L66" si="15">SUM(D59:H59)</f>
        <v>0</v>
      </c>
      <c r="M59" s="115"/>
      <c r="N59" s="112"/>
      <c r="O59" s="19"/>
      <c r="P59" s="20"/>
      <c r="Q59" s="104"/>
      <c r="R59" s="45"/>
    </row>
    <row r="60" spans="2:18" ht="15.5" hidden="1" x14ac:dyDescent="0.35">
      <c r="B60" s="132" t="s">
        <v>70</v>
      </c>
      <c r="C60" s="17"/>
      <c r="D60" s="19"/>
      <c r="E60" s="19"/>
      <c r="F60" s="19"/>
      <c r="G60" s="19"/>
      <c r="H60" s="19"/>
      <c r="I60" s="19"/>
      <c r="J60" s="19"/>
      <c r="K60" s="19"/>
      <c r="L60" s="115">
        <f t="shared" si="15"/>
        <v>0</v>
      </c>
      <c r="M60" s="115"/>
      <c r="N60" s="112"/>
      <c r="O60" s="19"/>
      <c r="P60" s="20"/>
      <c r="Q60" s="104"/>
      <c r="R60" s="45"/>
    </row>
    <row r="61" spans="2:18" ht="15.5" hidden="1" x14ac:dyDescent="0.35">
      <c r="B61" s="132" t="s">
        <v>71</v>
      </c>
      <c r="C61" s="17"/>
      <c r="D61" s="19"/>
      <c r="E61" s="19"/>
      <c r="F61" s="19"/>
      <c r="G61" s="19"/>
      <c r="H61" s="19"/>
      <c r="I61" s="19"/>
      <c r="J61" s="19"/>
      <c r="K61" s="19"/>
      <c r="L61" s="115">
        <f t="shared" si="15"/>
        <v>0</v>
      </c>
      <c r="M61" s="115"/>
      <c r="N61" s="112"/>
      <c r="O61" s="19"/>
      <c r="P61" s="20"/>
      <c r="Q61" s="104"/>
      <c r="R61" s="45"/>
    </row>
    <row r="62" spans="2:18" ht="15.5" hidden="1" x14ac:dyDescent="0.35">
      <c r="B62" s="132" t="s">
        <v>72</v>
      </c>
      <c r="C62" s="17"/>
      <c r="D62" s="19"/>
      <c r="E62" s="19"/>
      <c r="F62" s="19"/>
      <c r="G62" s="19"/>
      <c r="H62" s="19"/>
      <c r="I62" s="19"/>
      <c r="J62" s="19"/>
      <c r="K62" s="19"/>
      <c r="L62" s="115">
        <f t="shared" si="15"/>
        <v>0</v>
      </c>
      <c r="M62" s="115"/>
      <c r="N62" s="112"/>
      <c r="O62" s="19"/>
      <c r="P62" s="20"/>
      <c r="Q62" s="104"/>
      <c r="R62" s="45"/>
    </row>
    <row r="63" spans="2:18" ht="15.5" hidden="1" x14ac:dyDescent="0.35">
      <c r="B63" s="132" t="s">
        <v>73</v>
      </c>
      <c r="C63" s="17"/>
      <c r="D63" s="19"/>
      <c r="E63" s="19"/>
      <c r="F63" s="19"/>
      <c r="G63" s="19"/>
      <c r="H63" s="19"/>
      <c r="I63" s="19"/>
      <c r="J63" s="19"/>
      <c r="K63" s="19"/>
      <c r="L63" s="115">
        <f t="shared" si="15"/>
        <v>0</v>
      </c>
      <c r="M63" s="115"/>
      <c r="N63" s="112"/>
      <c r="O63" s="19"/>
      <c r="P63" s="20"/>
      <c r="Q63" s="104"/>
      <c r="R63" s="45"/>
    </row>
    <row r="64" spans="2:18" ht="15.5" hidden="1" x14ac:dyDescent="0.35">
      <c r="B64" s="132" t="s">
        <v>74</v>
      </c>
      <c r="C64" s="17"/>
      <c r="D64" s="19"/>
      <c r="E64" s="19"/>
      <c r="F64" s="19"/>
      <c r="G64" s="19"/>
      <c r="H64" s="19"/>
      <c r="I64" s="19"/>
      <c r="J64" s="19"/>
      <c r="K64" s="19"/>
      <c r="L64" s="115">
        <f t="shared" si="15"/>
        <v>0</v>
      </c>
      <c r="M64" s="115"/>
      <c r="N64" s="112"/>
      <c r="O64" s="19"/>
      <c r="P64" s="20"/>
      <c r="Q64" s="104"/>
      <c r="R64" s="45"/>
    </row>
    <row r="65" spans="2:18" ht="15.5" hidden="1" x14ac:dyDescent="0.35">
      <c r="B65" s="132" t="s">
        <v>75</v>
      </c>
      <c r="C65" s="40"/>
      <c r="D65" s="20"/>
      <c r="E65" s="20"/>
      <c r="F65" s="20"/>
      <c r="G65" s="20"/>
      <c r="H65" s="20"/>
      <c r="I65" s="20"/>
      <c r="J65" s="20"/>
      <c r="K65" s="20"/>
      <c r="L65" s="115">
        <f t="shared" si="15"/>
        <v>0</v>
      </c>
      <c r="M65" s="115"/>
      <c r="N65" s="113"/>
      <c r="O65" s="20"/>
      <c r="P65" s="20"/>
      <c r="Q65" s="105"/>
      <c r="R65" s="45"/>
    </row>
    <row r="66" spans="2:18" ht="15.5" hidden="1" x14ac:dyDescent="0.35">
      <c r="B66" s="132" t="s">
        <v>76</v>
      </c>
      <c r="C66" s="40"/>
      <c r="D66" s="20"/>
      <c r="E66" s="20"/>
      <c r="F66" s="20"/>
      <c r="G66" s="20"/>
      <c r="H66" s="20"/>
      <c r="I66" s="20"/>
      <c r="J66" s="20"/>
      <c r="K66" s="20"/>
      <c r="L66" s="115">
        <f t="shared" si="15"/>
        <v>0</v>
      </c>
      <c r="M66" s="115"/>
      <c r="N66" s="113"/>
      <c r="O66" s="20"/>
      <c r="P66" s="20"/>
      <c r="Q66" s="105"/>
      <c r="R66" s="45"/>
    </row>
    <row r="67" spans="2:18" ht="15.5" hidden="1" x14ac:dyDescent="0.35">
      <c r="C67" s="89" t="s">
        <v>114</v>
      </c>
      <c r="D67" s="21">
        <f>SUM(D59:D66)</f>
        <v>0</v>
      </c>
      <c r="E67" s="21"/>
      <c r="F67" s="21"/>
      <c r="G67" s="21"/>
      <c r="H67" s="21">
        <f>SUM(H59:H66)</f>
        <v>0</v>
      </c>
      <c r="I67" s="21"/>
      <c r="J67" s="21"/>
      <c r="K67" s="21"/>
      <c r="L67" s="21">
        <f>SUM(L59:L66)</f>
        <v>0</v>
      </c>
      <c r="M67" s="21"/>
      <c r="N67" s="21">
        <f>(N59*L59)+(N60*L60)+(N61*L61)+(N62*L62)+(N63*L63)+(N64*L64)+(N65*L65)+(N66*L66)</f>
        <v>0</v>
      </c>
      <c r="O67" s="152">
        <f>SUM(O59:O66)</f>
        <v>0</v>
      </c>
      <c r="P67" s="171"/>
      <c r="Q67" s="105"/>
      <c r="R67" s="46"/>
    </row>
    <row r="68" spans="2:18" ht="15.9" customHeight="1" x14ac:dyDescent="0.35">
      <c r="B68" s="6"/>
      <c r="C68" s="11"/>
      <c r="D68" s="26"/>
      <c r="E68" s="26"/>
      <c r="F68" s="26"/>
      <c r="G68" s="26"/>
      <c r="H68" s="26"/>
      <c r="I68" s="26"/>
      <c r="J68" s="26"/>
      <c r="K68" s="26"/>
      <c r="L68" s="26"/>
      <c r="M68" s="26"/>
      <c r="N68" s="26"/>
      <c r="O68" s="26"/>
      <c r="P68" s="26"/>
      <c r="Q68" s="64"/>
      <c r="R68" s="3"/>
    </row>
    <row r="69" spans="2:18" ht="51" hidden="1" customHeight="1" x14ac:dyDescent="0.35">
      <c r="B69" s="89" t="s">
        <v>77</v>
      </c>
      <c r="C69" s="257"/>
      <c r="D69" s="244"/>
      <c r="E69" s="244"/>
      <c r="F69" s="244"/>
      <c r="G69" s="244"/>
      <c r="H69" s="244"/>
      <c r="I69" s="244"/>
      <c r="J69" s="244"/>
      <c r="K69" s="244"/>
      <c r="L69" s="244"/>
      <c r="M69" s="244"/>
      <c r="N69" s="244"/>
      <c r="O69" s="244"/>
      <c r="P69" s="244"/>
      <c r="Q69" s="245"/>
      <c r="R69" s="18"/>
    </row>
    <row r="70" spans="2:18" ht="51" hidden="1" customHeight="1" x14ac:dyDescent="0.35">
      <c r="B70" s="89" t="s">
        <v>78</v>
      </c>
      <c r="C70" s="255"/>
      <c r="D70" s="247"/>
      <c r="E70" s="247"/>
      <c r="F70" s="247"/>
      <c r="G70" s="247"/>
      <c r="H70" s="247"/>
      <c r="I70" s="247"/>
      <c r="J70" s="247"/>
      <c r="K70" s="247"/>
      <c r="L70" s="247"/>
      <c r="M70" s="247"/>
      <c r="N70" s="247"/>
      <c r="O70" s="247"/>
      <c r="P70" s="247"/>
      <c r="Q70" s="248"/>
      <c r="R70" s="44"/>
    </row>
    <row r="71" spans="2:18" ht="15.5" hidden="1" x14ac:dyDescent="0.35">
      <c r="B71" s="132" t="s">
        <v>79</v>
      </c>
      <c r="C71" s="17"/>
      <c r="D71" s="19"/>
      <c r="E71" s="19"/>
      <c r="F71" s="19"/>
      <c r="G71" s="19"/>
      <c r="H71" s="19"/>
      <c r="I71" s="19"/>
      <c r="J71" s="19"/>
      <c r="K71" s="19"/>
      <c r="L71" s="115">
        <f t="shared" ref="L71:L78" si="16">SUM(D71:H71)</f>
        <v>0</v>
      </c>
      <c r="M71" s="115"/>
      <c r="N71" s="112"/>
      <c r="O71" s="19"/>
      <c r="P71" s="20"/>
      <c r="Q71" s="104"/>
      <c r="R71" s="45"/>
    </row>
    <row r="72" spans="2:18" ht="15.5" hidden="1" x14ac:dyDescent="0.35">
      <c r="B72" s="132" t="s">
        <v>80</v>
      </c>
      <c r="C72" s="17"/>
      <c r="D72" s="19"/>
      <c r="E72" s="19"/>
      <c r="F72" s="19"/>
      <c r="G72" s="19"/>
      <c r="H72" s="19"/>
      <c r="I72" s="19"/>
      <c r="J72" s="19"/>
      <c r="K72" s="19"/>
      <c r="L72" s="115">
        <f t="shared" si="16"/>
        <v>0</v>
      </c>
      <c r="M72" s="115"/>
      <c r="N72" s="112"/>
      <c r="O72" s="19"/>
      <c r="P72" s="20"/>
      <c r="Q72" s="104"/>
      <c r="R72" s="45"/>
    </row>
    <row r="73" spans="2:18" ht="15.5" hidden="1" x14ac:dyDescent="0.35">
      <c r="B73" s="132" t="s">
        <v>81</v>
      </c>
      <c r="C73" s="17"/>
      <c r="D73" s="19"/>
      <c r="E73" s="19"/>
      <c r="F73" s="19"/>
      <c r="G73" s="19"/>
      <c r="H73" s="19"/>
      <c r="I73" s="19"/>
      <c r="J73" s="19"/>
      <c r="K73" s="19"/>
      <c r="L73" s="115">
        <f t="shared" si="16"/>
        <v>0</v>
      </c>
      <c r="M73" s="115"/>
      <c r="N73" s="112"/>
      <c r="O73" s="19"/>
      <c r="P73" s="20"/>
      <c r="Q73" s="104"/>
      <c r="R73" s="45"/>
    </row>
    <row r="74" spans="2:18" ht="15.5" hidden="1" x14ac:dyDescent="0.35">
      <c r="B74" s="132" t="s">
        <v>82</v>
      </c>
      <c r="C74" s="17"/>
      <c r="D74" s="19"/>
      <c r="E74" s="19"/>
      <c r="F74" s="19"/>
      <c r="G74" s="19"/>
      <c r="H74" s="19"/>
      <c r="I74" s="19"/>
      <c r="J74" s="19"/>
      <c r="K74" s="19"/>
      <c r="L74" s="115">
        <f t="shared" si="16"/>
        <v>0</v>
      </c>
      <c r="M74" s="115"/>
      <c r="N74" s="112"/>
      <c r="O74" s="19"/>
      <c r="P74" s="20"/>
      <c r="Q74" s="104"/>
      <c r="R74" s="45"/>
    </row>
    <row r="75" spans="2:18" ht="15.5" hidden="1" x14ac:dyDescent="0.35">
      <c r="B75" s="132" t="s">
        <v>83</v>
      </c>
      <c r="C75" s="17"/>
      <c r="D75" s="19"/>
      <c r="E75" s="19"/>
      <c r="F75" s="19"/>
      <c r="G75" s="19"/>
      <c r="H75" s="19"/>
      <c r="I75" s="19"/>
      <c r="J75" s="19"/>
      <c r="K75" s="19"/>
      <c r="L75" s="115">
        <f t="shared" si="16"/>
        <v>0</v>
      </c>
      <c r="M75" s="115"/>
      <c r="N75" s="112"/>
      <c r="O75" s="19"/>
      <c r="P75" s="20"/>
      <c r="Q75" s="104"/>
      <c r="R75" s="45"/>
    </row>
    <row r="76" spans="2:18" ht="15.5" hidden="1" x14ac:dyDescent="0.35">
      <c r="B76" s="132" t="s">
        <v>84</v>
      </c>
      <c r="C76" s="17"/>
      <c r="D76" s="19"/>
      <c r="E76" s="19"/>
      <c r="F76" s="19"/>
      <c r="G76" s="19"/>
      <c r="H76" s="19"/>
      <c r="I76" s="19"/>
      <c r="J76" s="19"/>
      <c r="K76" s="19"/>
      <c r="L76" s="115">
        <f t="shared" si="16"/>
        <v>0</v>
      </c>
      <c r="M76" s="115"/>
      <c r="N76" s="112"/>
      <c r="O76" s="19"/>
      <c r="P76" s="20"/>
      <c r="Q76" s="104"/>
      <c r="R76" s="45"/>
    </row>
    <row r="77" spans="2:18" ht="15.5" hidden="1" x14ac:dyDescent="0.35">
      <c r="B77" s="132" t="s">
        <v>85</v>
      </c>
      <c r="C77" s="40"/>
      <c r="D77" s="20"/>
      <c r="E77" s="20"/>
      <c r="F77" s="20"/>
      <c r="G77" s="20"/>
      <c r="H77" s="20"/>
      <c r="I77" s="20"/>
      <c r="J77" s="20"/>
      <c r="K77" s="20"/>
      <c r="L77" s="115">
        <f t="shared" si="16"/>
        <v>0</v>
      </c>
      <c r="M77" s="115"/>
      <c r="N77" s="113"/>
      <c r="O77" s="20"/>
      <c r="P77" s="20"/>
      <c r="Q77" s="105"/>
      <c r="R77" s="45"/>
    </row>
    <row r="78" spans="2:18" ht="15.5" hidden="1" x14ac:dyDescent="0.35">
      <c r="B78" s="132" t="s">
        <v>86</v>
      </c>
      <c r="C78" s="40"/>
      <c r="D78" s="20"/>
      <c r="E78" s="20"/>
      <c r="F78" s="20"/>
      <c r="G78" s="20"/>
      <c r="H78" s="20"/>
      <c r="I78" s="20"/>
      <c r="J78" s="20"/>
      <c r="K78" s="20"/>
      <c r="L78" s="115">
        <f t="shared" si="16"/>
        <v>0</v>
      </c>
      <c r="M78" s="115"/>
      <c r="N78" s="113"/>
      <c r="O78" s="20"/>
      <c r="P78" s="20"/>
      <c r="Q78" s="105"/>
      <c r="R78" s="45"/>
    </row>
    <row r="79" spans="2:18" ht="15.5" hidden="1" x14ac:dyDescent="0.35">
      <c r="C79" s="89" t="s">
        <v>114</v>
      </c>
      <c r="D79" s="21">
        <f>SUM(D71:D78)</f>
        <v>0</v>
      </c>
      <c r="E79" s="21"/>
      <c r="F79" s="21"/>
      <c r="G79" s="21"/>
      <c r="H79" s="21">
        <f>SUM(H71:H78)</f>
        <v>0</v>
      </c>
      <c r="I79" s="24"/>
      <c r="J79" s="24"/>
      <c r="K79" s="24"/>
      <c r="L79" s="24">
        <f>SUM(L71:L78)</f>
        <v>0</v>
      </c>
      <c r="M79" s="24"/>
      <c r="N79" s="21">
        <f>(N71*L71)+(N72*L72)+(N73*L73)+(N74*L74)+(N75*L75)+(N76*L76)+(N77*L77)+(N78*L78)</f>
        <v>0</v>
      </c>
      <c r="O79" s="152">
        <f>SUM(O71:O78)</f>
        <v>0</v>
      </c>
      <c r="P79" s="171"/>
      <c r="Q79" s="105"/>
      <c r="R79" s="46"/>
    </row>
    <row r="80" spans="2:18" ht="51" hidden="1" customHeight="1" x14ac:dyDescent="0.35">
      <c r="B80" s="89" t="s">
        <v>87</v>
      </c>
      <c r="C80" s="255"/>
      <c r="D80" s="247"/>
      <c r="E80" s="247"/>
      <c r="F80" s="247"/>
      <c r="G80" s="247"/>
      <c r="H80" s="247"/>
      <c r="I80" s="247"/>
      <c r="J80" s="247"/>
      <c r="K80" s="247"/>
      <c r="L80" s="247"/>
      <c r="M80" s="247"/>
      <c r="N80" s="247"/>
      <c r="O80" s="247"/>
      <c r="P80" s="247"/>
      <c r="Q80" s="248"/>
      <c r="R80" s="44"/>
    </row>
    <row r="81" spans="2:18" ht="15.5" hidden="1" x14ac:dyDescent="0.35">
      <c r="B81" s="132" t="s">
        <v>88</v>
      </c>
      <c r="C81" s="17"/>
      <c r="D81" s="19"/>
      <c r="E81" s="19"/>
      <c r="F81" s="19"/>
      <c r="G81" s="19"/>
      <c r="H81" s="19"/>
      <c r="I81" s="19"/>
      <c r="J81" s="19"/>
      <c r="K81" s="19"/>
      <c r="L81" s="115">
        <f t="shared" ref="L81:L88" si="17">SUM(D81:H81)</f>
        <v>0</v>
      </c>
      <c r="M81" s="115"/>
      <c r="N81" s="112"/>
      <c r="O81" s="19"/>
      <c r="P81" s="20"/>
      <c r="Q81" s="104"/>
      <c r="R81" s="45"/>
    </row>
    <row r="82" spans="2:18" ht="15.5" hidden="1" x14ac:dyDescent="0.35">
      <c r="B82" s="132" t="s">
        <v>89</v>
      </c>
      <c r="C82" s="17"/>
      <c r="D82" s="19"/>
      <c r="E82" s="19"/>
      <c r="F82" s="19"/>
      <c r="G82" s="19"/>
      <c r="H82" s="19"/>
      <c r="I82" s="19"/>
      <c r="J82" s="19"/>
      <c r="K82" s="19"/>
      <c r="L82" s="115">
        <f t="shared" si="17"/>
        <v>0</v>
      </c>
      <c r="M82" s="115"/>
      <c r="N82" s="112"/>
      <c r="O82" s="19"/>
      <c r="P82" s="20"/>
      <c r="Q82" s="104"/>
      <c r="R82" s="45"/>
    </row>
    <row r="83" spans="2:18" ht="15.5" hidden="1" x14ac:dyDescent="0.35">
      <c r="B83" s="132" t="s">
        <v>90</v>
      </c>
      <c r="C83" s="17"/>
      <c r="D83" s="19"/>
      <c r="E83" s="19"/>
      <c r="F83" s="19"/>
      <c r="G83" s="19"/>
      <c r="H83" s="19"/>
      <c r="I83" s="19"/>
      <c r="J83" s="19"/>
      <c r="K83" s="19"/>
      <c r="L83" s="115">
        <f t="shared" si="17"/>
        <v>0</v>
      </c>
      <c r="M83" s="115"/>
      <c r="N83" s="112"/>
      <c r="O83" s="19"/>
      <c r="P83" s="20"/>
      <c r="Q83" s="104"/>
      <c r="R83" s="45"/>
    </row>
    <row r="84" spans="2:18" ht="15.5" hidden="1" x14ac:dyDescent="0.35">
      <c r="B84" s="132" t="s">
        <v>91</v>
      </c>
      <c r="C84" s="17"/>
      <c r="D84" s="19"/>
      <c r="E84" s="19"/>
      <c r="F84" s="19"/>
      <c r="G84" s="19"/>
      <c r="H84" s="19"/>
      <c r="I84" s="19"/>
      <c r="J84" s="19"/>
      <c r="K84" s="19"/>
      <c r="L84" s="115">
        <f t="shared" si="17"/>
        <v>0</v>
      </c>
      <c r="M84" s="115"/>
      <c r="N84" s="112"/>
      <c r="O84" s="19"/>
      <c r="P84" s="20"/>
      <c r="Q84" s="104"/>
      <c r="R84" s="45"/>
    </row>
    <row r="85" spans="2:18" ht="15.5" hidden="1" x14ac:dyDescent="0.35">
      <c r="B85" s="132" t="s">
        <v>92</v>
      </c>
      <c r="C85" s="17"/>
      <c r="D85" s="19"/>
      <c r="E85" s="19"/>
      <c r="F85" s="19"/>
      <c r="G85" s="19"/>
      <c r="H85" s="19"/>
      <c r="I85" s="19"/>
      <c r="J85" s="19"/>
      <c r="K85" s="19"/>
      <c r="L85" s="115">
        <f t="shared" si="17"/>
        <v>0</v>
      </c>
      <c r="M85" s="115"/>
      <c r="N85" s="112"/>
      <c r="O85" s="19"/>
      <c r="P85" s="20"/>
      <c r="Q85" s="104"/>
      <c r="R85" s="45"/>
    </row>
    <row r="86" spans="2:18" ht="15.5" hidden="1" x14ac:dyDescent="0.35">
      <c r="B86" s="132" t="s">
        <v>93</v>
      </c>
      <c r="C86" s="17"/>
      <c r="D86" s="19"/>
      <c r="E86" s="19"/>
      <c r="F86" s="19"/>
      <c r="G86" s="19"/>
      <c r="H86" s="19"/>
      <c r="I86" s="19"/>
      <c r="J86" s="19"/>
      <c r="K86" s="19"/>
      <c r="L86" s="115">
        <f t="shared" si="17"/>
        <v>0</v>
      </c>
      <c r="M86" s="115"/>
      <c r="N86" s="112"/>
      <c r="O86" s="19"/>
      <c r="P86" s="20"/>
      <c r="Q86" s="104"/>
      <c r="R86" s="45"/>
    </row>
    <row r="87" spans="2:18" ht="15.5" hidden="1" x14ac:dyDescent="0.35">
      <c r="B87" s="132" t="s">
        <v>94</v>
      </c>
      <c r="C87" s="40"/>
      <c r="D87" s="20"/>
      <c r="E87" s="20"/>
      <c r="F87" s="20"/>
      <c r="G87" s="20"/>
      <c r="H87" s="20"/>
      <c r="I87" s="20"/>
      <c r="J87" s="20"/>
      <c r="K87" s="20"/>
      <c r="L87" s="115">
        <f t="shared" si="17"/>
        <v>0</v>
      </c>
      <c r="M87" s="115"/>
      <c r="N87" s="113"/>
      <c r="O87" s="20"/>
      <c r="P87" s="20"/>
      <c r="Q87" s="105"/>
      <c r="R87" s="45"/>
    </row>
    <row r="88" spans="2:18" ht="15.5" hidden="1" x14ac:dyDescent="0.35">
      <c r="B88" s="132" t="s">
        <v>95</v>
      </c>
      <c r="C88" s="40"/>
      <c r="D88" s="20"/>
      <c r="E88" s="20"/>
      <c r="F88" s="20"/>
      <c r="G88" s="20"/>
      <c r="H88" s="20"/>
      <c r="I88" s="20"/>
      <c r="J88" s="20"/>
      <c r="K88" s="20"/>
      <c r="L88" s="115">
        <f t="shared" si="17"/>
        <v>0</v>
      </c>
      <c r="M88" s="115"/>
      <c r="N88" s="113"/>
      <c r="O88" s="20"/>
      <c r="P88" s="20"/>
      <c r="Q88" s="105"/>
      <c r="R88" s="45"/>
    </row>
    <row r="89" spans="2:18" ht="15.5" hidden="1" x14ac:dyDescent="0.35">
      <c r="C89" s="89" t="s">
        <v>114</v>
      </c>
      <c r="D89" s="24">
        <f>SUM(D81:D88)</f>
        <v>0</v>
      </c>
      <c r="E89" s="24"/>
      <c r="F89" s="24"/>
      <c r="G89" s="24"/>
      <c r="H89" s="24">
        <f>SUM(H81:H88)</f>
        <v>0</v>
      </c>
      <c r="I89" s="24"/>
      <c r="J89" s="24"/>
      <c r="K89" s="24"/>
      <c r="L89" s="24">
        <f>SUM(L81:L88)</f>
        <v>0</v>
      </c>
      <c r="M89" s="24"/>
      <c r="N89" s="21">
        <f>(N81*L81)+(N82*L82)+(N83*L83)+(N84*L84)+(N85*L85)+(N86*L86)+(N87*L87)+(N88*L88)</f>
        <v>0</v>
      </c>
      <c r="O89" s="152">
        <f>SUM(O81:O88)</f>
        <v>0</v>
      </c>
      <c r="P89" s="171"/>
      <c r="Q89" s="105"/>
      <c r="R89" s="46"/>
    </row>
    <row r="90" spans="2:18" ht="51" hidden="1" customHeight="1" x14ac:dyDescent="0.35">
      <c r="B90" s="89" t="s">
        <v>96</v>
      </c>
      <c r="C90" s="255"/>
      <c r="D90" s="247"/>
      <c r="E90" s="247"/>
      <c r="F90" s="247"/>
      <c r="G90" s="247"/>
      <c r="H90" s="247"/>
      <c r="I90" s="247"/>
      <c r="J90" s="247"/>
      <c r="K90" s="247"/>
      <c r="L90" s="247"/>
      <c r="M90" s="247"/>
      <c r="N90" s="247"/>
      <c r="O90" s="247"/>
      <c r="P90" s="247"/>
      <c r="Q90" s="248"/>
      <c r="R90" s="44"/>
    </row>
    <row r="91" spans="2:18" ht="15.5" hidden="1" x14ac:dyDescent="0.35">
      <c r="B91" s="132" t="s">
        <v>97</v>
      </c>
      <c r="C91" s="17"/>
      <c r="D91" s="19"/>
      <c r="E91" s="19"/>
      <c r="F91" s="19"/>
      <c r="G91" s="19"/>
      <c r="H91" s="19"/>
      <c r="I91" s="19"/>
      <c r="J91" s="19"/>
      <c r="K91" s="19"/>
      <c r="L91" s="115">
        <f t="shared" ref="L91:L98" si="18">SUM(D91:H91)</f>
        <v>0</v>
      </c>
      <c r="M91" s="115"/>
      <c r="N91" s="112"/>
      <c r="O91" s="19"/>
      <c r="P91" s="20"/>
      <c r="Q91" s="104"/>
      <c r="R91" s="45"/>
    </row>
    <row r="92" spans="2:18" ht="15.5" hidden="1" x14ac:dyDescent="0.35">
      <c r="B92" s="132" t="s">
        <v>98</v>
      </c>
      <c r="C92" s="17"/>
      <c r="D92" s="19"/>
      <c r="E92" s="19"/>
      <c r="F92" s="19"/>
      <c r="G92" s="19"/>
      <c r="H92" s="19"/>
      <c r="I92" s="19"/>
      <c r="J92" s="19"/>
      <c r="K92" s="19"/>
      <c r="L92" s="115">
        <f t="shared" si="18"/>
        <v>0</v>
      </c>
      <c r="M92" s="115"/>
      <c r="N92" s="112"/>
      <c r="O92" s="19"/>
      <c r="P92" s="20"/>
      <c r="Q92" s="104"/>
      <c r="R92" s="45"/>
    </row>
    <row r="93" spans="2:18" ht="15.5" hidden="1" x14ac:dyDescent="0.35">
      <c r="B93" s="132" t="s">
        <v>99</v>
      </c>
      <c r="C93" s="17"/>
      <c r="D93" s="19"/>
      <c r="E93" s="19"/>
      <c r="F93" s="19"/>
      <c r="G93" s="19"/>
      <c r="H93" s="19"/>
      <c r="I93" s="19"/>
      <c r="J93" s="19"/>
      <c r="K93" s="19"/>
      <c r="L93" s="115">
        <f t="shared" si="18"/>
        <v>0</v>
      </c>
      <c r="M93" s="115"/>
      <c r="N93" s="112"/>
      <c r="O93" s="19"/>
      <c r="P93" s="20"/>
      <c r="Q93" s="104"/>
      <c r="R93" s="45"/>
    </row>
    <row r="94" spans="2:18" ht="15.5" hidden="1" x14ac:dyDescent="0.35">
      <c r="B94" s="132" t="s">
        <v>100</v>
      </c>
      <c r="C94" s="17"/>
      <c r="D94" s="19"/>
      <c r="E94" s="19"/>
      <c r="F94" s="19"/>
      <c r="G94" s="19"/>
      <c r="H94" s="19"/>
      <c r="I94" s="19"/>
      <c r="J94" s="19"/>
      <c r="K94" s="19"/>
      <c r="L94" s="115">
        <f t="shared" si="18"/>
        <v>0</v>
      </c>
      <c r="M94" s="115"/>
      <c r="N94" s="112"/>
      <c r="O94" s="160"/>
      <c r="P94" s="172"/>
      <c r="Q94" s="104"/>
      <c r="R94" s="45"/>
    </row>
    <row r="95" spans="2:18" ht="15.5" hidden="1" x14ac:dyDescent="0.35">
      <c r="B95" s="132" t="s">
        <v>101</v>
      </c>
      <c r="C95" s="17"/>
      <c r="D95" s="19"/>
      <c r="E95" s="19"/>
      <c r="F95" s="19"/>
      <c r="G95" s="19"/>
      <c r="H95" s="19"/>
      <c r="I95" s="19"/>
      <c r="J95" s="19"/>
      <c r="K95" s="19"/>
      <c r="L95" s="115">
        <f t="shared" si="18"/>
        <v>0</v>
      </c>
      <c r="M95" s="115"/>
      <c r="N95" s="112"/>
      <c r="O95" s="19"/>
      <c r="P95" s="20"/>
      <c r="Q95" s="104"/>
      <c r="R95" s="45"/>
    </row>
    <row r="96" spans="2:18" ht="15.5" hidden="1" x14ac:dyDescent="0.35">
      <c r="B96" s="132" t="s">
        <v>102</v>
      </c>
      <c r="C96" s="17"/>
      <c r="D96" s="19"/>
      <c r="E96" s="19"/>
      <c r="F96" s="19"/>
      <c r="G96" s="19"/>
      <c r="H96" s="19"/>
      <c r="I96" s="19"/>
      <c r="J96" s="19"/>
      <c r="K96" s="19"/>
      <c r="L96" s="115">
        <f t="shared" si="18"/>
        <v>0</v>
      </c>
      <c r="M96" s="115"/>
      <c r="N96" s="112"/>
      <c r="O96" s="19"/>
      <c r="P96" s="20"/>
      <c r="Q96" s="104"/>
      <c r="R96" s="45"/>
    </row>
    <row r="97" spans="2:18" ht="15.5" hidden="1" x14ac:dyDescent="0.35">
      <c r="B97" s="132" t="s">
        <v>103</v>
      </c>
      <c r="C97" s="40"/>
      <c r="D97" s="20"/>
      <c r="E97" s="20"/>
      <c r="F97" s="20"/>
      <c r="G97" s="20"/>
      <c r="H97" s="20"/>
      <c r="I97" s="20"/>
      <c r="J97" s="20"/>
      <c r="K97" s="20"/>
      <c r="L97" s="115">
        <f t="shared" si="18"/>
        <v>0</v>
      </c>
      <c r="M97" s="115"/>
      <c r="N97" s="113"/>
      <c r="O97" s="20"/>
      <c r="P97" s="20"/>
      <c r="Q97" s="105"/>
      <c r="R97" s="45"/>
    </row>
    <row r="98" spans="2:18" ht="15.5" hidden="1" x14ac:dyDescent="0.35">
      <c r="B98" s="132" t="s">
        <v>104</v>
      </c>
      <c r="C98" s="40"/>
      <c r="D98" s="20"/>
      <c r="E98" s="20"/>
      <c r="F98" s="20"/>
      <c r="G98" s="20"/>
      <c r="H98" s="20"/>
      <c r="I98" s="20"/>
      <c r="J98" s="20"/>
      <c r="K98" s="20"/>
      <c r="L98" s="115">
        <f t="shared" si="18"/>
        <v>0</v>
      </c>
      <c r="M98" s="115"/>
      <c r="N98" s="113"/>
      <c r="O98" s="20"/>
      <c r="P98" s="20"/>
      <c r="Q98" s="105"/>
      <c r="R98" s="45"/>
    </row>
    <row r="99" spans="2:18" ht="15.5" hidden="1" x14ac:dyDescent="0.35">
      <c r="C99" s="89" t="s">
        <v>114</v>
      </c>
      <c r="D99" s="24">
        <f>SUM(D91:D98)</f>
        <v>0</v>
      </c>
      <c r="E99" s="24"/>
      <c r="F99" s="24"/>
      <c r="G99" s="24"/>
      <c r="H99" s="24">
        <f>SUM(H91:H98)</f>
        <v>0</v>
      </c>
      <c r="I99" s="24"/>
      <c r="J99" s="24"/>
      <c r="K99" s="24"/>
      <c r="L99" s="24">
        <f>SUM(L91:L98)</f>
        <v>0</v>
      </c>
      <c r="M99" s="24"/>
      <c r="N99" s="21">
        <f>(N91*L91)+(N92*L92)+(N93*L93)+(N94*L94)+(N95*L95)+(N96*L96)+(N97*L97)+(N98*L98)</f>
        <v>0</v>
      </c>
      <c r="O99" s="152">
        <f>SUM(O91:O98)</f>
        <v>0</v>
      </c>
      <c r="P99" s="171"/>
      <c r="Q99" s="105"/>
      <c r="R99" s="46"/>
    </row>
    <row r="100" spans="2:18" ht="51" hidden="1" customHeight="1" x14ac:dyDescent="0.35">
      <c r="B100" s="89" t="s">
        <v>105</v>
      </c>
      <c r="C100" s="255"/>
      <c r="D100" s="247"/>
      <c r="E100" s="247"/>
      <c r="F100" s="247"/>
      <c r="G100" s="247"/>
      <c r="H100" s="247"/>
      <c r="I100" s="247"/>
      <c r="J100" s="247"/>
      <c r="K100" s="247"/>
      <c r="L100" s="247"/>
      <c r="M100" s="247"/>
      <c r="N100" s="247"/>
      <c r="O100" s="247"/>
      <c r="P100" s="247"/>
      <c r="Q100" s="248"/>
      <c r="R100" s="44"/>
    </row>
    <row r="101" spans="2:18" ht="15.5" hidden="1" x14ac:dyDescent="0.35">
      <c r="B101" s="132" t="s">
        <v>106</v>
      </c>
      <c r="C101" s="17"/>
      <c r="D101" s="19"/>
      <c r="E101" s="19"/>
      <c r="F101" s="19"/>
      <c r="G101" s="19"/>
      <c r="H101" s="19"/>
      <c r="I101" s="19"/>
      <c r="J101" s="19"/>
      <c r="K101" s="19"/>
      <c r="L101" s="115">
        <f t="shared" ref="L101:L108" si="19">SUM(D101:H101)</f>
        <v>0</v>
      </c>
      <c r="M101" s="115"/>
      <c r="N101" s="112"/>
      <c r="O101" s="19"/>
      <c r="P101" s="20"/>
      <c r="Q101" s="104"/>
      <c r="R101" s="45"/>
    </row>
    <row r="102" spans="2:18" ht="15.5" hidden="1" x14ac:dyDescent="0.35">
      <c r="B102" s="132" t="s">
        <v>107</v>
      </c>
      <c r="C102" s="17"/>
      <c r="D102" s="19"/>
      <c r="E102" s="19"/>
      <c r="F102" s="19"/>
      <c r="G102" s="19"/>
      <c r="H102" s="19"/>
      <c r="I102" s="19"/>
      <c r="J102" s="19"/>
      <c r="K102" s="19"/>
      <c r="L102" s="115">
        <f t="shared" si="19"/>
        <v>0</v>
      </c>
      <c r="M102" s="115"/>
      <c r="N102" s="112"/>
      <c r="O102" s="19"/>
      <c r="P102" s="20"/>
      <c r="Q102" s="104"/>
      <c r="R102" s="45"/>
    </row>
    <row r="103" spans="2:18" ht="15.5" hidden="1" x14ac:dyDescent="0.35">
      <c r="B103" s="132" t="s">
        <v>108</v>
      </c>
      <c r="C103" s="17"/>
      <c r="D103" s="19"/>
      <c r="E103" s="19"/>
      <c r="F103" s="19"/>
      <c r="G103" s="19"/>
      <c r="H103" s="19"/>
      <c r="I103" s="19"/>
      <c r="J103" s="19"/>
      <c r="K103" s="19"/>
      <c r="L103" s="115">
        <f t="shared" si="19"/>
        <v>0</v>
      </c>
      <c r="M103" s="115"/>
      <c r="N103" s="112"/>
      <c r="O103" s="19"/>
      <c r="P103" s="20"/>
      <c r="Q103" s="104"/>
      <c r="R103" s="45"/>
    </row>
    <row r="104" spans="2:18" ht="15.5" hidden="1" x14ac:dyDescent="0.35">
      <c r="B104" s="132" t="s">
        <v>109</v>
      </c>
      <c r="C104" s="17"/>
      <c r="D104" s="19"/>
      <c r="E104" s="19"/>
      <c r="F104" s="19"/>
      <c r="G104" s="19"/>
      <c r="H104" s="19"/>
      <c r="I104" s="19"/>
      <c r="J104" s="19"/>
      <c r="K104" s="19"/>
      <c r="L104" s="115">
        <f t="shared" si="19"/>
        <v>0</v>
      </c>
      <c r="M104" s="115"/>
      <c r="N104" s="112"/>
      <c r="O104" s="19"/>
      <c r="P104" s="20"/>
      <c r="Q104" s="104"/>
      <c r="R104" s="45"/>
    </row>
    <row r="105" spans="2:18" ht="15.5" hidden="1" x14ac:dyDescent="0.35">
      <c r="B105" s="132" t="s">
        <v>110</v>
      </c>
      <c r="C105" s="17"/>
      <c r="D105" s="19"/>
      <c r="E105" s="19"/>
      <c r="F105" s="19"/>
      <c r="G105" s="19"/>
      <c r="H105" s="19"/>
      <c r="I105" s="19"/>
      <c r="J105" s="19"/>
      <c r="K105" s="19"/>
      <c r="L105" s="115">
        <f t="shared" si="19"/>
        <v>0</v>
      </c>
      <c r="M105" s="115"/>
      <c r="N105" s="112"/>
      <c r="O105" s="19"/>
      <c r="P105" s="20"/>
      <c r="Q105" s="104"/>
      <c r="R105" s="45"/>
    </row>
    <row r="106" spans="2:18" ht="15.5" hidden="1" x14ac:dyDescent="0.35">
      <c r="B106" s="132" t="s">
        <v>111</v>
      </c>
      <c r="C106" s="17"/>
      <c r="D106" s="19"/>
      <c r="E106" s="19"/>
      <c r="F106" s="19"/>
      <c r="G106" s="19"/>
      <c r="H106" s="19"/>
      <c r="I106" s="19"/>
      <c r="J106" s="19"/>
      <c r="K106" s="19"/>
      <c r="L106" s="115">
        <f t="shared" si="19"/>
        <v>0</v>
      </c>
      <c r="M106" s="115"/>
      <c r="N106" s="112"/>
      <c r="O106" s="19"/>
      <c r="P106" s="20"/>
      <c r="Q106" s="104"/>
      <c r="R106" s="45"/>
    </row>
    <row r="107" spans="2:18" ht="15.5" hidden="1" x14ac:dyDescent="0.35">
      <c r="B107" s="132" t="s">
        <v>112</v>
      </c>
      <c r="C107" s="40"/>
      <c r="D107" s="20"/>
      <c r="E107" s="20"/>
      <c r="F107" s="20"/>
      <c r="G107" s="20"/>
      <c r="H107" s="20"/>
      <c r="I107" s="20"/>
      <c r="J107" s="20"/>
      <c r="K107" s="20"/>
      <c r="L107" s="115">
        <f t="shared" si="19"/>
        <v>0</v>
      </c>
      <c r="M107" s="115"/>
      <c r="N107" s="113"/>
      <c r="O107" s="20"/>
      <c r="P107" s="20"/>
      <c r="Q107" s="105"/>
      <c r="R107" s="45"/>
    </row>
    <row r="108" spans="2:18" ht="15.5" hidden="1" x14ac:dyDescent="0.35">
      <c r="B108" s="132" t="s">
        <v>113</v>
      </c>
      <c r="C108" s="40"/>
      <c r="D108" s="20"/>
      <c r="E108" s="20"/>
      <c r="F108" s="20"/>
      <c r="G108" s="20"/>
      <c r="H108" s="20"/>
      <c r="I108" s="20"/>
      <c r="J108" s="20"/>
      <c r="K108" s="20"/>
      <c r="L108" s="115">
        <f t="shared" si="19"/>
        <v>0</v>
      </c>
      <c r="M108" s="115"/>
      <c r="N108" s="113"/>
      <c r="O108" s="20"/>
      <c r="P108" s="20"/>
      <c r="Q108" s="105"/>
      <c r="R108" s="45"/>
    </row>
    <row r="109" spans="2:18" ht="15.5" hidden="1" x14ac:dyDescent="0.35">
      <c r="C109" s="89" t="s">
        <v>114</v>
      </c>
      <c r="D109" s="21">
        <f>SUM(D101:D108)</f>
        <v>0</v>
      </c>
      <c r="E109" s="21"/>
      <c r="F109" s="21"/>
      <c r="G109" s="21"/>
      <c r="H109" s="21">
        <f>SUM(H101:H108)</f>
        <v>0</v>
      </c>
      <c r="I109" s="21"/>
      <c r="J109" s="21"/>
      <c r="K109" s="21"/>
      <c r="L109" s="21">
        <f>SUM(L101:L108)</f>
        <v>0</v>
      </c>
      <c r="M109" s="21"/>
      <c r="N109" s="21">
        <f>(N101*L101)+(N102*L102)+(N103*L103)+(N104*L104)+(N105*L105)+(N106*L106)+(N107*L107)+(N108*L108)</f>
        <v>0</v>
      </c>
      <c r="O109" s="152">
        <f>SUM(O101:O108)</f>
        <v>0</v>
      </c>
      <c r="P109" s="171"/>
      <c r="Q109" s="105"/>
      <c r="R109" s="46"/>
    </row>
    <row r="110" spans="2:18" ht="15.9" customHeight="1" x14ac:dyDescent="0.35">
      <c r="B110" s="6"/>
      <c r="C110" s="11"/>
      <c r="D110" s="26"/>
      <c r="E110" s="26"/>
      <c r="F110" s="26"/>
      <c r="G110" s="26"/>
      <c r="H110" s="26"/>
      <c r="I110" s="26"/>
      <c r="J110" s="26"/>
      <c r="K110" s="26"/>
      <c r="L110" s="26"/>
      <c r="M110" s="26"/>
      <c r="N110" s="26"/>
      <c r="O110" s="26"/>
      <c r="P110" s="26"/>
      <c r="Q110" s="11"/>
      <c r="R110" s="3"/>
    </row>
    <row r="111" spans="2:18" ht="15.9" customHeight="1" x14ac:dyDescent="0.35">
      <c r="B111" s="6"/>
      <c r="C111" s="11"/>
      <c r="D111" s="26"/>
      <c r="E111" s="26"/>
      <c r="F111" s="26"/>
      <c r="G111" s="26"/>
      <c r="H111" s="26"/>
      <c r="I111" s="26"/>
      <c r="J111" s="26"/>
      <c r="K111" s="26"/>
      <c r="L111" s="26"/>
      <c r="M111" s="26"/>
      <c r="N111" s="26"/>
      <c r="O111" s="26"/>
      <c r="P111" s="26"/>
      <c r="Q111" s="11"/>
      <c r="R111" s="3"/>
    </row>
    <row r="112" spans="2:18" ht="80.5" customHeight="1" x14ac:dyDescent="0.35">
      <c r="B112" s="89" t="s">
        <v>478</v>
      </c>
      <c r="C112" s="188" t="s">
        <v>575</v>
      </c>
      <c r="D112" s="28">
        <v>198500</v>
      </c>
      <c r="E112" s="28">
        <v>0</v>
      </c>
      <c r="F112" s="28">
        <v>198500</v>
      </c>
      <c r="G112" s="28">
        <v>198500</v>
      </c>
      <c r="H112" s="28">
        <v>60000</v>
      </c>
      <c r="I112" s="28">
        <v>0</v>
      </c>
      <c r="J112" s="28">
        <v>60000</v>
      </c>
      <c r="K112" s="28">
        <v>47549.47</v>
      </c>
      <c r="L112" s="115">
        <f>SUM(D112,H112)</f>
        <v>258500</v>
      </c>
      <c r="M112" s="115">
        <f>SUM(E112,L112)</f>
        <v>258500</v>
      </c>
      <c r="N112" s="114">
        <v>0.5</v>
      </c>
      <c r="O112" s="189">
        <f>SUM(G112,K112)</f>
        <v>246049.47</v>
      </c>
      <c r="P112" s="187" t="s">
        <v>566</v>
      </c>
      <c r="Q112" s="107"/>
      <c r="R112" s="46"/>
    </row>
    <row r="113" spans="2:18" ht="69.900000000000006" customHeight="1" x14ac:dyDescent="0.35">
      <c r="B113" s="89" t="s">
        <v>500</v>
      </c>
      <c r="C113" s="188" t="s">
        <v>572</v>
      </c>
      <c r="D113" s="28">
        <v>27000</v>
      </c>
      <c r="E113" s="28">
        <v>0</v>
      </c>
      <c r="F113" s="28">
        <v>27000</v>
      </c>
      <c r="G113" s="28">
        <v>24990.23</v>
      </c>
      <c r="H113" s="28">
        <v>20000</v>
      </c>
      <c r="I113" s="28">
        <v>0</v>
      </c>
      <c r="J113" s="28">
        <v>20000</v>
      </c>
      <c r="K113" s="28">
        <v>10549.86</v>
      </c>
      <c r="L113" s="115">
        <f>SUM(D113,H113)</f>
        <v>47000</v>
      </c>
      <c r="M113" s="115">
        <f>SUM(E113,L113)</f>
        <v>47000</v>
      </c>
      <c r="N113" s="114"/>
      <c r="O113" s="189">
        <f>SUM(G113,K113)</f>
        <v>35540.089999999997</v>
      </c>
      <c r="P113" s="173"/>
      <c r="Q113" s="107"/>
      <c r="R113" s="46"/>
    </row>
    <row r="114" spans="2:18" ht="57.15" customHeight="1" x14ac:dyDescent="0.35">
      <c r="B114" s="89" t="s">
        <v>479</v>
      </c>
      <c r="C114" s="181" t="s">
        <v>503</v>
      </c>
      <c r="D114" s="28">
        <v>59000</v>
      </c>
      <c r="E114" s="28">
        <v>0</v>
      </c>
      <c r="F114" s="28">
        <v>59000</v>
      </c>
      <c r="G114" s="28">
        <v>32778.68</v>
      </c>
      <c r="H114" s="28"/>
      <c r="I114" s="28"/>
      <c r="J114" s="28"/>
      <c r="K114" s="28"/>
      <c r="L114" s="115">
        <f>SUM(D114,H114)</f>
        <v>59000</v>
      </c>
      <c r="M114" s="115">
        <f>SUM(E114,L114)</f>
        <v>59000</v>
      </c>
      <c r="N114" s="114">
        <v>0.75</v>
      </c>
      <c r="O114" s="189">
        <f>SUM(G114,K114)</f>
        <v>32778.68</v>
      </c>
      <c r="P114" s="173" t="s">
        <v>566</v>
      </c>
      <c r="Q114" s="107"/>
      <c r="R114" s="46"/>
    </row>
    <row r="115" spans="2:18" ht="65.25" customHeight="1" x14ac:dyDescent="0.35">
      <c r="B115" s="108" t="s">
        <v>483</v>
      </c>
      <c r="C115" s="181" t="s">
        <v>504</v>
      </c>
      <c r="D115" s="28">
        <v>30000</v>
      </c>
      <c r="E115" s="209">
        <v>20000</v>
      </c>
      <c r="F115" s="217">
        <v>50000</v>
      </c>
      <c r="G115" s="217">
        <v>0</v>
      </c>
      <c r="H115" s="28"/>
      <c r="I115" s="28"/>
      <c r="J115" s="28"/>
      <c r="K115" s="28"/>
      <c r="L115" s="115">
        <f>SUM(D115,H115)</f>
        <v>30000</v>
      </c>
      <c r="M115" s="115">
        <f>SUM(E115,L115)</f>
        <v>50000</v>
      </c>
      <c r="N115" s="114">
        <v>0.5</v>
      </c>
      <c r="O115" s="189">
        <f>SUM(G115,K115)</f>
        <v>0</v>
      </c>
      <c r="P115" s="187" t="s">
        <v>567</v>
      </c>
      <c r="Q115" s="107"/>
      <c r="R115" s="46"/>
    </row>
    <row r="116" spans="2:18" ht="21.75" customHeight="1" x14ac:dyDescent="0.35">
      <c r="B116" s="6"/>
      <c r="C116" s="109" t="s">
        <v>477</v>
      </c>
      <c r="D116" s="116">
        <f t="shared" ref="D116:L116" si="20">SUM(D112:D115)</f>
        <v>314500</v>
      </c>
      <c r="E116" s="116">
        <f t="shared" si="20"/>
        <v>20000</v>
      </c>
      <c r="F116" s="116">
        <f t="shared" si="20"/>
        <v>334500</v>
      </c>
      <c r="G116" s="116">
        <f>SUM(G112:G115)</f>
        <v>256268.91</v>
      </c>
      <c r="H116" s="116">
        <f t="shared" si="20"/>
        <v>80000</v>
      </c>
      <c r="I116" s="116">
        <f t="shared" si="20"/>
        <v>0</v>
      </c>
      <c r="J116" s="116">
        <f t="shared" si="20"/>
        <v>80000</v>
      </c>
      <c r="K116" s="116">
        <f>SUM(K112:K115)</f>
        <v>58099.33</v>
      </c>
      <c r="L116" s="116">
        <f t="shared" si="20"/>
        <v>394500</v>
      </c>
      <c r="M116" s="115">
        <f>SUM(E116,L116)</f>
        <v>414500</v>
      </c>
      <c r="N116" s="21">
        <f>(N112*M112)+(N113*M113)+(N114*M114)+(N115*M115)</f>
        <v>198500</v>
      </c>
      <c r="O116" s="152">
        <f>SUM(O112:O115)</f>
        <v>314368.24</v>
      </c>
      <c r="P116" s="171"/>
      <c r="Q116" s="16"/>
      <c r="R116" s="14"/>
    </row>
    <row r="117" spans="2:18" ht="15.9" customHeight="1" x14ac:dyDescent="0.35">
      <c r="B117" s="6"/>
      <c r="C117" s="11"/>
      <c r="D117" s="26"/>
      <c r="E117" s="26"/>
      <c r="F117" s="26"/>
      <c r="G117" s="26"/>
      <c r="H117" s="26"/>
      <c r="I117" s="26"/>
      <c r="J117" s="26"/>
      <c r="K117" s="26"/>
      <c r="L117" s="26"/>
      <c r="M117" s="26"/>
      <c r="N117" s="26"/>
      <c r="O117" s="26"/>
      <c r="P117" s="26"/>
      <c r="Q117" s="11"/>
      <c r="R117" s="14"/>
    </row>
    <row r="118" spans="2:18" ht="15.9" customHeight="1" x14ac:dyDescent="0.35">
      <c r="B118" s="6"/>
      <c r="C118" s="11"/>
      <c r="D118" s="26"/>
      <c r="E118" s="26"/>
      <c r="F118" s="26"/>
      <c r="G118" s="26"/>
      <c r="H118" s="26"/>
      <c r="I118" s="26"/>
      <c r="J118" s="26"/>
      <c r="K118" s="26"/>
      <c r="L118" s="26"/>
      <c r="M118" s="26"/>
      <c r="N118" s="26"/>
      <c r="O118" s="26"/>
      <c r="P118" s="26"/>
      <c r="Q118" s="11"/>
      <c r="R118" s="14"/>
    </row>
    <row r="119" spans="2:18" ht="15.9" customHeight="1" x14ac:dyDescent="0.35">
      <c r="B119" s="6"/>
      <c r="C119" s="11"/>
      <c r="D119" s="26"/>
      <c r="E119" s="26"/>
      <c r="F119" s="26"/>
      <c r="G119" s="26"/>
      <c r="H119" s="26"/>
      <c r="I119" s="26"/>
      <c r="J119" s="26"/>
      <c r="K119" s="26"/>
      <c r="L119" s="26"/>
      <c r="M119" s="26"/>
      <c r="N119" s="26"/>
      <c r="O119" s="26"/>
      <c r="P119" s="26"/>
      <c r="Q119" s="11"/>
      <c r="R119" s="14"/>
    </row>
    <row r="120" spans="2:18" ht="15.9" customHeight="1" x14ac:dyDescent="0.35">
      <c r="B120" s="6"/>
      <c r="C120" s="11"/>
      <c r="D120" s="26"/>
      <c r="E120" s="26"/>
      <c r="F120" s="26"/>
      <c r="G120" s="26"/>
      <c r="H120" s="26"/>
      <c r="I120" s="26"/>
      <c r="J120" s="26"/>
      <c r="K120" s="26"/>
      <c r="L120" s="26"/>
      <c r="M120" s="26"/>
      <c r="N120" s="26"/>
      <c r="O120" s="26"/>
      <c r="P120" s="26"/>
      <c r="Q120" s="11"/>
      <c r="R120" s="14"/>
    </row>
    <row r="121" spans="2:18" ht="15.9" customHeight="1" x14ac:dyDescent="0.35">
      <c r="B121" s="6"/>
      <c r="C121" s="11"/>
      <c r="D121" s="26"/>
      <c r="E121" s="26"/>
      <c r="F121" s="26"/>
      <c r="G121" s="26"/>
      <c r="H121" s="26"/>
      <c r="I121" s="26"/>
      <c r="J121" s="26"/>
      <c r="K121" s="26"/>
      <c r="L121" s="26"/>
      <c r="M121" s="26"/>
      <c r="N121" s="26"/>
      <c r="O121" s="26"/>
      <c r="P121" s="26"/>
      <c r="Q121" s="11"/>
      <c r="R121" s="14"/>
    </row>
    <row r="122" spans="2:18" ht="15.9" customHeight="1" x14ac:dyDescent="0.35">
      <c r="B122" s="6"/>
      <c r="C122" s="11"/>
      <c r="D122" s="26"/>
      <c r="E122" s="26"/>
      <c r="F122" s="26"/>
      <c r="G122" s="26"/>
      <c r="H122" s="26"/>
      <c r="I122" s="26"/>
      <c r="J122" s="26"/>
      <c r="K122" s="26"/>
      <c r="L122" s="26"/>
      <c r="M122" s="26"/>
      <c r="N122" s="26"/>
      <c r="O122" s="26"/>
      <c r="P122" s="26"/>
      <c r="Q122" s="11"/>
      <c r="R122" s="14"/>
    </row>
    <row r="123" spans="2:18" ht="15.9" customHeight="1" thickBot="1" x14ac:dyDescent="0.4">
      <c r="B123" s="6"/>
      <c r="C123" s="11"/>
      <c r="D123" s="26"/>
      <c r="E123" s="26"/>
      <c r="F123" s="26"/>
      <c r="G123" s="26"/>
      <c r="H123" s="26"/>
      <c r="I123" s="26"/>
      <c r="J123" s="26"/>
      <c r="K123" s="26"/>
      <c r="L123" s="26"/>
      <c r="M123" s="26"/>
      <c r="N123" s="26"/>
      <c r="O123" s="26"/>
      <c r="P123" s="26"/>
      <c r="Q123" s="11"/>
      <c r="R123" s="14"/>
    </row>
    <row r="124" spans="2:18" ht="15.5" x14ac:dyDescent="0.35">
      <c r="B124" s="6"/>
      <c r="C124" s="249" t="s">
        <v>17</v>
      </c>
      <c r="D124" s="250"/>
      <c r="E124" s="250"/>
      <c r="F124" s="250"/>
      <c r="G124" s="250"/>
      <c r="H124" s="250"/>
      <c r="I124" s="250"/>
      <c r="J124" s="250"/>
      <c r="K124" s="250"/>
      <c r="L124" s="251"/>
      <c r="M124" s="202"/>
      <c r="N124" s="14"/>
      <c r="O124" s="26"/>
      <c r="P124" s="26"/>
      <c r="Q124" s="14"/>
    </row>
    <row r="125" spans="2:18" ht="40.75" customHeight="1" x14ac:dyDescent="0.35">
      <c r="B125" s="6"/>
      <c r="C125" s="269"/>
      <c r="D125" s="279" t="str">
        <f>D4</f>
        <v>IOM budget</v>
      </c>
      <c r="E125" s="177" t="s">
        <v>576</v>
      </c>
      <c r="F125" s="177"/>
      <c r="G125" s="230"/>
      <c r="H125" s="279" t="str">
        <f>H4</f>
        <v>UNFPA budget</v>
      </c>
      <c r="I125" s="213"/>
      <c r="J125" s="213"/>
      <c r="K125" s="213"/>
      <c r="L125" s="271" t="s">
        <v>40</v>
      </c>
      <c r="M125" s="203" t="s">
        <v>579</v>
      </c>
      <c r="N125" s="11"/>
      <c r="O125" s="26"/>
      <c r="P125" s="26"/>
      <c r="Q125" s="14"/>
    </row>
    <row r="126" spans="2:18" ht="24.75" customHeight="1" x14ac:dyDescent="0.35">
      <c r="B126" s="6"/>
      <c r="C126" s="270"/>
      <c r="D126" s="280"/>
      <c r="E126" s="192"/>
      <c r="F126" s="192"/>
      <c r="G126" s="231"/>
      <c r="H126" s="280"/>
      <c r="I126" s="214"/>
      <c r="J126" s="214"/>
      <c r="K126" s="214"/>
      <c r="L126" s="272"/>
      <c r="M126" s="203"/>
      <c r="N126" s="11"/>
      <c r="O126" s="26"/>
      <c r="P126" s="26"/>
      <c r="Q126" s="14"/>
    </row>
    <row r="127" spans="2:18" ht="41.4" customHeight="1" x14ac:dyDescent="0.35">
      <c r="B127" s="15"/>
      <c r="C127" s="106" t="s">
        <v>39</v>
      </c>
      <c r="D127" s="90">
        <f>SUM(D15,D21,D30,D34,D38,D47,D52,D57,D67,D79,D89,D99,D109,D112,D113,D114,D115)</f>
        <v>1079369.1588785048</v>
      </c>
      <c r="E127" s="90">
        <f>SUM(E15,E21,E30,E34,E38,E47,E52,E57,E67,E79,E89,E99,E109,E112,E113,E114,E115)</f>
        <v>0</v>
      </c>
      <c r="F127" s="90"/>
      <c r="G127" s="90"/>
      <c r="H127" s="90">
        <f>SUM(H15,H21,H30,H34,H38,H47,H52,H57,H67,H79,H89,H99,H109,H112,H113,H114,H115)</f>
        <v>322500</v>
      </c>
      <c r="I127" s="90"/>
      <c r="J127" s="90"/>
      <c r="K127" s="90"/>
      <c r="L127" s="115">
        <f>SUM(D127,H127)</f>
        <v>1401869.1588785048</v>
      </c>
      <c r="M127" s="115">
        <f>SUM(E127,L127)</f>
        <v>1401869.1588785048</v>
      </c>
      <c r="N127" s="11"/>
      <c r="O127" s="148"/>
      <c r="P127" s="26"/>
      <c r="Q127" s="15"/>
    </row>
    <row r="128" spans="2:18" ht="51.9" customHeight="1" x14ac:dyDescent="0.35">
      <c r="B128" s="4"/>
      <c r="C128" s="106" t="s">
        <v>8</v>
      </c>
      <c r="D128" s="90">
        <f>D127*0.07</f>
        <v>75555.841121495338</v>
      </c>
      <c r="E128" s="90">
        <f>E127*0.07</f>
        <v>0</v>
      </c>
      <c r="F128" s="90"/>
      <c r="G128" s="90"/>
      <c r="H128" s="90">
        <f>H127*0.07</f>
        <v>22575.000000000004</v>
      </c>
      <c r="I128" s="90"/>
      <c r="J128" s="90"/>
      <c r="K128" s="90"/>
      <c r="L128" s="115">
        <f>SUM(D128,H128)</f>
        <v>98130.841121495338</v>
      </c>
      <c r="M128" s="115">
        <f>SUM(E128,L128)</f>
        <v>98130.841121495338</v>
      </c>
      <c r="N128" s="4"/>
      <c r="O128" s="148"/>
      <c r="P128" s="26"/>
      <c r="Q128" s="1"/>
    </row>
    <row r="129" spans="2:18" ht="51.9" customHeight="1" thickBot="1" x14ac:dyDescent="0.4">
      <c r="B129" s="4"/>
      <c r="C129" s="9" t="s">
        <v>40</v>
      </c>
      <c r="D129" s="95">
        <f>SUM(D127:D128)</f>
        <v>1154925</v>
      </c>
      <c r="E129" s="95">
        <f>SUM(E127:E128)</f>
        <v>0</v>
      </c>
      <c r="F129" s="95"/>
      <c r="G129" s="95"/>
      <c r="H129" s="95">
        <f>SUM(H127:H128)</f>
        <v>345075</v>
      </c>
      <c r="I129" s="215"/>
      <c r="J129" s="215"/>
      <c r="K129" s="215"/>
      <c r="L129" s="115">
        <f>SUM(D129,H129)</f>
        <v>1500000</v>
      </c>
      <c r="M129" s="115">
        <f>SUM(E129,L129)</f>
        <v>1500000</v>
      </c>
      <c r="N129" s="4"/>
      <c r="Q129" s="1"/>
    </row>
    <row r="130" spans="2:18" ht="42" customHeight="1" x14ac:dyDescent="0.35">
      <c r="B130" s="4"/>
      <c r="O130" s="149"/>
      <c r="P130" s="149"/>
      <c r="Q130" s="3"/>
      <c r="R130" s="1"/>
    </row>
    <row r="131" spans="2:18" s="35" customFormat="1" ht="29.25" customHeight="1" thickBot="1" x14ac:dyDescent="0.4">
      <c r="B131" s="11"/>
      <c r="C131" s="6"/>
      <c r="D131" s="30"/>
      <c r="E131" s="30"/>
      <c r="F131" s="30"/>
      <c r="G131" s="30"/>
      <c r="H131" s="30"/>
      <c r="I131" s="30"/>
      <c r="J131" s="30"/>
      <c r="K131" s="30"/>
      <c r="L131" s="30"/>
      <c r="M131" s="30"/>
      <c r="N131" s="30"/>
      <c r="O131" s="153"/>
      <c r="P131" s="153"/>
      <c r="Q131" s="14"/>
      <c r="R131" s="15"/>
    </row>
    <row r="132" spans="2:18" ht="23.4" customHeight="1" x14ac:dyDescent="0.35">
      <c r="B132" s="1"/>
      <c r="C132" s="264" t="s">
        <v>26</v>
      </c>
      <c r="D132" s="265"/>
      <c r="E132" s="265"/>
      <c r="F132" s="265"/>
      <c r="G132" s="265"/>
      <c r="H132" s="265"/>
      <c r="I132" s="265"/>
      <c r="J132" s="265"/>
      <c r="K132" s="265"/>
      <c r="L132" s="265"/>
      <c r="M132" s="265"/>
      <c r="N132" s="266"/>
      <c r="O132" s="153"/>
      <c r="P132" s="153"/>
      <c r="Q132" s="1"/>
    </row>
    <row r="133" spans="2:18" ht="41.4" customHeight="1" x14ac:dyDescent="0.35">
      <c r="B133" s="1"/>
      <c r="C133" s="91"/>
      <c r="D133" s="281" t="str">
        <f>D4</f>
        <v>IOM budget</v>
      </c>
      <c r="E133" s="193"/>
      <c r="F133" s="193"/>
      <c r="G133" s="232"/>
      <c r="H133" s="281" t="str">
        <f>H4</f>
        <v>UNFPA budget</v>
      </c>
      <c r="I133" s="193"/>
      <c r="J133" s="193"/>
      <c r="K133" s="232"/>
      <c r="L133" s="273" t="s">
        <v>40</v>
      </c>
      <c r="M133" s="204"/>
      <c r="N133" s="275" t="s">
        <v>28</v>
      </c>
      <c r="O133" s="153"/>
      <c r="P133" s="153"/>
      <c r="Q133" s="1"/>
    </row>
    <row r="134" spans="2:18" ht="27.75" customHeight="1" x14ac:dyDescent="0.35">
      <c r="B134" s="1"/>
      <c r="C134" s="91"/>
      <c r="D134" s="282"/>
      <c r="E134" s="194"/>
      <c r="F134" s="194"/>
      <c r="G134" s="233"/>
      <c r="H134" s="282"/>
      <c r="I134" s="194"/>
      <c r="J134" s="194"/>
      <c r="K134" s="233"/>
      <c r="L134" s="274"/>
      <c r="M134" s="205"/>
      <c r="N134" s="276"/>
      <c r="O134" s="147"/>
      <c r="P134" s="147"/>
      <c r="Q134" s="1"/>
    </row>
    <row r="135" spans="2:18" ht="55.65" customHeight="1" x14ac:dyDescent="0.35">
      <c r="B135" s="1"/>
      <c r="C135" s="27" t="s">
        <v>27</v>
      </c>
      <c r="D135" s="93">
        <f>$D$129*N135</f>
        <v>808447.5</v>
      </c>
      <c r="E135" s="94"/>
      <c r="F135" s="94"/>
      <c r="G135" s="94"/>
      <c r="H135" s="94">
        <f>$H$129*N135</f>
        <v>241552.49999999997</v>
      </c>
      <c r="I135" s="94"/>
      <c r="J135" s="94"/>
      <c r="K135" s="94"/>
      <c r="L135" s="94">
        <f>SUM(D135:H135)</f>
        <v>1050000</v>
      </c>
      <c r="M135" s="94"/>
      <c r="N135" s="124">
        <v>0.7</v>
      </c>
      <c r="O135" s="147"/>
      <c r="P135" s="147"/>
      <c r="Q135" s="1"/>
    </row>
    <row r="136" spans="2:18" ht="57.75" customHeight="1" x14ac:dyDescent="0.35">
      <c r="B136" s="263"/>
      <c r="C136" s="110" t="s">
        <v>29</v>
      </c>
      <c r="D136" s="93">
        <f>$D$129*N136</f>
        <v>346477.5</v>
      </c>
      <c r="E136" s="94"/>
      <c r="F136" s="94"/>
      <c r="G136" s="94"/>
      <c r="H136" s="94">
        <f>$H$129*N136</f>
        <v>103522.5</v>
      </c>
      <c r="I136" s="111"/>
      <c r="J136" s="111"/>
      <c r="K136" s="111"/>
      <c r="L136" s="111">
        <f>SUM(D136:H136)</f>
        <v>450000</v>
      </c>
      <c r="M136" s="111"/>
      <c r="N136" s="125">
        <v>0.3</v>
      </c>
      <c r="O136" s="150"/>
      <c r="P136" s="150"/>
    </row>
    <row r="137" spans="2:18" ht="57.75" customHeight="1" x14ac:dyDescent="0.35">
      <c r="B137" s="263"/>
      <c r="C137" s="110" t="s">
        <v>487</v>
      </c>
      <c r="D137" s="93">
        <f>$D$129*N137</f>
        <v>0</v>
      </c>
      <c r="E137" s="94"/>
      <c r="F137" s="94"/>
      <c r="G137" s="94"/>
      <c r="H137" s="94">
        <f>$H$129*N137</f>
        <v>0</v>
      </c>
      <c r="I137" s="111"/>
      <c r="J137" s="111"/>
      <c r="K137" s="111"/>
      <c r="L137" s="111">
        <f>SUM(D137:H137)</f>
        <v>0</v>
      </c>
      <c r="M137" s="111"/>
      <c r="N137" s="126">
        <v>0</v>
      </c>
      <c r="O137" s="154"/>
      <c r="P137" s="154"/>
    </row>
    <row r="138" spans="2:18" ht="38.25" customHeight="1" thickBot="1" x14ac:dyDescent="0.4">
      <c r="B138" s="263"/>
      <c r="C138" s="9" t="s">
        <v>482</v>
      </c>
      <c r="D138" s="95">
        <f>SUM(D135:D137)</f>
        <v>1154925</v>
      </c>
      <c r="E138" s="95"/>
      <c r="F138" s="95"/>
      <c r="G138" s="95"/>
      <c r="H138" s="95">
        <f>SUM(H135:H137)</f>
        <v>345075</v>
      </c>
      <c r="I138" s="95"/>
      <c r="J138" s="95"/>
      <c r="K138" s="95"/>
      <c r="L138" s="95">
        <f>SUM(L135:L137)</f>
        <v>1500000</v>
      </c>
      <c r="M138" s="201"/>
      <c r="N138" s="96">
        <f>SUM(N135:N137)</f>
        <v>1</v>
      </c>
      <c r="O138" s="151"/>
      <c r="P138" s="149"/>
    </row>
    <row r="139" spans="2:18" ht="21.75" customHeight="1" thickBot="1" x14ac:dyDescent="0.4">
      <c r="B139" s="263"/>
      <c r="C139" s="2"/>
      <c r="D139" s="7"/>
      <c r="E139" s="7"/>
      <c r="F139" s="7"/>
      <c r="G139" s="7"/>
      <c r="H139" s="7"/>
      <c r="I139" s="7"/>
      <c r="J139" s="7"/>
      <c r="K139" s="7"/>
      <c r="L139" s="7"/>
      <c r="M139" s="7"/>
      <c r="N139" s="7"/>
      <c r="O139" s="151"/>
      <c r="P139" s="149"/>
    </row>
    <row r="140" spans="2:18" ht="49.65" customHeight="1" x14ac:dyDescent="0.35">
      <c r="B140" s="263"/>
      <c r="C140" s="97" t="s">
        <v>494</v>
      </c>
      <c r="D140" s="98">
        <f>SUM(N15,N21,N30,N34,N38,N47,N52,N57,N67,N79,N89,N99,N109,N116)*1.07</f>
        <v>1218590.0000000002</v>
      </c>
      <c r="E140" s="234"/>
      <c r="F140" s="234"/>
      <c r="G140" s="234"/>
      <c r="H140" s="30"/>
      <c r="I140" s="30"/>
      <c r="J140" s="30"/>
      <c r="K140" s="30"/>
      <c r="L140" s="30"/>
      <c r="M140" s="30"/>
      <c r="N140" s="156" t="s">
        <v>496</v>
      </c>
      <c r="O140" s="157">
        <f>SUM(O116,O109,O99,O89,O79,O67,O57,O52,O47,O38,O34,O30,O21,O15)</f>
        <v>1199013.26</v>
      </c>
      <c r="P140" s="174"/>
    </row>
    <row r="141" spans="2:18" ht="28.5" customHeight="1" thickBot="1" x14ac:dyDescent="0.4">
      <c r="B141" s="263"/>
      <c r="C141" s="99" t="s">
        <v>14</v>
      </c>
      <c r="D141" s="143">
        <f>D140/L129</f>
        <v>0.81239333333333352</v>
      </c>
      <c r="E141" s="235"/>
      <c r="F141" s="235"/>
      <c r="G141" s="235"/>
      <c r="H141" s="37"/>
      <c r="I141" s="37"/>
      <c r="J141" s="37"/>
      <c r="K141" s="37"/>
      <c r="L141" s="37"/>
      <c r="M141" s="37"/>
      <c r="N141" s="158" t="s">
        <v>497</v>
      </c>
      <c r="O141" s="159">
        <f>O140/L127</f>
        <v>0.85529612546666667</v>
      </c>
      <c r="P141" s="175"/>
    </row>
    <row r="142" spans="2:18" ht="28.5" customHeight="1" x14ac:dyDescent="0.35">
      <c r="B142" s="263"/>
      <c r="C142" s="277"/>
      <c r="D142" s="278"/>
      <c r="E142" s="236"/>
      <c r="F142" s="236"/>
      <c r="G142" s="236"/>
      <c r="H142" s="38"/>
      <c r="I142" s="38"/>
      <c r="J142" s="38"/>
      <c r="K142" s="38"/>
      <c r="L142" s="38"/>
      <c r="M142" s="38"/>
    </row>
    <row r="143" spans="2:18" ht="32.25" customHeight="1" x14ac:dyDescent="0.35">
      <c r="B143" s="263"/>
      <c r="C143" s="99" t="s">
        <v>495</v>
      </c>
      <c r="D143" s="100">
        <f>SUM(D114:H115)*1.07</f>
        <v>268333.1876</v>
      </c>
      <c r="E143" s="237"/>
      <c r="F143" s="237"/>
      <c r="G143" s="237"/>
      <c r="H143" s="39"/>
      <c r="I143" s="39"/>
      <c r="J143" s="39"/>
      <c r="K143" s="39"/>
      <c r="L143" s="39"/>
      <c r="M143" s="39"/>
    </row>
    <row r="144" spans="2:18" ht="23.4" customHeight="1" x14ac:dyDescent="0.35">
      <c r="B144" s="263"/>
      <c r="C144" s="99" t="s">
        <v>15</v>
      </c>
      <c r="D144" s="143">
        <f>D143/L129</f>
        <v>0.17888879173333333</v>
      </c>
      <c r="E144" s="235"/>
      <c r="F144" s="235"/>
      <c r="G144" s="235"/>
      <c r="H144" s="39"/>
      <c r="I144" s="39"/>
      <c r="J144" s="39"/>
      <c r="K144" s="39"/>
      <c r="L144" s="39"/>
      <c r="M144" s="39"/>
      <c r="O144" s="146"/>
    </row>
    <row r="145" spans="2:18" ht="66.75" customHeight="1" thickBot="1" x14ac:dyDescent="0.4">
      <c r="B145" s="263"/>
      <c r="C145" s="267" t="s">
        <v>492</v>
      </c>
      <c r="D145" s="268"/>
      <c r="E145" s="238"/>
      <c r="F145" s="238"/>
      <c r="G145" s="238"/>
      <c r="H145" s="31"/>
      <c r="I145" s="31"/>
      <c r="J145" s="31"/>
      <c r="K145" s="31"/>
      <c r="L145" s="31"/>
      <c r="M145" s="31"/>
    </row>
    <row r="146" spans="2:18" ht="55.65" customHeight="1" x14ac:dyDescent="0.35">
      <c r="B146" s="263"/>
      <c r="R146" s="35"/>
    </row>
    <row r="147" spans="2:18" ht="42.75" customHeight="1" x14ac:dyDescent="0.35">
      <c r="B147" s="263"/>
    </row>
    <row r="148" spans="2:18" ht="21.75" customHeight="1" x14ac:dyDescent="0.35">
      <c r="B148" s="263"/>
    </row>
    <row r="149" spans="2:18" ht="21.75" customHeight="1" x14ac:dyDescent="0.35">
      <c r="B149" s="263"/>
    </row>
    <row r="150" spans="2:18" ht="23.4" customHeight="1" x14ac:dyDescent="0.35">
      <c r="B150" s="263"/>
    </row>
    <row r="151" spans="2:18" ht="23.4" customHeight="1" x14ac:dyDescent="0.35"/>
    <row r="152" spans="2:18" ht="21.75" customHeight="1" x14ac:dyDescent="0.35"/>
    <row r="153" spans="2:18" ht="16.5" customHeight="1" x14ac:dyDescent="0.35"/>
    <row r="154" spans="2:18" ht="29.25" customHeight="1" x14ac:dyDescent="0.35"/>
    <row r="155" spans="2:18" ht="24.75" customHeight="1" x14ac:dyDescent="0.35"/>
    <row r="156" spans="2:18" ht="33" customHeight="1" x14ac:dyDescent="0.35"/>
    <row r="158" spans="2:18" ht="15" customHeight="1" x14ac:dyDescent="0.35"/>
    <row r="159" spans="2:18" ht="25.5" customHeight="1" x14ac:dyDescent="0.35"/>
  </sheetData>
  <sheetProtection formatCells="0" formatColumns="0" formatRows="0"/>
  <mergeCells count="32">
    <mergeCell ref="C31:Q31"/>
    <mergeCell ref="C35:Q35"/>
    <mergeCell ref="C40:Q40"/>
    <mergeCell ref="C41:Q41"/>
    <mergeCell ref="B136:B150"/>
    <mergeCell ref="C132:N132"/>
    <mergeCell ref="C145:D145"/>
    <mergeCell ref="C125:C126"/>
    <mergeCell ref="L125:L126"/>
    <mergeCell ref="L133:L134"/>
    <mergeCell ref="N133:N134"/>
    <mergeCell ref="C142:D142"/>
    <mergeCell ref="D125:D126"/>
    <mergeCell ref="H125:H126"/>
    <mergeCell ref="D133:D134"/>
    <mergeCell ref="H133:H134"/>
    <mergeCell ref="C5:Q5"/>
    <mergeCell ref="C23:Q23"/>
    <mergeCell ref="C24:Q24"/>
    <mergeCell ref="C124:L124"/>
    <mergeCell ref="B1:H1"/>
    <mergeCell ref="C16:Q16"/>
    <mergeCell ref="C6:Q6"/>
    <mergeCell ref="C90:Q90"/>
    <mergeCell ref="C100:Q100"/>
    <mergeCell ref="B2:H2"/>
    <mergeCell ref="C48:Q48"/>
    <mergeCell ref="C53:Q53"/>
    <mergeCell ref="C69:Q69"/>
    <mergeCell ref="C58:Q58"/>
    <mergeCell ref="C80:Q80"/>
    <mergeCell ref="C70:Q70"/>
  </mergeCells>
  <phoneticPr fontId="28" type="noConversion"/>
  <conditionalFormatting sqref="D141:G141">
    <cfRule type="cellIs" dxfId="8" priority="46" operator="lessThan">
      <formula>0.15</formula>
    </cfRule>
  </conditionalFormatting>
  <conditionalFormatting sqref="D144:G144">
    <cfRule type="cellIs" dxfId="7" priority="44" operator="lessThan">
      <formula>0.05</formula>
    </cfRule>
  </conditionalFormatting>
  <conditionalFormatting sqref="N138 O137:P137">
    <cfRule type="cellIs" dxfId="6" priority="1" operator="greaterThan">
      <formula>1</formula>
    </cfRule>
  </conditionalFormatting>
  <dataValidations xWindow="431" yWindow="475" count="6">
    <dataValidation allowBlank="1" showInputMessage="1" showErrorMessage="1" prompt="Insert *text* description of Output here" sqref="C6 C16 C24 C31 C35 C41 C48 C53 C58 C70 C80 C90 C100" xr:uid="{00000000-0002-0000-0100-000003000000}"/>
    <dataValidation allowBlank="1" showInputMessage="1" showErrorMessage="1" prompt="Insert *text* description of Activity here" sqref="C7 C17 C25 C32 C36 C42 C49 C54 C59 C71 C81 C91 C101" xr:uid="{00000000-0002-0000-0100-000004000000}"/>
    <dataValidation allowBlank="1" showInputMessage="1" showErrorMessage="1" prompt="% Towards Gender Equality and Women's Empowerment Must be Higher than 15%_x000a_" sqref="D141:M141" xr:uid="{00000000-0002-0000-0100-000000000000}"/>
    <dataValidation allowBlank="1" showInputMessage="1" showErrorMessage="1" prompt="M&amp;E Budget Cannot be Less than 5%_x000a_" sqref="D144:M144" xr:uid="{00000000-0002-0000-0100-000001000000}"/>
    <dataValidation allowBlank="1" showInputMessage="1" showErrorMessage="1" prompt="Insert *text* description of Outcome here" sqref="C69:Q69 C40:Q40 C23:Q23 C5:Q5" xr:uid="{00000000-0002-0000-0100-000002000000}"/>
    <dataValidation allowBlank="1" showErrorMessage="1" prompt="% Towards Gender Equality and Women's Empowerment Must be Higher than 15%_x000a_" sqref="D143:M143" xr:uid="{00000000-0002-0000-0100-000005000000}"/>
  </dataValidations>
  <pageMargins left="0.7" right="0.7" top="0.75" bottom="0.75" header="0.3" footer="0.3"/>
  <pageSetup scale="39" orientation="landscape" r:id="rId1"/>
  <rowBreaks count="5" manualBreakCount="5">
    <brk id="15" max="16383" man="1"/>
    <brk id="22" max="16383" man="1"/>
    <brk id="34" max="16383" man="1"/>
    <brk id="47" max="16383" man="1"/>
    <brk id="117" max="16383" man="1"/>
  </rowBreaks>
  <ignoredErrors>
    <ignoredError sqref="H125:H126 H133:H134 D133:D134 D125:D1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R159"/>
  <sheetViews>
    <sheetView showGridLines="0" showZeros="0" zoomScale="90" zoomScaleNormal="90" workbookViewId="0">
      <pane ySplit="4" topLeftCell="A5" activePane="bottomLeft" state="frozen"/>
      <selection pane="bottomLeft" activeCell="F9" sqref="F9"/>
    </sheetView>
  </sheetViews>
  <sheetFormatPr defaultColWidth="9.08984375" defaultRowHeight="15.5" x14ac:dyDescent="0.35"/>
  <cols>
    <col min="1" max="1" width="4.453125" style="49" customWidth="1"/>
    <col min="2" max="2" width="3.36328125" style="49" customWidth="1"/>
    <col min="3" max="3" width="51.453125" style="49" customWidth="1"/>
    <col min="4" max="6" width="34.36328125" style="50" customWidth="1"/>
    <col min="7" max="10" width="35" style="50" customWidth="1"/>
    <col min="11" max="11" width="25.6328125" style="49" customWidth="1"/>
    <col min="12" max="12" width="21.453125" style="49" customWidth="1"/>
    <col min="13" max="13" width="16.90625" style="49" customWidth="1"/>
    <col min="14" max="14" width="19.453125" style="49" customWidth="1"/>
    <col min="15" max="15" width="19" style="49" customWidth="1"/>
    <col min="16" max="16" width="26" style="49" customWidth="1"/>
    <col min="17" max="17" width="21.08984375" style="49" customWidth="1"/>
    <col min="18" max="18" width="7" style="49" customWidth="1"/>
    <col min="19" max="19" width="24.36328125" style="49" customWidth="1"/>
    <col min="20" max="20" width="26.453125" style="49" customWidth="1"/>
    <col min="21" max="21" width="30.08984375" style="49" customWidth="1"/>
    <col min="22" max="22" width="33" style="49" customWidth="1"/>
    <col min="23" max="24" width="22.6328125" style="49" customWidth="1"/>
    <col min="25" max="25" width="23.453125" style="49" customWidth="1"/>
    <col min="26" max="26" width="32.08984375" style="49" customWidth="1"/>
    <col min="27" max="27" width="9.08984375" style="49"/>
    <col min="28" max="28" width="17.6328125" style="49" customWidth="1"/>
    <col min="29" max="29" width="26.453125" style="49" customWidth="1"/>
    <col min="30" max="30" width="22.453125" style="49" customWidth="1"/>
    <col min="31" max="31" width="29.6328125" style="49" customWidth="1"/>
    <col min="32" max="32" width="23.453125" style="49" customWidth="1"/>
    <col min="33" max="33" width="18.453125" style="49" customWidth="1"/>
    <col min="34" max="34" width="17.453125" style="49" customWidth="1"/>
    <col min="35" max="35" width="25.08984375" style="49" customWidth="1"/>
    <col min="36" max="16384" width="9.08984375" style="49"/>
  </cols>
  <sheetData>
    <row r="1" spans="2:17" ht="31.65" customHeight="1" x14ac:dyDescent="1">
      <c r="C1" s="239" t="s">
        <v>476</v>
      </c>
      <c r="D1" s="239"/>
      <c r="E1" s="239"/>
      <c r="F1" s="239"/>
      <c r="G1" s="239"/>
      <c r="H1" s="195"/>
      <c r="I1" s="195"/>
      <c r="J1" s="195"/>
      <c r="K1" s="32"/>
      <c r="L1" s="33"/>
      <c r="M1" s="33"/>
      <c r="P1" s="23"/>
      <c r="Q1" s="5"/>
    </row>
    <row r="2" spans="2:17" ht="24" customHeight="1" x14ac:dyDescent="0.45">
      <c r="C2" s="256" t="s">
        <v>116</v>
      </c>
      <c r="D2" s="256"/>
      <c r="E2" s="256"/>
      <c r="F2" s="256"/>
      <c r="G2" s="256"/>
      <c r="H2" s="212"/>
      <c r="I2" s="212"/>
      <c r="J2" s="212"/>
      <c r="P2" s="23"/>
      <c r="Q2" s="5"/>
    </row>
    <row r="3" spans="2:17" ht="24" customHeight="1" x14ac:dyDescent="0.35">
      <c r="C3" s="43"/>
      <c r="D3" s="43"/>
      <c r="E3" s="43"/>
      <c r="F3" s="43"/>
      <c r="G3" s="43"/>
      <c r="H3" s="43"/>
      <c r="I3" s="43"/>
      <c r="J3" s="43"/>
      <c r="P3" s="23"/>
      <c r="Q3" s="5"/>
    </row>
    <row r="4" spans="2:17" ht="24" customHeight="1" x14ac:dyDescent="0.35">
      <c r="C4" s="43"/>
      <c r="D4" s="177" t="str">
        <f>'1) Budget Table'!D4</f>
        <v>IOM budget</v>
      </c>
      <c r="E4" s="177" t="s">
        <v>588</v>
      </c>
      <c r="F4" s="177" t="s">
        <v>589</v>
      </c>
      <c r="G4" s="177" t="str">
        <f>'1) Budget Table'!H4</f>
        <v>UNFPA budget</v>
      </c>
      <c r="H4" s="177" t="s">
        <v>588</v>
      </c>
      <c r="I4" s="177" t="s">
        <v>590</v>
      </c>
      <c r="J4" s="177" t="s">
        <v>40</v>
      </c>
      <c r="K4" s="167" t="s">
        <v>579</v>
      </c>
      <c r="P4" s="23"/>
      <c r="Q4" s="5"/>
    </row>
    <row r="5" spans="2:17" ht="24" customHeight="1" x14ac:dyDescent="0.35">
      <c r="B5" s="285" t="s">
        <v>122</v>
      </c>
      <c r="C5" s="286"/>
      <c r="D5" s="286"/>
      <c r="E5" s="286"/>
      <c r="F5" s="286"/>
      <c r="G5" s="286"/>
      <c r="H5" s="286"/>
      <c r="I5" s="286"/>
      <c r="J5" s="286"/>
      <c r="K5" s="287"/>
      <c r="P5" s="23"/>
      <c r="Q5" s="5"/>
    </row>
    <row r="6" spans="2:17" ht="22.75" customHeight="1" x14ac:dyDescent="0.35">
      <c r="C6" s="285" t="s">
        <v>119</v>
      </c>
      <c r="D6" s="286"/>
      <c r="E6" s="286"/>
      <c r="F6" s="286"/>
      <c r="G6" s="286"/>
      <c r="H6" s="286"/>
      <c r="I6" s="286"/>
      <c r="J6" s="286"/>
      <c r="K6" s="287"/>
      <c r="P6" s="23"/>
      <c r="Q6" s="5"/>
    </row>
    <row r="7" spans="2:17" ht="24.75" customHeight="1" thickBot="1" x14ac:dyDescent="0.4">
      <c r="C7" s="56" t="s">
        <v>118</v>
      </c>
      <c r="D7" s="57">
        <f>'1) Budget Table'!D15</f>
        <v>171000</v>
      </c>
      <c r="E7" s="57"/>
      <c r="F7" s="57">
        <v>171000</v>
      </c>
      <c r="G7" s="57">
        <f>'1) Budget Table'!H15</f>
        <v>55000</v>
      </c>
      <c r="H7" s="57"/>
      <c r="I7" s="57">
        <v>55000</v>
      </c>
      <c r="J7" s="57">
        <f t="shared" ref="J7:J15" si="0">SUM(D7,G7)</f>
        <v>226000</v>
      </c>
      <c r="K7" s="58">
        <f t="shared" ref="K7:K15" si="1">SUM(F7,I7)</f>
        <v>226000</v>
      </c>
      <c r="P7" s="23"/>
      <c r="Q7" s="5"/>
    </row>
    <row r="8" spans="2:17" ht="21.75" customHeight="1" thickBot="1" x14ac:dyDescent="0.4">
      <c r="C8" s="55" t="s">
        <v>9</v>
      </c>
      <c r="D8" s="86">
        <v>25000</v>
      </c>
      <c r="E8" s="86"/>
      <c r="F8" s="86">
        <v>25000</v>
      </c>
      <c r="G8" s="87">
        <v>20000</v>
      </c>
      <c r="H8" s="87"/>
      <c r="I8" s="87">
        <v>20000</v>
      </c>
      <c r="J8" s="57">
        <f t="shared" si="0"/>
        <v>45000</v>
      </c>
      <c r="K8" s="58">
        <f t="shared" si="1"/>
        <v>45000</v>
      </c>
    </row>
    <row r="9" spans="2:17" ht="16" thickBot="1" x14ac:dyDescent="0.4">
      <c r="C9" s="47" t="s">
        <v>10</v>
      </c>
      <c r="D9" s="88">
        <f>'1) Budget Table'!D12</f>
        <v>15000</v>
      </c>
      <c r="E9" s="88"/>
      <c r="F9" s="88">
        <v>15000</v>
      </c>
      <c r="G9" s="20"/>
      <c r="H9" s="20"/>
      <c r="I9" s="20"/>
      <c r="J9" s="57">
        <f t="shared" si="0"/>
        <v>15000</v>
      </c>
      <c r="K9" s="58">
        <f t="shared" si="1"/>
        <v>15000</v>
      </c>
    </row>
    <row r="10" spans="2:17" ht="15.9" customHeight="1" thickBot="1" x14ac:dyDescent="0.4">
      <c r="C10" s="47" t="s">
        <v>11</v>
      </c>
      <c r="D10" s="88"/>
      <c r="E10" s="88"/>
      <c r="F10" s="88"/>
      <c r="G10" s="88">
        <v>2000</v>
      </c>
      <c r="H10" s="88"/>
      <c r="I10" s="88">
        <v>2000</v>
      </c>
      <c r="J10" s="57">
        <f t="shared" si="0"/>
        <v>2000</v>
      </c>
      <c r="K10" s="58">
        <f t="shared" si="1"/>
        <v>2000</v>
      </c>
    </row>
    <row r="11" spans="2:17" ht="16" thickBot="1" x14ac:dyDescent="0.4">
      <c r="C11" s="48" t="s">
        <v>12</v>
      </c>
      <c r="D11" s="88">
        <f>'1) Budget Table'!D8+'1) Budget Table'!D11</f>
        <v>60000</v>
      </c>
      <c r="E11" s="88"/>
      <c r="F11" s="88">
        <v>60000</v>
      </c>
      <c r="G11" s="88"/>
      <c r="H11" s="88"/>
      <c r="I11" s="88"/>
      <c r="J11" s="57">
        <f t="shared" si="0"/>
        <v>60000</v>
      </c>
      <c r="K11" s="58">
        <f t="shared" si="1"/>
        <v>60000</v>
      </c>
    </row>
    <row r="12" spans="2:17" ht="16" thickBot="1" x14ac:dyDescent="0.4">
      <c r="C12" s="47" t="s">
        <v>16</v>
      </c>
      <c r="D12" s="88">
        <f>'1) Budget Table'!D13+'1) Budget Table'!D10+'1) Budget Table'!D9</f>
        <v>11000</v>
      </c>
      <c r="E12" s="88"/>
      <c r="F12" s="88">
        <v>11000</v>
      </c>
      <c r="G12" s="88"/>
      <c r="H12" s="88"/>
      <c r="I12" s="88"/>
      <c r="J12" s="57">
        <f t="shared" si="0"/>
        <v>11000</v>
      </c>
      <c r="K12" s="58">
        <f t="shared" si="1"/>
        <v>11000</v>
      </c>
    </row>
    <row r="13" spans="2:17" ht="21.75" customHeight="1" thickBot="1" x14ac:dyDescent="0.4">
      <c r="C13" s="47" t="s">
        <v>13</v>
      </c>
      <c r="D13" s="88">
        <f>'1) Budget Table'!D14</f>
        <v>85000</v>
      </c>
      <c r="E13" s="88"/>
      <c r="F13" s="88">
        <v>85000</v>
      </c>
      <c r="G13" s="88">
        <v>55000</v>
      </c>
      <c r="H13" s="88"/>
      <c r="I13" s="88">
        <v>55000</v>
      </c>
      <c r="J13" s="57">
        <f t="shared" si="0"/>
        <v>140000</v>
      </c>
      <c r="K13" s="58">
        <f t="shared" si="1"/>
        <v>140000</v>
      </c>
    </row>
    <row r="14" spans="2:17" ht="21.75" customHeight="1" thickBot="1" x14ac:dyDescent="0.4">
      <c r="C14" s="47" t="s">
        <v>117</v>
      </c>
      <c r="D14" s="88">
        <v>5000</v>
      </c>
      <c r="E14" s="88"/>
      <c r="F14" s="88">
        <v>5000</v>
      </c>
      <c r="G14" s="88">
        <v>8000</v>
      </c>
      <c r="H14" s="88"/>
      <c r="I14" s="88">
        <v>8000</v>
      </c>
      <c r="J14" s="57">
        <f t="shared" si="0"/>
        <v>13000</v>
      </c>
      <c r="K14" s="58">
        <f t="shared" si="1"/>
        <v>13000</v>
      </c>
    </row>
    <row r="15" spans="2:17" ht="15.9" customHeight="1" thickBot="1" x14ac:dyDescent="0.4">
      <c r="C15" s="51" t="s">
        <v>120</v>
      </c>
      <c r="D15" s="59">
        <f>SUM(D8:D14)</f>
        <v>201000</v>
      </c>
      <c r="E15" s="59">
        <v>0</v>
      </c>
      <c r="F15" s="59">
        <v>201000</v>
      </c>
      <c r="G15" s="59">
        <f>SUM(G8:G14)</f>
        <v>85000</v>
      </c>
      <c r="H15" s="218"/>
      <c r="I15" s="218">
        <v>85000</v>
      </c>
      <c r="J15" s="57">
        <f t="shared" si="0"/>
        <v>286000</v>
      </c>
      <c r="K15" s="58">
        <f t="shared" si="1"/>
        <v>286000</v>
      </c>
    </row>
    <row r="16" spans="2:17" s="50" customFormat="1" x14ac:dyDescent="0.35">
      <c r="C16" s="60"/>
      <c r="D16" s="61"/>
      <c r="E16" s="61"/>
      <c r="F16" s="61"/>
      <c r="G16" s="61"/>
      <c r="H16" s="61"/>
      <c r="I16" s="61"/>
      <c r="J16" s="61"/>
      <c r="K16" s="117"/>
    </row>
    <row r="17" spans="2:11" x14ac:dyDescent="0.35">
      <c r="C17" s="285" t="s">
        <v>123</v>
      </c>
      <c r="D17" s="286"/>
      <c r="E17" s="286"/>
      <c r="F17" s="286"/>
      <c r="G17" s="286"/>
      <c r="H17" s="286"/>
      <c r="I17" s="286"/>
      <c r="J17" s="286"/>
      <c r="K17" s="287"/>
    </row>
    <row r="18" spans="2:11" ht="27.15" customHeight="1" thickBot="1" x14ac:dyDescent="0.4">
      <c r="C18" s="56" t="s">
        <v>118</v>
      </c>
      <c r="D18" s="57">
        <f>'1) Budget Table'!D21</f>
        <v>105000</v>
      </c>
      <c r="E18" s="57"/>
      <c r="F18" s="57">
        <v>105000</v>
      </c>
      <c r="G18" s="57">
        <f>'1) Budget Table'!H21</f>
        <v>10000</v>
      </c>
      <c r="H18" s="57"/>
      <c r="I18" s="57">
        <v>10000</v>
      </c>
      <c r="J18" s="57">
        <f t="shared" ref="J18:J26" si="2">SUM(D18,G18)</f>
        <v>115000</v>
      </c>
      <c r="K18" s="58">
        <f t="shared" ref="K18:K26" si="3">SUM(F18,I18)</f>
        <v>115000</v>
      </c>
    </row>
    <row r="19" spans="2:11" ht="16" thickBot="1" x14ac:dyDescent="0.4">
      <c r="C19" s="55" t="s">
        <v>9</v>
      </c>
      <c r="D19" s="86">
        <v>25000</v>
      </c>
      <c r="E19" s="86"/>
      <c r="F19" s="86">
        <v>25000</v>
      </c>
      <c r="G19" s="87"/>
      <c r="H19" s="87"/>
      <c r="I19" s="87"/>
      <c r="J19" s="57">
        <f t="shared" si="2"/>
        <v>25000</v>
      </c>
      <c r="K19" s="58">
        <f t="shared" si="3"/>
        <v>25000</v>
      </c>
    </row>
    <row r="20" spans="2:11" ht="16" thickBot="1" x14ac:dyDescent="0.4">
      <c r="C20" s="47" t="s">
        <v>10</v>
      </c>
      <c r="D20" s="88">
        <f>+'1) Budget Table'!D19</f>
        <v>20000</v>
      </c>
      <c r="E20" s="88">
        <v>-20000</v>
      </c>
      <c r="F20" s="88">
        <v>0</v>
      </c>
      <c r="G20" s="20"/>
      <c r="H20" s="20"/>
      <c r="I20" s="20"/>
      <c r="J20" s="57">
        <f t="shared" si="2"/>
        <v>20000</v>
      </c>
      <c r="K20" s="58">
        <f t="shared" si="3"/>
        <v>0</v>
      </c>
    </row>
    <row r="21" spans="2:11" ht="31.5" thickBot="1" x14ac:dyDescent="0.4">
      <c r="C21" s="47" t="s">
        <v>11</v>
      </c>
      <c r="D21" s="88"/>
      <c r="E21" s="88"/>
      <c r="F21" s="88"/>
      <c r="G21" s="88"/>
      <c r="H21" s="88"/>
      <c r="I21" s="88"/>
      <c r="J21" s="57">
        <f t="shared" si="2"/>
        <v>0</v>
      </c>
      <c r="K21" s="58">
        <f t="shared" si="3"/>
        <v>0</v>
      </c>
    </row>
    <row r="22" spans="2:11" ht="16" thickBot="1" x14ac:dyDescent="0.4">
      <c r="C22" s="48" t="s">
        <v>12</v>
      </c>
      <c r="D22" s="88">
        <v>75000</v>
      </c>
      <c r="E22" s="88">
        <v>-15000</v>
      </c>
      <c r="F22" s="88">
        <v>60000</v>
      </c>
      <c r="G22" s="88"/>
      <c r="H22" s="88"/>
      <c r="I22" s="88"/>
      <c r="J22" s="57">
        <f t="shared" si="2"/>
        <v>75000</v>
      </c>
      <c r="K22" s="58">
        <f t="shared" si="3"/>
        <v>60000</v>
      </c>
    </row>
    <row r="23" spans="2:11" ht="16" thickBot="1" x14ac:dyDescent="0.4">
      <c r="C23" s="47" t="s">
        <v>16</v>
      </c>
      <c r="D23" s="88"/>
      <c r="E23" s="88"/>
      <c r="F23" s="88"/>
      <c r="G23" s="88"/>
      <c r="H23" s="88"/>
      <c r="I23" s="88"/>
      <c r="J23" s="57">
        <f t="shared" si="2"/>
        <v>0</v>
      </c>
      <c r="K23" s="58">
        <f t="shared" si="3"/>
        <v>0</v>
      </c>
    </row>
    <row r="24" spans="2:11" ht="16" thickBot="1" x14ac:dyDescent="0.4">
      <c r="C24" s="47" t="s">
        <v>13</v>
      </c>
      <c r="D24" s="88">
        <f>'1) Budget Table'!D18+'1) Budget Table'!D20</f>
        <v>70000</v>
      </c>
      <c r="E24" s="88"/>
      <c r="F24" s="88">
        <v>70000</v>
      </c>
      <c r="G24" s="88">
        <v>10000</v>
      </c>
      <c r="H24" s="88"/>
      <c r="I24" s="88">
        <v>10000</v>
      </c>
      <c r="J24" s="57">
        <f t="shared" si="2"/>
        <v>80000</v>
      </c>
      <c r="K24" s="58">
        <f t="shared" si="3"/>
        <v>80000</v>
      </c>
    </row>
    <row r="25" spans="2:11" ht="16" thickBot="1" x14ac:dyDescent="0.4">
      <c r="C25" s="47" t="s">
        <v>117</v>
      </c>
      <c r="D25" s="88">
        <v>5000</v>
      </c>
      <c r="E25" s="88"/>
      <c r="F25" s="88">
        <v>5000</v>
      </c>
      <c r="G25" s="88"/>
      <c r="H25" s="88"/>
      <c r="I25" s="88"/>
      <c r="J25" s="57">
        <f t="shared" si="2"/>
        <v>5000</v>
      </c>
      <c r="K25" s="58">
        <f t="shared" si="3"/>
        <v>5000</v>
      </c>
    </row>
    <row r="26" spans="2:11" ht="16" thickBot="1" x14ac:dyDescent="0.4">
      <c r="C26" s="51" t="s">
        <v>120</v>
      </c>
      <c r="D26" s="59">
        <f>SUM(D19:D25)</f>
        <v>195000</v>
      </c>
      <c r="E26" s="59">
        <v>-35000</v>
      </c>
      <c r="F26" s="59">
        <v>160000</v>
      </c>
      <c r="G26" s="59">
        <f>SUM(G19:G25)</f>
        <v>10000</v>
      </c>
      <c r="H26" s="59"/>
      <c r="I26" s="59">
        <v>10000</v>
      </c>
      <c r="J26" s="57">
        <f t="shared" si="2"/>
        <v>205000</v>
      </c>
      <c r="K26" s="58">
        <f t="shared" si="3"/>
        <v>170000</v>
      </c>
    </row>
    <row r="27" spans="2:11" s="50" customFormat="1" x14ac:dyDescent="0.35">
      <c r="C27" s="60"/>
      <c r="D27" s="61"/>
      <c r="E27" s="61"/>
      <c r="F27" s="61"/>
      <c r="G27" s="61"/>
      <c r="H27" s="61"/>
      <c r="I27" s="61"/>
      <c r="J27" s="61"/>
      <c r="K27" s="62"/>
    </row>
    <row r="28" spans="2:11" s="50" customFormat="1" ht="22.75" customHeight="1" x14ac:dyDescent="0.35">
      <c r="C28" s="63"/>
      <c r="D28" s="61"/>
      <c r="E28" s="61"/>
      <c r="F28" s="61"/>
      <c r="G28" s="61"/>
      <c r="H28" s="61"/>
      <c r="I28" s="61"/>
      <c r="J28" s="61"/>
      <c r="K28" s="62"/>
    </row>
    <row r="29" spans="2:11" x14ac:dyDescent="0.35">
      <c r="B29" s="285" t="s">
        <v>124</v>
      </c>
      <c r="C29" s="286"/>
      <c r="D29" s="286"/>
      <c r="E29" s="286"/>
      <c r="F29" s="286"/>
      <c r="G29" s="286"/>
      <c r="H29" s="286"/>
      <c r="I29" s="286"/>
      <c r="J29" s="286"/>
      <c r="K29" s="287"/>
    </row>
    <row r="30" spans="2:11" x14ac:dyDescent="0.35">
      <c r="C30" s="285" t="s">
        <v>125</v>
      </c>
      <c r="D30" s="286"/>
      <c r="E30" s="286"/>
      <c r="F30" s="286"/>
      <c r="G30" s="286"/>
      <c r="H30" s="286"/>
      <c r="I30" s="286"/>
      <c r="J30" s="286"/>
      <c r="K30" s="287"/>
    </row>
    <row r="31" spans="2:11" ht="24" customHeight="1" thickBot="1" x14ac:dyDescent="0.4">
      <c r="C31" s="56" t="s">
        <v>118</v>
      </c>
      <c r="D31" s="57">
        <f>'1) Budget Table'!D30</f>
        <v>97569.158878504677</v>
      </c>
      <c r="E31" s="57"/>
      <c r="F31" s="57">
        <v>97569.16</v>
      </c>
      <c r="G31" s="57">
        <f>'1) Budget Table'!H30</f>
        <v>27500</v>
      </c>
      <c r="H31" s="57"/>
      <c r="I31" s="57">
        <v>27500</v>
      </c>
      <c r="J31" s="57">
        <f t="shared" ref="J31:J39" si="4">SUM(D31,G31)</f>
        <v>125069.15887850468</v>
      </c>
      <c r="K31" s="58">
        <f t="shared" ref="K31:K39" si="5">SUM(F31,I31)</f>
        <v>125069.16</v>
      </c>
    </row>
    <row r="32" spans="2:11" ht="15.9" customHeight="1" thickBot="1" x14ac:dyDescent="0.4">
      <c r="C32" s="55" t="s">
        <v>9</v>
      </c>
      <c r="D32" s="86">
        <v>25000</v>
      </c>
      <c r="E32" s="86"/>
      <c r="F32" s="86">
        <v>25000</v>
      </c>
      <c r="G32" s="87">
        <v>10000</v>
      </c>
      <c r="H32" s="87"/>
      <c r="I32" s="87">
        <v>10000</v>
      </c>
      <c r="J32" s="57">
        <f t="shared" si="4"/>
        <v>35000</v>
      </c>
      <c r="K32" s="58">
        <f t="shared" si="5"/>
        <v>35000</v>
      </c>
    </row>
    <row r="33" spans="2:11" ht="15.9" customHeight="1" thickBot="1" x14ac:dyDescent="0.4">
      <c r="C33" s="47" t="s">
        <v>10</v>
      </c>
      <c r="D33" s="88">
        <f>'1) Budget Table'!D26+'1) Budget Table'!D27+'1) Budget Table'!D28</f>
        <v>37569.158878504677</v>
      </c>
      <c r="E33" s="88"/>
      <c r="F33" s="88">
        <v>37569.160000000003</v>
      </c>
      <c r="G33" s="20"/>
      <c r="H33" s="20"/>
      <c r="I33" s="20"/>
      <c r="J33" s="57">
        <f t="shared" si="4"/>
        <v>37569.158878504677</v>
      </c>
      <c r="K33" s="58">
        <f t="shared" si="5"/>
        <v>37569.160000000003</v>
      </c>
    </row>
    <row r="34" spans="2:11" ht="15.9" customHeight="1" thickBot="1" x14ac:dyDescent="0.4">
      <c r="C34" s="47" t="s">
        <v>11</v>
      </c>
      <c r="D34" s="88"/>
      <c r="E34" s="88"/>
      <c r="F34" s="88"/>
      <c r="G34" s="88"/>
      <c r="H34" s="88"/>
      <c r="I34" s="88"/>
      <c r="J34" s="57">
        <f t="shared" si="4"/>
        <v>0</v>
      </c>
      <c r="K34" s="58">
        <f t="shared" si="5"/>
        <v>0</v>
      </c>
    </row>
    <row r="35" spans="2:11" ht="18.75" customHeight="1" thickBot="1" x14ac:dyDescent="0.4">
      <c r="C35" s="48" t="s">
        <v>12</v>
      </c>
      <c r="D35" s="88"/>
      <c r="E35" s="88"/>
      <c r="F35" s="88"/>
      <c r="G35" s="88"/>
      <c r="H35" s="88"/>
      <c r="I35" s="88"/>
      <c r="J35" s="57">
        <f t="shared" si="4"/>
        <v>0</v>
      </c>
      <c r="K35" s="58">
        <f t="shared" si="5"/>
        <v>0</v>
      </c>
    </row>
    <row r="36" spans="2:11" ht="16" thickBot="1" x14ac:dyDescent="0.4">
      <c r="C36" s="47" t="s">
        <v>16</v>
      </c>
      <c r="D36" s="88">
        <f>'1) Budget Table'!D25</f>
        <v>10000</v>
      </c>
      <c r="E36" s="88"/>
      <c r="F36" s="88">
        <v>10000</v>
      </c>
      <c r="G36" s="88">
        <v>17500</v>
      </c>
      <c r="H36" s="88"/>
      <c r="I36" s="88">
        <v>17500</v>
      </c>
      <c r="J36" s="57">
        <f t="shared" si="4"/>
        <v>27500</v>
      </c>
      <c r="K36" s="58">
        <f t="shared" si="5"/>
        <v>27500</v>
      </c>
    </row>
    <row r="37" spans="2:11" s="50" customFormat="1" ht="21.75" customHeight="1" thickBot="1" x14ac:dyDescent="0.4">
      <c r="B37" s="49"/>
      <c r="C37" s="47" t="s">
        <v>13</v>
      </c>
      <c r="D37" s="88">
        <f>'1) Budget Table'!D29</f>
        <v>50000</v>
      </c>
      <c r="E37" s="88"/>
      <c r="F37" s="88">
        <v>50000</v>
      </c>
      <c r="G37" s="88">
        <v>10000</v>
      </c>
      <c r="H37" s="88"/>
      <c r="I37" s="88">
        <v>10000</v>
      </c>
      <c r="J37" s="57">
        <f t="shared" si="4"/>
        <v>60000</v>
      </c>
      <c r="K37" s="58">
        <f t="shared" si="5"/>
        <v>60000</v>
      </c>
    </row>
    <row r="38" spans="2:11" s="50" customFormat="1" ht="16" thickBot="1" x14ac:dyDescent="0.4">
      <c r="B38" s="49"/>
      <c r="C38" s="47" t="s">
        <v>117</v>
      </c>
      <c r="D38" s="88">
        <v>5000</v>
      </c>
      <c r="E38" s="88"/>
      <c r="F38" s="88">
        <v>5000</v>
      </c>
      <c r="G38" s="88"/>
      <c r="H38" s="88"/>
      <c r="I38" s="88"/>
      <c r="J38" s="57">
        <f t="shared" si="4"/>
        <v>5000</v>
      </c>
      <c r="K38" s="58">
        <f t="shared" si="5"/>
        <v>5000</v>
      </c>
    </row>
    <row r="39" spans="2:11" ht="16" thickBot="1" x14ac:dyDescent="0.4">
      <c r="C39" s="51" t="s">
        <v>120</v>
      </c>
      <c r="D39" s="59">
        <f>SUM(D32:D38)</f>
        <v>127569.15887850468</v>
      </c>
      <c r="E39" s="59">
        <v>0</v>
      </c>
      <c r="F39" s="59">
        <v>127569.16</v>
      </c>
      <c r="G39" s="59">
        <f>SUM(G32:G38)</f>
        <v>37500</v>
      </c>
      <c r="H39" s="59"/>
      <c r="I39" s="59">
        <v>37500</v>
      </c>
      <c r="J39" s="57">
        <f t="shared" si="4"/>
        <v>165069.15887850468</v>
      </c>
      <c r="K39" s="58">
        <f t="shared" si="5"/>
        <v>165069.16</v>
      </c>
    </row>
    <row r="40" spans="2:11" s="50" customFormat="1" x14ac:dyDescent="0.35">
      <c r="C40" s="60"/>
      <c r="D40" s="61"/>
      <c r="E40" s="61"/>
      <c r="F40" s="61"/>
      <c r="G40" s="61"/>
      <c r="H40" s="61"/>
      <c r="I40" s="61"/>
      <c r="J40" s="61"/>
      <c r="K40" s="62"/>
    </row>
    <row r="41" spans="2:11" x14ac:dyDescent="0.35">
      <c r="B41" s="50"/>
      <c r="C41" s="285" t="s">
        <v>48</v>
      </c>
      <c r="D41" s="286"/>
      <c r="E41" s="286"/>
      <c r="F41" s="286"/>
      <c r="G41" s="286"/>
      <c r="H41" s="286"/>
      <c r="I41" s="286"/>
      <c r="J41" s="286"/>
      <c r="K41" s="287"/>
    </row>
    <row r="42" spans="2:11" ht="21.75" customHeight="1" thickBot="1" x14ac:dyDescent="0.4">
      <c r="C42" s="56" t="s">
        <v>118</v>
      </c>
      <c r="D42" s="57">
        <f>'1) Budget Table'!D34</f>
        <v>15000</v>
      </c>
      <c r="E42" s="57">
        <v>9900</v>
      </c>
      <c r="F42" s="57">
        <v>24900</v>
      </c>
      <c r="G42" s="57">
        <f>'1) Budget Table'!H34</f>
        <v>10000</v>
      </c>
      <c r="H42" s="57"/>
      <c r="I42" s="57">
        <v>10000</v>
      </c>
      <c r="J42" s="57">
        <f t="shared" ref="J42:J50" si="6">SUM(D42,G42)</f>
        <v>25000</v>
      </c>
      <c r="K42" s="58">
        <f t="shared" ref="K42:K50" si="7">SUM(F42,I42)</f>
        <v>34900</v>
      </c>
    </row>
    <row r="43" spans="2:11" ht="15.9" customHeight="1" thickBot="1" x14ac:dyDescent="0.4">
      <c r="C43" s="55" t="s">
        <v>9</v>
      </c>
      <c r="D43" s="86"/>
      <c r="E43" s="86"/>
      <c r="F43" s="86"/>
      <c r="G43" s="87"/>
      <c r="H43" s="87"/>
      <c r="I43" s="87"/>
      <c r="J43" s="57">
        <f t="shared" si="6"/>
        <v>0</v>
      </c>
      <c r="K43" s="58">
        <f t="shared" si="7"/>
        <v>0</v>
      </c>
    </row>
    <row r="44" spans="2:11" ht="15.9" customHeight="1" thickBot="1" x14ac:dyDescent="0.4">
      <c r="C44" s="47" t="s">
        <v>10</v>
      </c>
      <c r="D44" s="88"/>
      <c r="E44" s="88">
        <v>10000</v>
      </c>
      <c r="F44" s="88">
        <v>10000</v>
      </c>
      <c r="G44" s="20"/>
      <c r="H44" s="20"/>
      <c r="I44" s="20"/>
      <c r="J44" s="57">
        <f t="shared" si="6"/>
        <v>0</v>
      </c>
      <c r="K44" s="58">
        <f t="shared" si="7"/>
        <v>10000</v>
      </c>
    </row>
    <row r="45" spans="2:11" ht="15.9" customHeight="1" thickBot="1" x14ac:dyDescent="0.4">
      <c r="C45" s="47" t="s">
        <v>11</v>
      </c>
      <c r="D45" s="88"/>
      <c r="E45" s="88"/>
      <c r="F45" s="88"/>
      <c r="G45" s="88"/>
      <c r="H45" s="88"/>
      <c r="I45" s="88"/>
      <c r="J45" s="57">
        <f t="shared" si="6"/>
        <v>0</v>
      </c>
      <c r="K45" s="58">
        <f t="shared" si="7"/>
        <v>0</v>
      </c>
    </row>
    <row r="46" spans="2:11" ht="16" thickBot="1" x14ac:dyDescent="0.4">
      <c r="C46" s="48" t="s">
        <v>12</v>
      </c>
      <c r="D46" s="88">
        <v>15000</v>
      </c>
      <c r="E46" s="88">
        <v>-15000</v>
      </c>
      <c r="F46" s="88">
        <v>0</v>
      </c>
      <c r="G46" s="88"/>
      <c r="H46" s="88"/>
      <c r="I46" s="88"/>
      <c r="J46" s="57">
        <f t="shared" si="6"/>
        <v>15000</v>
      </c>
      <c r="K46" s="58">
        <f t="shared" si="7"/>
        <v>0</v>
      </c>
    </row>
    <row r="47" spans="2:11" ht="16" thickBot="1" x14ac:dyDescent="0.4">
      <c r="C47" s="47" t="s">
        <v>16</v>
      </c>
      <c r="D47" s="88"/>
      <c r="E47" s="88">
        <v>10000</v>
      </c>
      <c r="F47" s="88">
        <v>10000</v>
      </c>
      <c r="G47" s="88"/>
      <c r="H47" s="88"/>
      <c r="I47" s="88"/>
      <c r="J47" s="57">
        <f t="shared" si="6"/>
        <v>0</v>
      </c>
      <c r="K47" s="58">
        <f t="shared" si="7"/>
        <v>10000</v>
      </c>
    </row>
    <row r="48" spans="2:11" ht="16" thickBot="1" x14ac:dyDescent="0.4">
      <c r="C48" s="47" t="s">
        <v>13</v>
      </c>
      <c r="D48" s="88"/>
      <c r="E48" s="88"/>
      <c r="F48" s="88"/>
      <c r="G48" s="88">
        <v>10000</v>
      </c>
      <c r="H48" s="88"/>
      <c r="I48" s="88">
        <v>10000</v>
      </c>
      <c r="J48" s="57">
        <f t="shared" si="6"/>
        <v>10000</v>
      </c>
      <c r="K48" s="58">
        <f t="shared" si="7"/>
        <v>10000</v>
      </c>
    </row>
    <row r="49" spans="2:11" ht="16" thickBot="1" x14ac:dyDescent="0.4">
      <c r="C49" s="47" t="s">
        <v>117</v>
      </c>
      <c r="D49" s="88"/>
      <c r="E49" s="88"/>
      <c r="F49" s="88"/>
      <c r="G49" s="88"/>
      <c r="H49" s="88"/>
      <c r="I49" s="88"/>
      <c r="J49" s="57">
        <f t="shared" si="6"/>
        <v>0</v>
      </c>
      <c r="K49" s="58">
        <f t="shared" si="7"/>
        <v>0</v>
      </c>
    </row>
    <row r="50" spans="2:11" ht="16" thickBot="1" x14ac:dyDescent="0.4">
      <c r="C50" s="51" t="s">
        <v>120</v>
      </c>
      <c r="D50" s="59">
        <f>SUM(D43:D49)</f>
        <v>15000</v>
      </c>
      <c r="E50" s="59">
        <v>5000</v>
      </c>
      <c r="F50" s="59">
        <v>20000</v>
      </c>
      <c r="G50" s="59">
        <f>SUM(G43:G49)</f>
        <v>10000</v>
      </c>
      <c r="H50" s="59"/>
      <c r="I50" s="59">
        <v>10000</v>
      </c>
      <c r="J50" s="57">
        <f t="shared" si="6"/>
        <v>25000</v>
      </c>
      <c r="K50" s="58">
        <f t="shared" si="7"/>
        <v>30000</v>
      </c>
    </row>
    <row r="51" spans="2:11" s="50" customFormat="1" x14ac:dyDescent="0.35">
      <c r="C51" s="60"/>
      <c r="D51" s="61"/>
      <c r="E51" s="61"/>
      <c r="F51" s="61"/>
      <c r="G51" s="61"/>
      <c r="H51" s="61"/>
      <c r="I51" s="61"/>
      <c r="J51" s="61"/>
      <c r="K51" s="62"/>
    </row>
    <row r="52" spans="2:11" x14ac:dyDescent="0.35">
      <c r="C52" s="285" t="s">
        <v>51</v>
      </c>
      <c r="D52" s="286"/>
      <c r="E52" s="286"/>
      <c r="F52" s="286"/>
      <c r="G52" s="286"/>
      <c r="H52" s="286"/>
      <c r="I52" s="286"/>
      <c r="J52" s="286"/>
      <c r="K52" s="287"/>
    </row>
    <row r="53" spans="2:11" ht="21.75" customHeight="1" thickBot="1" x14ac:dyDescent="0.4">
      <c r="B53" s="50"/>
      <c r="C53" s="56" t="s">
        <v>118</v>
      </c>
      <c r="D53" s="57">
        <f>'1) Budget Table'!D38</f>
        <v>20000</v>
      </c>
      <c r="E53" s="57">
        <v>-9900</v>
      </c>
      <c r="F53" s="57">
        <v>10100</v>
      </c>
      <c r="G53" s="57">
        <f>'1) Budget Table'!H38</f>
        <v>0</v>
      </c>
      <c r="H53" s="57"/>
      <c r="I53" s="57"/>
      <c r="J53" s="57">
        <f t="shared" ref="J53:J61" si="8">SUM(D53,G53)</f>
        <v>20000</v>
      </c>
      <c r="K53" s="58">
        <f t="shared" ref="K53:K61" si="9">SUM(F53,I53)</f>
        <v>10100</v>
      </c>
    </row>
    <row r="54" spans="2:11" ht="18" customHeight="1" thickBot="1" x14ac:dyDescent="0.4">
      <c r="C54" s="55" t="s">
        <v>9</v>
      </c>
      <c r="D54" s="86">
        <v>25000</v>
      </c>
      <c r="E54" s="86"/>
      <c r="F54" s="86">
        <v>25000</v>
      </c>
      <c r="G54" s="87"/>
      <c r="H54" s="87"/>
      <c r="I54" s="87"/>
      <c r="J54" s="57">
        <f t="shared" si="8"/>
        <v>25000</v>
      </c>
      <c r="K54" s="58">
        <f t="shared" si="9"/>
        <v>25000</v>
      </c>
    </row>
    <row r="55" spans="2:11" ht="15.9" customHeight="1" thickBot="1" x14ac:dyDescent="0.4">
      <c r="C55" s="47" t="s">
        <v>10</v>
      </c>
      <c r="D55" s="88">
        <f>'1) Budget Table'!D36</f>
        <v>10000</v>
      </c>
      <c r="E55" s="88"/>
      <c r="F55" s="88">
        <v>10000</v>
      </c>
      <c r="G55" s="20"/>
      <c r="H55" s="20"/>
      <c r="I55" s="20"/>
      <c r="J55" s="57">
        <f t="shared" si="8"/>
        <v>10000</v>
      </c>
      <c r="K55" s="58">
        <f t="shared" si="9"/>
        <v>10000</v>
      </c>
    </row>
    <row r="56" spans="2:11" s="50" customFormat="1" ht="15.9" customHeight="1" thickBot="1" x14ac:dyDescent="0.4">
      <c r="B56" s="49"/>
      <c r="C56" s="47" t="s">
        <v>11</v>
      </c>
      <c r="D56" s="88"/>
      <c r="E56" s="88"/>
      <c r="F56" s="88"/>
      <c r="G56" s="88"/>
      <c r="H56" s="88"/>
      <c r="I56" s="88"/>
      <c r="J56" s="57">
        <f t="shared" si="8"/>
        <v>0</v>
      </c>
      <c r="K56" s="58">
        <f t="shared" si="9"/>
        <v>0</v>
      </c>
    </row>
    <row r="57" spans="2:11" ht="16" thickBot="1" x14ac:dyDescent="0.4">
      <c r="B57" s="50"/>
      <c r="C57" s="48" t="s">
        <v>12</v>
      </c>
      <c r="D57" s="88"/>
      <c r="E57" s="88"/>
      <c r="F57" s="88"/>
      <c r="G57" s="88"/>
      <c r="H57" s="88"/>
      <c r="I57" s="88"/>
      <c r="J57" s="57">
        <f t="shared" si="8"/>
        <v>0</v>
      </c>
      <c r="K57" s="58">
        <f t="shared" si="9"/>
        <v>0</v>
      </c>
    </row>
    <row r="58" spans="2:11" ht="16" thickBot="1" x14ac:dyDescent="0.4">
      <c r="B58" s="50"/>
      <c r="C58" s="47" t="s">
        <v>16</v>
      </c>
      <c r="D58" s="88">
        <v>2000</v>
      </c>
      <c r="E58" s="88"/>
      <c r="F58" s="88">
        <v>2000</v>
      </c>
      <c r="G58" s="88"/>
      <c r="H58" s="88"/>
      <c r="I58" s="88"/>
      <c r="J58" s="57">
        <f t="shared" si="8"/>
        <v>2000</v>
      </c>
      <c r="K58" s="58">
        <f t="shared" si="9"/>
        <v>2000</v>
      </c>
    </row>
    <row r="59" spans="2:11" ht="16" thickBot="1" x14ac:dyDescent="0.4">
      <c r="B59" s="50"/>
      <c r="C59" s="47" t="s">
        <v>13</v>
      </c>
      <c r="D59" s="88"/>
      <c r="E59" s="88"/>
      <c r="F59" s="88"/>
      <c r="G59" s="88"/>
      <c r="H59" s="88"/>
      <c r="I59" s="88"/>
      <c r="J59" s="57">
        <f t="shared" si="8"/>
        <v>0</v>
      </c>
      <c r="K59" s="58">
        <f t="shared" si="9"/>
        <v>0</v>
      </c>
    </row>
    <row r="60" spans="2:11" ht="16" thickBot="1" x14ac:dyDescent="0.4">
      <c r="C60" s="47" t="s">
        <v>117</v>
      </c>
      <c r="D60" s="88"/>
      <c r="E60" s="88"/>
      <c r="F60" s="88"/>
      <c r="G60" s="88"/>
      <c r="H60" s="88"/>
      <c r="I60" s="88"/>
      <c r="J60" s="57">
        <f t="shared" si="8"/>
        <v>0</v>
      </c>
      <c r="K60" s="58">
        <f t="shared" si="9"/>
        <v>0</v>
      </c>
    </row>
    <row r="61" spans="2:11" ht="16" thickBot="1" x14ac:dyDescent="0.4">
      <c r="C61" s="51" t="s">
        <v>120</v>
      </c>
      <c r="D61" s="59">
        <f>SUM(D54:D60)</f>
        <v>37000</v>
      </c>
      <c r="E61" s="59">
        <v>0</v>
      </c>
      <c r="F61" s="59">
        <v>37000</v>
      </c>
      <c r="G61" s="59">
        <f>SUM(G54:G60)</f>
        <v>0</v>
      </c>
      <c r="H61" s="59"/>
      <c r="I61" s="59"/>
      <c r="J61" s="57">
        <f t="shared" si="8"/>
        <v>37000</v>
      </c>
      <c r="K61" s="58">
        <f t="shared" si="9"/>
        <v>37000</v>
      </c>
    </row>
    <row r="62" spans="2:11" s="50" customFormat="1" x14ac:dyDescent="0.35">
      <c r="C62" s="60"/>
      <c r="D62" s="61"/>
      <c r="E62" s="61"/>
      <c r="F62" s="61"/>
      <c r="G62" s="61"/>
      <c r="H62" s="61"/>
      <c r="I62" s="61"/>
      <c r="J62" s="61"/>
      <c r="K62" s="62"/>
    </row>
    <row r="63" spans="2:11" ht="25.5" customHeight="1" x14ac:dyDescent="0.35">
      <c r="D63" s="49"/>
      <c r="E63" s="49"/>
      <c r="F63" s="49"/>
      <c r="G63" s="49"/>
      <c r="H63" s="49"/>
      <c r="I63" s="49"/>
      <c r="J63" s="49"/>
    </row>
    <row r="64" spans="2:11" x14ac:dyDescent="0.35">
      <c r="B64" s="285" t="s">
        <v>126</v>
      </c>
      <c r="C64" s="286"/>
      <c r="D64" s="286"/>
      <c r="E64" s="286"/>
      <c r="F64" s="286"/>
      <c r="G64" s="286"/>
      <c r="H64" s="286"/>
      <c r="I64" s="286"/>
      <c r="J64" s="286"/>
      <c r="K64" s="287"/>
    </row>
    <row r="65" spans="3:11" x14ac:dyDescent="0.35">
      <c r="C65" s="285" t="s">
        <v>55</v>
      </c>
      <c r="D65" s="286"/>
      <c r="E65" s="286"/>
      <c r="F65" s="286"/>
      <c r="G65" s="286"/>
      <c r="H65" s="286"/>
      <c r="I65" s="286"/>
      <c r="J65" s="286"/>
      <c r="K65" s="287"/>
    </row>
    <row r="66" spans="3:11" ht="22.75" customHeight="1" thickBot="1" x14ac:dyDescent="0.4">
      <c r="C66" s="56" t="s">
        <v>118</v>
      </c>
      <c r="D66" s="57">
        <f>'1) Budget Table'!D47</f>
        <v>49000</v>
      </c>
      <c r="E66" s="57">
        <v>-20000</v>
      </c>
      <c r="F66" s="57">
        <v>29000</v>
      </c>
      <c r="G66" s="57">
        <f>'1) Budget Table'!H47</f>
        <v>0</v>
      </c>
      <c r="H66" s="57"/>
      <c r="I66" s="57"/>
      <c r="J66" s="57">
        <f t="shared" ref="J66:J74" si="10">SUM(D66,G66)</f>
        <v>49000</v>
      </c>
      <c r="K66" s="58">
        <f t="shared" ref="K66:K74" si="11">SUM(F66,I66)</f>
        <v>29000</v>
      </c>
    </row>
    <row r="67" spans="3:11" ht="16" thickBot="1" x14ac:dyDescent="0.4">
      <c r="C67" s="55" t="s">
        <v>9</v>
      </c>
      <c r="D67" s="86">
        <v>48500</v>
      </c>
      <c r="E67" s="86"/>
      <c r="F67" s="86">
        <v>48500</v>
      </c>
      <c r="G67" s="87"/>
      <c r="H67" s="87"/>
      <c r="I67" s="87"/>
      <c r="J67" s="57">
        <f t="shared" si="10"/>
        <v>48500</v>
      </c>
      <c r="K67" s="58">
        <f t="shared" si="11"/>
        <v>48500</v>
      </c>
    </row>
    <row r="68" spans="3:11" ht="16" thickBot="1" x14ac:dyDescent="0.4">
      <c r="C68" s="47" t="s">
        <v>10</v>
      </c>
      <c r="D68" s="88">
        <f>'1) Budget Table'!D44+'1) Budget Table'!D45+'1) Budget Table'!D46</f>
        <v>22000</v>
      </c>
      <c r="E68" s="88"/>
      <c r="F68" s="88">
        <v>22000</v>
      </c>
      <c r="G68" s="20"/>
      <c r="H68" s="20"/>
      <c r="I68" s="20"/>
      <c r="J68" s="57">
        <f t="shared" si="10"/>
        <v>22000</v>
      </c>
      <c r="K68" s="58">
        <f t="shared" si="11"/>
        <v>22000</v>
      </c>
    </row>
    <row r="69" spans="3:11" ht="15.9" customHeight="1" thickBot="1" x14ac:dyDescent="0.4">
      <c r="C69" s="47" t="s">
        <v>11</v>
      </c>
      <c r="D69" s="88"/>
      <c r="E69" s="88"/>
      <c r="F69" s="88"/>
      <c r="G69" s="88"/>
      <c r="H69" s="88"/>
      <c r="I69" s="88"/>
      <c r="J69" s="57">
        <f t="shared" si="10"/>
        <v>0</v>
      </c>
      <c r="K69" s="58">
        <f t="shared" si="11"/>
        <v>0</v>
      </c>
    </row>
    <row r="70" spans="3:11" ht="16" thickBot="1" x14ac:dyDescent="0.4">
      <c r="C70" s="48" t="s">
        <v>12</v>
      </c>
      <c r="D70" s="88">
        <v>20000</v>
      </c>
      <c r="E70" s="88">
        <v>-20000</v>
      </c>
      <c r="F70" s="88">
        <v>0</v>
      </c>
      <c r="G70" s="88"/>
      <c r="H70" s="88"/>
      <c r="I70" s="88"/>
      <c r="J70" s="57">
        <f t="shared" si="10"/>
        <v>20000</v>
      </c>
      <c r="K70" s="58">
        <f t="shared" si="11"/>
        <v>0</v>
      </c>
    </row>
    <row r="71" spans="3:11" ht="16" thickBot="1" x14ac:dyDescent="0.4">
      <c r="C71" s="47" t="s">
        <v>16</v>
      </c>
      <c r="D71" s="88"/>
      <c r="E71" s="88"/>
      <c r="F71" s="88"/>
      <c r="G71" s="88"/>
      <c r="H71" s="88"/>
      <c r="I71" s="88"/>
      <c r="J71" s="57">
        <f t="shared" si="10"/>
        <v>0</v>
      </c>
      <c r="K71" s="58">
        <f t="shared" si="11"/>
        <v>0</v>
      </c>
    </row>
    <row r="72" spans="3:11" ht="16" thickBot="1" x14ac:dyDescent="0.4">
      <c r="C72" s="47" t="s">
        <v>13</v>
      </c>
      <c r="D72" s="88"/>
      <c r="E72" s="88"/>
      <c r="F72" s="88"/>
      <c r="G72" s="88"/>
      <c r="H72" s="88"/>
      <c r="I72" s="88"/>
      <c r="J72" s="57">
        <f t="shared" si="10"/>
        <v>0</v>
      </c>
      <c r="K72" s="58">
        <f t="shared" si="11"/>
        <v>0</v>
      </c>
    </row>
    <row r="73" spans="3:11" ht="16" thickBot="1" x14ac:dyDescent="0.4">
      <c r="C73" s="47" t="s">
        <v>117</v>
      </c>
      <c r="D73" s="88"/>
      <c r="E73" s="88"/>
      <c r="F73" s="88"/>
      <c r="G73" s="88"/>
      <c r="H73" s="88"/>
      <c r="I73" s="88"/>
      <c r="J73" s="57">
        <f t="shared" si="10"/>
        <v>0</v>
      </c>
      <c r="K73" s="58">
        <f t="shared" si="11"/>
        <v>0</v>
      </c>
    </row>
    <row r="74" spans="3:11" ht="16" thickBot="1" x14ac:dyDescent="0.4">
      <c r="C74" s="51" t="s">
        <v>120</v>
      </c>
      <c r="D74" s="59">
        <f>SUM(D67:D73)</f>
        <v>90500</v>
      </c>
      <c r="E74" s="59">
        <v>-20000</v>
      </c>
      <c r="F74" s="59">
        <v>70500</v>
      </c>
      <c r="G74" s="59">
        <f>SUM(G67:G73)</f>
        <v>0</v>
      </c>
      <c r="H74" s="59"/>
      <c r="I74" s="59"/>
      <c r="J74" s="57">
        <f t="shared" si="10"/>
        <v>90500</v>
      </c>
      <c r="K74" s="58">
        <f t="shared" si="11"/>
        <v>70500</v>
      </c>
    </row>
    <row r="75" spans="3:11" s="50" customFormat="1" x14ac:dyDescent="0.35">
      <c r="C75" s="60"/>
      <c r="D75" s="61"/>
      <c r="E75" s="61"/>
      <c r="F75" s="61"/>
      <c r="G75" s="61"/>
      <c r="H75" s="61"/>
      <c r="I75" s="61"/>
      <c r="J75" s="61"/>
      <c r="K75" s="62"/>
    </row>
    <row r="76" spans="3:11" ht="15.9" customHeight="1" x14ac:dyDescent="0.35">
      <c r="C76" s="285" t="s">
        <v>127</v>
      </c>
      <c r="D76" s="286"/>
      <c r="E76" s="286"/>
      <c r="F76" s="286"/>
      <c r="G76" s="286"/>
      <c r="H76" s="286"/>
      <c r="I76" s="286"/>
      <c r="J76" s="286"/>
      <c r="K76" s="287"/>
    </row>
    <row r="77" spans="3:11" ht="21.75" customHeight="1" thickBot="1" x14ac:dyDescent="0.4">
      <c r="C77" s="56" t="s">
        <v>118</v>
      </c>
      <c r="D77" s="57">
        <f>'1) Budget Table'!D52</f>
        <v>200000</v>
      </c>
      <c r="E77" s="57"/>
      <c r="F77" s="57">
        <v>200000</v>
      </c>
      <c r="G77" s="57">
        <f>'1) Budget Table'!H52</f>
        <v>140000</v>
      </c>
      <c r="H77" s="57"/>
      <c r="I77" s="57">
        <v>140000</v>
      </c>
      <c r="J77" s="57">
        <f t="shared" ref="J77:J85" si="12">SUM(D77,G77)</f>
        <v>340000</v>
      </c>
      <c r="K77" s="58">
        <f t="shared" ref="K77:K85" si="13">SUM(F77,I77)</f>
        <v>340000</v>
      </c>
    </row>
    <row r="78" spans="3:11" ht="16" thickBot="1" x14ac:dyDescent="0.4">
      <c r="C78" s="55" t="s">
        <v>9</v>
      </c>
      <c r="D78" s="86">
        <v>50000</v>
      </c>
      <c r="E78" s="86"/>
      <c r="F78" s="86">
        <v>50000</v>
      </c>
      <c r="G78" s="87">
        <v>30000</v>
      </c>
      <c r="H78" s="87"/>
      <c r="I78" s="87">
        <v>30000</v>
      </c>
      <c r="J78" s="57">
        <f t="shared" si="12"/>
        <v>80000</v>
      </c>
      <c r="K78" s="58">
        <f t="shared" si="13"/>
        <v>80000</v>
      </c>
    </row>
    <row r="79" spans="3:11" ht="16" thickBot="1" x14ac:dyDescent="0.4">
      <c r="C79" s="47" t="s">
        <v>10</v>
      </c>
      <c r="D79" s="88"/>
      <c r="E79" s="88"/>
      <c r="F79" s="88"/>
      <c r="G79" s="20"/>
      <c r="H79" s="20"/>
      <c r="I79" s="20"/>
      <c r="J79" s="57">
        <f t="shared" si="12"/>
        <v>0</v>
      </c>
      <c r="K79" s="58">
        <f t="shared" si="13"/>
        <v>0</v>
      </c>
    </row>
    <row r="80" spans="3:11" ht="31.5" thickBot="1" x14ac:dyDescent="0.4">
      <c r="C80" s="47" t="s">
        <v>11</v>
      </c>
      <c r="D80" s="88"/>
      <c r="E80" s="88"/>
      <c r="F80" s="88"/>
      <c r="G80" s="88"/>
      <c r="H80" s="88"/>
      <c r="I80" s="88"/>
      <c r="J80" s="57">
        <f t="shared" si="12"/>
        <v>0</v>
      </c>
      <c r="K80" s="58">
        <f t="shared" si="13"/>
        <v>0</v>
      </c>
    </row>
    <row r="81" spans="3:11" ht="16" thickBot="1" x14ac:dyDescent="0.4">
      <c r="C81" s="48" t="s">
        <v>12</v>
      </c>
      <c r="D81" s="88"/>
      <c r="E81" s="88"/>
      <c r="F81" s="88"/>
      <c r="G81" s="88"/>
      <c r="H81" s="88"/>
      <c r="I81" s="88"/>
      <c r="J81" s="57">
        <f t="shared" si="12"/>
        <v>0</v>
      </c>
      <c r="K81" s="58">
        <f t="shared" si="13"/>
        <v>0</v>
      </c>
    </row>
    <row r="82" spans="3:11" ht="16" thickBot="1" x14ac:dyDescent="0.4">
      <c r="C82" s="47" t="s">
        <v>16</v>
      </c>
      <c r="D82" s="88"/>
      <c r="E82" s="88"/>
      <c r="F82" s="88"/>
      <c r="G82" s="88"/>
      <c r="H82" s="88"/>
      <c r="I82" s="88"/>
      <c r="J82" s="57">
        <f t="shared" si="12"/>
        <v>0</v>
      </c>
      <c r="K82" s="58">
        <f t="shared" si="13"/>
        <v>0</v>
      </c>
    </row>
    <row r="83" spans="3:11" ht="16" thickBot="1" x14ac:dyDescent="0.4">
      <c r="C83" s="47" t="s">
        <v>13</v>
      </c>
      <c r="D83" s="88">
        <v>170000</v>
      </c>
      <c r="E83" s="88">
        <v>30000</v>
      </c>
      <c r="F83" s="88">
        <v>200000</v>
      </c>
      <c r="G83" s="88">
        <v>140000</v>
      </c>
      <c r="H83" s="88"/>
      <c r="I83" s="88">
        <v>140000</v>
      </c>
      <c r="J83" s="57">
        <f t="shared" si="12"/>
        <v>310000</v>
      </c>
      <c r="K83" s="58">
        <f t="shared" si="13"/>
        <v>340000</v>
      </c>
    </row>
    <row r="84" spans="3:11" ht="16" thickBot="1" x14ac:dyDescent="0.4">
      <c r="C84" s="47" t="s">
        <v>117</v>
      </c>
      <c r="D84" s="88">
        <v>7000</v>
      </c>
      <c r="E84" s="88"/>
      <c r="F84" s="88">
        <v>7000</v>
      </c>
      <c r="G84" s="88">
        <v>10000</v>
      </c>
      <c r="H84" s="88"/>
      <c r="I84" s="88">
        <v>10000</v>
      </c>
      <c r="J84" s="57">
        <f t="shared" si="12"/>
        <v>17000</v>
      </c>
      <c r="K84" s="58">
        <f t="shared" si="13"/>
        <v>17000</v>
      </c>
    </row>
    <row r="85" spans="3:11" ht="16" thickBot="1" x14ac:dyDescent="0.4">
      <c r="C85" s="51" t="s">
        <v>120</v>
      </c>
      <c r="D85" s="59">
        <f>SUM(D78:D84)</f>
        <v>227000</v>
      </c>
      <c r="E85" s="59">
        <v>30000</v>
      </c>
      <c r="F85" s="59">
        <v>257000</v>
      </c>
      <c r="G85" s="59">
        <f>SUM(G78:G84)</f>
        <v>180000</v>
      </c>
      <c r="H85" s="59"/>
      <c r="I85" s="59">
        <v>180000</v>
      </c>
      <c r="J85" s="57">
        <f t="shared" si="12"/>
        <v>407000</v>
      </c>
      <c r="K85" s="58">
        <f t="shared" si="13"/>
        <v>437000</v>
      </c>
    </row>
    <row r="86" spans="3:11" s="50" customFormat="1" x14ac:dyDescent="0.35">
      <c r="C86" s="60"/>
      <c r="D86" s="61"/>
      <c r="E86" s="61"/>
      <c r="F86" s="61"/>
      <c r="G86" s="61"/>
      <c r="H86" s="61"/>
      <c r="I86" s="61"/>
      <c r="J86" s="61"/>
      <c r="K86" s="62"/>
    </row>
    <row r="87" spans="3:11" x14ac:dyDescent="0.35">
      <c r="C87" s="285" t="s">
        <v>64</v>
      </c>
      <c r="D87" s="286"/>
      <c r="E87" s="286"/>
      <c r="F87" s="286"/>
      <c r="G87" s="286"/>
      <c r="H87" s="286"/>
      <c r="I87" s="286"/>
      <c r="J87" s="286"/>
      <c r="K87" s="287"/>
    </row>
    <row r="88" spans="3:11" ht="21.15" customHeight="1" thickBot="1" x14ac:dyDescent="0.4">
      <c r="C88" s="56" t="s">
        <v>118</v>
      </c>
      <c r="D88" s="57">
        <f>'1) Budget Table'!D57</f>
        <v>107300</v>
      </c>
      <c r="E88" s="57"/>
      <c r="F88" s="57">
        <v>107300</v>
      </c>
      <c r="G88" s="57">
        <f>'1) Budget Table'!H57</f>
        <v>0</v>
      </c>
      <c r="H88" s="57"/>
      <c r="I88" s="57"/>
      <c r="J88" s="57">
        <f t="shared" ref="J88:J96" si="14">SUM(D88,G88)</f>
        <v>107300</v>
      </c>
      <c r="K88" s="58">
        <f t="shared" ref="K88:K96" si="15">SUM(F88,I88)</f>
        <v>107300</v>
      </c>
    </row>
    <row r="89" spans="3:11" ht="16" thickBot="1" x14ac:dyDescent="0.4">
      <c r="C89" s="55" t="s">
        <v>9</v>
      </c>
      <c r="D89" s="86"/>
      <c r="E89" s="86"/>
      <c r="F89" s="86"/>
      <c r="G89" s="87"/>
      <c r="H89" s="87"/>
      <c r="I89" s="87"/>
      <c r="J89" s="57">
        <f t="shared" si="14"/>
        <v>0</v>
      </c>
      <c r="K89" s="58">
        <f t="shared" si="15"/>
        <v>0</v>
      </c>
    </row>
    <row r="90" spans="3:11" ht="16" thickBot="1" x14ac:dyDescent="0.4">
      <c r="C90" s="47" t="s">
        <v>10</v>
      </c>
      <c r="D90" s="88">
        <f>'1) Budget Table'!D56</f>
        <v>92300</v>
      </c>
      <c r="E90" s="88"/>
      <c r="F90" s="88">
        <v>92300</v>
      </c>
      <c r="G90" s="20"/>
      <c r="H90" s="20"/>
      <c r="I90" s="20"/>
      <c r="J90" s="57">
        <f t="shared" si="14"/>
        <v>92300</v>
      </c>
      <c r="K90" s="58">
        <f t="shared" si="15"/>
        <v>92300</v>
      </c>
    </row>
    <row r="91" spans="3:11" ht="31.5" thickBot="1" x14ac:dyDescent="0.4">
      <c r="C91" s="47" t="s">
        <v>11</v>
      </c>
      <c r="D91" s="88"/>
      <c r="E91" s="88"/>
      <c r="F91" s="88"/>
      <c r="G91" s="88"/>
      <c r="H91" s="88"/>
      <c r="I91" s="88"/>
      <c r="J91" s="57">
        <f t="shared" si="14"/>
        <v>0</v>
      </c>
      <c r="K91" s="58">
        <f t="shared" si="15"/>
        <v>0</v>
      </c>
    </row>
    <row r="92" spans="3:11" ht="16" thickBot="1" x14ac:dyDescent="0.4">
      <c r="C92" s="48" t="s">
        <v>12</v>
      </c>
      <c r="D92" s="88"/>
      <c r="E92" s="88"/>
      <c r="F92" s="88"/>
      <c r="G92" s="88"/>
      <c r="H92" s="88"/>
      <c r="I92" s="88"/>
      <c r="J92" s="57">
        <f t="shared" si="14"/>
        <v>0</v>
      </c>
      <c r="K92" s="58">
        <f t="shared" si="15"/>
        <v>0</v>
      </c>
    </row>
    <row r="93" spans="3:11" ht="16" thickBot="1" x14ac:dyDescent="0.4">
      <c r="C93" s="47" t="s">
        <v>16</v>
      </c>
      <c r="D93" s="88"/>
      <c r="E93" s="88"/>
      <c r="F93" s="88"/>
      <c r="G93" s="88"/>
      <c r="H93" s="88"/>
      <c r="I93" s="88"/>
      <c r="J93" s="57">
        <f t="shared" si="14"/>
        <v>0</v>
      </c>
      <c r="K93" s="58">
        <f t="shared" si="15"/>
        <v>0</v>
      </c>
    </row>
    <row r="94" spans="3:11" ht="16" thickBot="1" x14ac:dyDescent="0.4">
      <c r="C94" s="47" t="s">
        <v>13</v>
      </c>
      <c r="D94" s="88"/>
      <c r="E94" s="88"/>
      <c r="F94" s="88"/>
      <c r="G94" s="88"/>
      <c r="H94" s="88"/>
      <c r="I94" s="88"/>
      <c r="J94" s="57">
        <f t="shared" si="14"/>
        <v>0</v>
      </c>
      <c r="K94" s="58">
        <f t="shared" si="15"/>
        <v>0</v>
      </c>
    </row>
    <row r="95" spans="3:11" ht="16" thickBot="1" x14ac:dyDescent="0.4">
      <c r="C95" s="47" t="s">
        <v>117</v>
      </c>
      <c r="D95" s="88">
        <v>5000</v>
      </c>
      <c r="E95" s="88"/>
      <c r="F95" s="88">
        <v>5000</v>
      </c>
      <c r="G95" s="88"/>
      <c r="H95" s="88"/>
      <c r="I95" s="88"/>
      <c r="J95" s="57">
        <f t="shared" si="14"/>
        <v>5000</v>
      </c>
      <c r="K95" s="58">
        <f t="shared" si="15"/>
        <v>5000</v>
      </c>
    </row>
    <row r="96" spans="3:11" ht="16" thickBot="1" x14ac:dyDescent="0.4">
      <c r="C96" s="51" t="s">
        <v>120</v>
      </c>
      <c r="D96" s="59">
        <f>SUM(D89:D95)</f>
        <v>97300</v>
      </c>
      <c r="E96" s="59">
        <v>0</v>
      </c>
      <c r="F96" s="59">
        <v>97300</v>
      </c>
      <c r="G96" s="59">
        <f>SUM(G89:G95)</f>
        <v>0</v>
      </c>
      <c r="H96" s="59"/>
      <c r="I96" s="59"/>
      <c r="J96" s="57">
        <f t="shared" si="14"/>
        <v>97300</v>
      </c>
      <c r="K96" s="58">
        <f t="shared" si="15"/>
        <v>97300</v>
      </c>
    </row>
    <row r="97" spans="3:11" s="50" customFormat="1" x14ac:dyDescent="0.35">
      <c r="C97" s="60"/>
      <c r="D97" s="61"/>
      <c r="E97" s="61"/>
      <c r="F97" s="61"/>
      <c r="G97" s="61"/>
      <c r="H97" s="61"/>
      <c r="I97" s="61"/>
      <c r="J97" s="61"/>
      <c r="K97" s="62"/>
    </row>
    <row r="98" spans="3:11" ht="15.9" customHeight="1" x14ac:dyDescent="0.35"/>
    <row r="99" spans="3:11" ht="15.9" customHeight="1" x14ac:dyDescent="0.35">
      <c r="C99" s="285" t="s">
        <v>480</v>
      </c>
      <c r="D99" s="286"/>
      <c r="E99" s="286"/>
      <c r="F99" s="286"/>
      <c r="G99" s="286"/>
      <c r="H99" s="286"/>
      <c r="I99" s="286"/>
      <c r="J99" s="286"/>
      <c r="K99" s="287"/>
    </row>
    <row r="100" spans="3:11" ht="19.649999999999999" customHeight="1" thickBot="1" x14ac:dyDescent="0.4">
      <c r="C100" s="56" t="s">
        <v>481</v>
      </c>
      <c r="D100" s="57">
        <f>'1) Budget Table'!D116</f>
        <v>314500</v>
      </c>
      <c r="E100" s="57">
        <v>20000</v>
      </c>
      <c r="F100" s="57">
        <v>334500</v>
      </c>
      <c r="G100" s="57">
        <f>'1) Budget Table'!H116</f>
        <v>80000</v>
      </c>
      <c r="H100" s="57"/>
      <c r="I100" s="57">
        <v>80000</v>
      </c>
      <c r="J100" s="57">
        <f t="shared" ref="J100:J108" si="16">SUM(D100,G100)</f>
        <v>394500</v>
      </c>
      <c r="K100" s="58">
        <f t="shared" ref="K100:K108" si="17">SUM(F100,I100)</f>
        <v>414500</v>
      </c>
    </row>
    <row r="101" spans="3:11" ht="15.9" customHeight="1" thickBot="1" x14ac:dyDescent="0.4">
      <c r="C101" s="55" t="s">
        <v>9</v>
      </c>
      <c r="D101" s="86"/>
      <c r="E101" s="86"/>
      <c r="F101" s="86"/>
      <c r="G101" s="87"/>
      <c r="H101" s="87"/>
      <c r="I101" s="87"/>
      <c r="J101" s="57">
        <f t="shared" si="16"/>
        <v>0</v>
      </c>
      <c r="K101" s="58">
        <f t="shared" si="17"/>
        <v>0</v>
      </c>
    </row>
    <row r="102" spans="3:11" ht="15.9" customHeight="1" thickBot="1" x14ac:dyDescent="0.4">
      <c r="C102" s="47" t="s">
        <v>10</v>
      </c>
      <c r="D102" s="88"/>
      <c r="E102" s="88"/>
      <c r="F102" s="88"/>
      <c r="G102" s="20"/>
      <c r="H102" s="20"/>
      <c r="I102" s="20"/>
      <c r="J102" s="57">
        <f t="shared" si="16"/>
        <v>0</v>
      </c>
      <c r="K102" s="58">
        <f t="shared" si="17"/>
        <v>0</v>
      </c>
    </row>
    <row r="103" spans="3:11" ht="15.9" customHeight="1" thickBot="1" x14ac:dyDescent="0.4">
      <c r="C103" s="47" t="s">
        <v>11</v>
      </c>
      <c r="D103" s="88"/>
      <c r="E103" s="88"/>
      <c r="F103" s="88"/>
      <c r="G103" s="88"/>
      <c r="H103" s="88"/>
      <c r="I103" s="88"/>
      <c r="J103" s="57">
        <f t="shared" si="16"/>
        <v>0</v>
      </c>
      <c r="K103" s="58">
        <f t="shared" si="17"/>
        <v>0</v>
      </c>
    </row>
    <row r="104" spans="3:11" ht="15.9" customHeight="1" thickBot="1" x14ac:dyDescent="0.4">
      <c r="C104" s="48" t="s">
        <v>12</v>
      </c>
      <c r="D104" s="88">
        <v>30000</v>
      </c>
      <c r="E104" s="88">
        <v>20000</v>
      </c>
      <c r="F104" s="88">
        <v>50000</v>
      </c>
      <c r="G104" s="88"/>
      <c r="H104" s="88"/>
      <c r="I104" s="88"/>
      <c r="J104" s="57">
        <f t="shared" si="16"/>
        <v>30000</v>
      </c>
      <c r="K104" s="58">
        <f t="shared" si="17"/>
        <v>50000</v>
      </c>
    </row>
    <row r="105" spans="3:11" ht="15.9" customHeight="1" thickBot="1" x14ac:dyDescent="0.4">
      <c r="C105" s="47" t="s">
        <v>16</v>
      </c>
      <c r="D105" s="88">
        <f>'1) Budget Table'!D114</f>
        <v>59000</v>
      </c>
      <c r="E105" s="88"/>
      <c r="F105" s="88">
        <v>59000</v>
      </c>
      <c r="G105" s="88"/>
      <c r="H105" s="88"/>
      <c r="I105" s="88"/>
      <c r="J105" s="57">
        <f t="shared" si="16"/>
        <v>59000</v>
      </c>
      <c r="K105" s="58">
        <f t="shared" si="17"/>
        <v>59000</v>
      </c>
    </row>
    <row r="106" spans="3:11" ht="15.9" customHeight="1" thickBot="1" x14ac:dyDescent="0.4">
      <c r="C106" s="47" t="s">
        <v>13</v>
      </c>
      <c r="D106" s="88"/>
      <c r="E106" s="88"/>
      <c r="F106" s="88"/>
      <c r="G106" s="88"/>
      <c r="H106" s="88"/>
      <c r="I106" s="88"/>
      <c r="J106" s="57">
        <f t="shared" si="16"/>
        <v>0</v>
      </c>
      <c r="K106" s="58">
        <f t="shared" si="17"/>
        <v>0</v>
      </c>
    </row>
    <row r="107" spans="3:11" ht="15.9" customHeight="1" thickBot="1" x14ac:dyDescent="0.4">
      <c r="C107" s="47" t="s">
        <v>117</v>
      </c>
      <c r="D107" s="88"/>
      <c r="E107" s="88"/>
      <c r="F107" s="88"/>
      <c r="G107" s="88"/>
      <c r="H107" s="88"/>
      <c r="I107" s="88"/>
      <c r="J107" s="57">
        <f t="shared" si="16"/>
        <v>0</v>
      </c>
      <c r="K107" s="58">
        <f t="shared" si="17"/>
        <v>0</v>
      </c>
    </row>
    <row r="108" spans="3:11" ht="15.9" customHeight="1" thickBot="1" x14ac:dyDescent="0.4">
      <c r="C108" s="51" t="s">
        <v>120</v>
      </c>
      <c r="D108" s="59">
        <f>SUM(D101:D107)</f>
        <v>89000</v>
      </c>
      <c r="E108" s="59">
        <v>20000</v>
      </c>
      <c r="F108" s="59">
        <v>109000</v>
      </c>
      <c r="G108" s="59">
        <f>SUM(G101:G107)</f>
        <v>0</v>
      </c>
      <c r="H108" s="59"/>
      <c r="I108" s="59"/>
      <c r="J108" s="57">
        <f t="shared" si="16"/>
        <v>89000</v>
      </c>
      <c r="K108" s="58">
        <f t="shared" si="17"/>
        <v>109000</v>
      </c>
    </row>
    <row r="109" spans="3:11" ht="15.9" customHeight="1" thickBot="1" x14ac:dyDescent="0.4"/>
    <row r="110" spans="3:11" ht="19.649999999999999" customHeight="1" thickBot="1" x14ac:dyDescent="0.4">
      <c r="C110" s="289" t="s">
        <v>17</v>
      </c>
      <c r="D110" s="290"/>
      <c r="E110" s="290"/>
      <c r="F110" s="290"/>
      <c r="G110" s="290"/>
      <c r="H110" s="290"/>
      <c r="I110" s="290"/>
      <c r="J110" s="290"/>
      <c r="K110" s="291"/>
    </row>
    <row r="111" spans="3:11" ht="19.649999999999999" customHeight="1" x14ac:dyDescent="0.35">
      <c r="C111" s="66"/>
      <c r="D111" s="283" t="str">
        <f>'1) Budget Table'!D4</f>
        <v>IOM budget</v>
      </c>
      <c r="E111" s="197"/>
      <c r="F111" s="197"/>
      <c r="G111" s="283" t="str">
        <f>'1) Budget Table'!H4</f>
        <v>UNFPA budget</v>
      </c>
      <c r="H111" s="219"/>
      <c r="I111" s="219"/>
      <c r="J111" s="219"/>
      <c r="K111" s="288" t="s">
        <v>17</v>
      </c>
    </row>
    <row r="112" spans="3:11" ht="19.649999999999999" customHeight="1" x14ac:dyDescent="0.35">
      <c r="C112" s="66"/>
      <c r="D112" s="284"/>
      <c r="E112" s="198"/>
      <c r="F112" s="198"/>
      <c r="G112" s="284"/>
      <c r="H112" s="220"/>
      <c r="I112" s="220"/>
      <c r="J112" s="220"/>
      <c r="K112" s="276"/>
    </row>
    <row r="113" spans="3:17" ht="19.649999999999999" customHeight="1" thickBot="1" x14ac:dyDescent="0.4">
      <c r="C113" s="22" t="s">
        <v>9</v>
      </c>
      <c r="D113" s="67">
        <f t="shared" ref="D113:I113" si="18">SUM(D89,D78,D67,D54,D43,D32,D19,D8,D101)</f>
        <v>198500</v>
      </c>
      <c r="E113" s="67">
        <f t="shared" si="18"/>
        <v>0</v>
      </c>
      <c r="F113" s="67">
        <f t="shared" si="18"/>
        <v>198500</v>
      </c>
      <c r="G113" s="67">
        <f t="shared" si="18"/>
        <v>60000</v>
      </c>
      <c r="H113" s="67">
        <f t="shared" si="18"/>
        <v>0</v>
      </c>
      <c r="I113" s="67">
        <f t="shared" si="18"/>
        <v>60000</v>
      </c>
      <c r="J113" s="57">
        <f t="shared" ref="J113:J122" si="19">SUM(D113,G113)</f>
        <v>258500</v>
      </c>
      <c r="K113" s="58">
        <f t="shared" ref="K113:K121" si="20">SUM(F113,I113)</f>
        <v>258500</v>
      </c>
    </row>
    <row r="114" spans="3:17" ht="34.5" customHeight="1" thickBot="1" x14ac:dyDescent="0.4">
      <c r="C114" s="22" t="s">
        <v>10</v>
      </c>
      <c r="D114" s="67">
        <f>SUM(D90,D79,D68,,D55,D44,D33,D20,D9,D102)</f>
        <v>196869.15887850468</v>
      </c>
      <c r="E114" s="67">
        <f t="shared" ref="E114:F120" si="21">SUM(E90,E79,E68,E55,E44,E33,E20,E9,E102)</f>
        <v>-10000</v>
      </c>
      <c r="F114" s="67">
        <f t="shared" si="21"/>
        <v>186869.16</v>
      </c>
      <c r="G114" s="67">
        <f t="shared" ref="G114:G119" si="22">SUM(G90,G79,G68,G55,G44,G33,G20,G9,G102)</f>
        <v>0</v>
      </c>
      <c r="H114" s="67">
        <f t="shared" ref="H114:I120" si="23">SUM(H90,H79,H68,H55,H44,H33,H20,H9,H102)</f>
        <v>0</v>
      </c>
      <c r="I114" s="67">
        <f t="shared" si="23"/>
        <v>0</v>
      </c>
      <c r="J114" s="57">
        <f t="shared" si="19"/>
        <v>196869.15887850468</v>
      </c>
      <c r="K114" s="58">
        <f t="shared" si="20"/>
        <v>186869.16</v>
      </c>
    </row>
    <row r="115" spans="3:17" ht="48.25" customHeight="1" thickBot="1" x14ac:dyDescent="0.4">
      <c r="C115" s="22" t="s">
        <v>11</v>
      </c>
      <c r="D115" s="67">
        <f>SUM(D91,D80,D69,D56,D45,D34,D21,D10,D103)</f>
        <v>0</v>
      </c>
      <c r="E115" s="67">
        <f t="shared" si="21"/>
        <v>0</v>
      </c>
      <c r="F115" s="67">
        <f t="shared" si="21"/>
        <v>0</v>
      </c>
      <c r="G115" s="67">
        <f t="shared" si="22"/>
        <v>2000</v>
      </c>
      <c r="H115" s="67">
        <f t="shared" si="23"/>
        <v>0</v>
      </c>
      <c r="I115" s="67">
        <f t="shared" si="23"/>
        <v>2000</v>
      </c>
      <c r="J115" s="57">
        <f t="shared" si="19"/>
        <v>2000</v>
      </c>
      <c r="K115" s="58">
        <f t="shared" si="20"/>
        <v>2000</v>
      </c>
    </row>
    <row r="116" spans="3:17" ht="33" customHeight="1" thickBot="1" x14ac:dyDescent="0.4">
      <c r="C116" s="29" t="s">
        <v>12</v>
      </c>
      <c r="D116" s="67">
        <f>SUM(D92,D81,D70,D57,D46,D35,D22,D11,D104)</f>
        <v>200000</v>
      </c>
      <c r="E116" s="67">
        <f t="shared" si="21"/>
        <v>-30000</v>
      </c>
      <c r="F116" s="67">
        <f t="shared" si="21"/>
        <v>170000</v>
      </c>
      <c r="G116" s="67">
        <f t="shared" si="22"/>
        <v>0</v>
      </c>
      <c r="H116" s="67">
        <f t="shared" si="23"/>
        <v>0</v>
      </c>
      <c r="I116" s="67">
        <f t="shared" si="23"/>
        <v>0</v>
      </c>
      <c r="J116" s="57">
        <f t="shared" si="19"/>
        <v>200000</v>
      </c>
      <c r="K116" s="58">
        <f t="shared" si="20"/>
        <v>170000</v>
      </c>
    </row>
    <row r="117" spans="3:17" ht="21.15" customHeight="1" thickBot="1" x14ac:dyDescent="0.4">
      <c r="C117" s="22" t="s">
        <v>16</v>
      </c>
      <c r="D117" s="67">
        <f>SUM(D93,D82,D71,D58,D47,D36,D23,D12,D105)</f>
        <v>82000</v>
      </c>
      <c r="E117" s="67">
        <f t="shared" si="21"/>
        <v>10000</v>
      </c>
      <c r="F117" s="67">
        <f t="shared" si="21"/>
        <v>92000</v>
      </c>
      <c r="G117" s="67">
        <f t="shared" si="22"/>
        <v>17500</v>
      </c>
      <c r="H117" s="67">
        <f t="shared" si="23"/>
        <v>0</v>
      </c>
      <c r="I117" s="67">
        <f t="shared" si="23"/>
        <v>17500</v>
      </c>
      <c r="J117" s="57">
        <f t="shared" si="19"/>
        <v>99500</v>
      </c>
      <c r="K117" s="58">
        <f t="shared" si="20"/>
        <v>109500</v>
      </c>
      <c r="L117" s="26"/>
      <c r="M117" s="26"/>
      <c r="N117" s="26"/>
      <c r="O117" s="26"/>
      <c r="P117" s="26"/>
      <c r="Q117" s="25"/>
    </row>
    <row r="118" spans="3:17" ht="39.75" customHeight="1" thickBot="1" x14ac:dyDescent="0.4">
      <c r="C118" s="22" t="s">
        <v>13</v>
      </c>
      <c r="D118" s="67">
        <f>SUM(D94,D83,D72,D59,D48,D37,D24,D13,D106)</f>
        <v>375000</v>
      </c>
      <c r="E118" s="67">
        <f t="shared" si="21"/>
        <v>30000</v>
      </c>
      <c r="F118" s="67">
        <f t="shared" si="21"/>
        <v>405000</v>
      </c>
      <c r="G118" s="67">
        <f t="shared" si="22"/>
        <v>225000</v>
      </c>
      <c r="H118" s="67">
        <f t="shared" si="23"/>
        <v>0</v>
      </c>
      <c r="I118" s="67">
        <f t="shared" si="23"/>
        <v>225000</v>
      </c>
      <c r="J118" s="57">
        <f t="shared" si="19"/>
        <v>600000</v>
      </c>
      <c r="K118" s="58">
        <f t="shared" si="20"/>
        <v>630000</v>
      </c>
      <c r="L118" s="26"/>
      <c r="M118" s="26"/>
      <c r="N118" s="26"/>
      <c r="O118" s="26"/>
      <c r="P118" s="26"/>
      <c r="Q118" s="25"/>
    </row>
    <row r="119" spans="3:17" ht="23.4" customHeight="1" thickBot="1" x14ac:dyDescent="0.4">
      <c r="C119" s="22" t="s">
        <v>117</v>
      </c>
      <c r="D119" s="118">
        <f>SUM(D95,D84,D73,D60,D49,D38,D25,D14,D107)</f>
        <v>27000</v>
      </c>
      <c r="E119" s="67">
        <f t="shared" si="21"/>
        <v>0</v>
      </c>
      <c r="F119" s="67">
        <f t="shared" si="21"/>
        <v>27000</v>
      </c>
      <c r="G119" s="118">
        <f t="shared" si="22"/>
        <v>18000</v>
      </c>
      <c r="H119" s="67">
        <f t="shared" si="23"/>
        <v>0</v>
      </c>
      <c r="I119" s="67">
        <f t="shared" si="23"/>
        <v>18000</v>
      </c>
      <c r="J119" s="57">
        <f t="shared" si="19"/>
        <v>45000</v>
      </c>
      <c r="K119" s="58">
        <f t="shared" si="20"/>
        <v>45000</v>
      </c>
      <c r="L119" s="26"/>
      <c r="M119" s="26"/>
      <c r="N119" s="26"/>
      <c r="O119" s="26"/>
      <c r="P119" s="26"/>
      <c r="Q119" s="25"/>
    </row>
    <row r="120" spans="3:17" ht="22.75" customHeight="1" thickBot="1" x14ac:dyDescent="0.4">
      <c r="C120" s="120" t="s">
        <v>486</v>
      </c>
      <c r="D120" s="119">
        <f>SUM(D113:D119)</f>
        <v>1079369.1588785048</v>
      </c>
      <c r="E120" s="67">
        <f t="shared" si="21"/>
        <v>0</v>
      </c>
      <c r="F120" s="67">
        <f t="shared" si="21"/>
        <v>1079369.1600000001</v>
      </c>
      <c r="G120" s="119">
        <f>SUM(G113:G119)</f>
        <v>322500</v>
      </c>
      <c r="H120" s="67">
        <f t="shared" si="23"/>
        <v>0</v>
      </c>
      <c r="I120" s="67">
        <f t="shared" si="23"/>
        <v>322500</v>
      </c>
      <c r="J120" s="57">
        <f t="shared" si="19"/>
        <v>1401869.1588785048</v>
      </c>
      <c r="K120" s="58">
        <f t="shared" si="20"/>
        <v>1401869.1600000001</v>
      </c>
      <c r="L120" s="26"/>
      <c r="M120" s="26"/>
      <c r="N120" s="26"/>
      <c r="O120" s="26"/>
      <c r="P120" s="26"/>
      <c r="Q120" s="25"/>
    </row>
    <row r="121" spans="3:17" ht="26.5" customHeight="1" thickBot="1" x14ac:dyDescent="0.4">
      <c r="C121" s="123" t="s">
        <v>484</v>
      </c>
      <c r="D121" s="68">
        <f t="shared" ref="D121:I121" si="24">D120*0.07</f>
        <v>75555.841121495338</v>
      </c>
      <c r="E121" s="68">
        <f t="shared" si="24"/>
        <v>0</v>
      </c>
      <c r="F121" s="68">
        <f t="shared" si="24"/>
        <v>75555.841200000024</v>
      </c>
      <c r="G121" s="68">
        <f t="shared" si="24"/>
        <v>22575.000000000004</v>
      </c>
      <c r="H121" s="68">
        <f t="shared" si="24"/>
        <v>0</v>
      </c>
      <c r="I121" s="68">
        <f t="shared" si="24"/>
        <v>22575.000000000004</v>
      </c>
      <c r="J121" s="57">
        <f t="shared" si="19"/>
        <v>98130.841121495338</v>
      </c>
      <c r="K121" s="58">
        <f t="shared" si="20"/>
        <v>98130.841200000024</v>
      </c>
      <c r="L121" s="30"/>
      <c r="M121" s="30"/>
      <c r="N121" s="30"/>
      <c r="O121" s="30"/>
      <c r="P121" s="52"/>
      <c r="Q121" s="50"/>
    </row>
    <row r="122" spans="3:17" ht="23.4" customHeight="1" thickBot="1" x14ac:dyDescent="0.4">
      <c r="C122" s="121" t="s">
        <v>485</v>
      </c>
      <c r="D122" s="122">
        <f t="shared" ref="D122:I122" si="25">SUM(D120:D121)</f>
        <v>1154925</v>
      </c>
      <c r="E122" s="122">
        <f t="shared" si="25"/>
        <v>0</v>
      </c>
      <c r="F122" s="122">
        <f t="shared" si="25"/>
        <v>1154925.0012000003</v>
      </c>
      <c r="G122" s="122">
        <f t="shared" si="25"/>
        <v>345075</v>
      </c>
      <c r="H122" s="122">
        <f t="shared" si="25"/>
        <v>0</v>
      </c>
      <c r="I122" s="122">
        <f t="shared" si="25"/>
        <v>345075</v>
      </c>
      <c r="J122" s="57">
        <f t="shared" si="19"/>
        <v>1500000</v>
      </c>
      <c r="K122" s="122">
        <f>SUM(K120:K121)</f>
        <v>1500000.0012000003</v>
      </c>
      <c r="L122" s="30"/>
      <c r="M122" s="30"/>
      <c r="N122" s="30"/>
      <c r="O122" s="30"/>
      <c r="P122" s="52"/>
      <c r="Q122" s="50"/>
    </row>
    <row r="123" spans="3:17" ht="15.9" customHeight="1" x14ac:dyDescent="0.35">
      <c r="P123" s="53"/>
    </row>
    <row r="124" spans="3:17" ht="15.9" customHeight="1" x14ac:dyDescent="0.35">
      <c r="L124" s="36"/>
      <c r="M124" s="36"/>
      <c r="P124" s="53"/>
    </row>
    <row r="125" spans="3:17" ht="15.9" customHeight="1" x14ac:dyDescent="0.35">
      <c r="L125" s="36"/>
      <c r="M125" s="36"/>
    </row>
    <row r="126" spans="3:17" ht="40.75" customHeight="1" x14ac:dyDescent="0.35">
      <c r="L126" s="36"/>
      <c r="M126" s="36"/>
      <c r="P126" s="54"/>
    </row>
    <row r="127" spans="3:17" ht="24.75" customHeight="1" x14ac:dyDescent="0.35">
      <c r="L127" s="36"/>
      <c r="M127" s="36"/>
      <c r="P127" s="54"/>
    </row>
    <row r="128" spans="3:17" ht="41.4" customHeight="1" x14ac:dyDescent="0.35">
      <c r="L128" s="13"/>
      <c r="M128" s="36"/>
      <c r="P128" s="54"/>
    </row>
    <row r="129" spans="3:18" ht="51.9" customHeight="1" x14ac:dyDescent="0.35">
      <c r="L129" s="13"/>
      <c r="M129" s="36"/>
      <c r="P129" s="54"/>
    </row>
    <row r="130" spans="3:18" ht="42" customHeight="1" x14ac:dyDescent="0.35">
      <c r="L130" s="36"/>
      <c r="M130" s="36"/>
      <c r="P130" s="54"/>
    </row>
    <row r="131" spans="3:18" s="50" customFormat="1" ht="42" customHeight="1" x14ac:dyDescent="0.35">
      <c r="C131" s="49"/>
      <c r="K131" s="49"/>
      <c r="L131" s="49"/>
      <c r="M131" s="36"/>
      <c r="N131" s="49"/>
      <c r="O131" s="49"/>
      <c r="P131" s="54"/>
      <c r="Q131" s="49"/>
    </row>
    <row r="132" spans="3:18" s="50" customFormat="1" ht="42" customHeight="1" x14ac:dyDescent="0.35">
      <c r="C132" s="49"/>
      <c r="K132" s="49"/>
      <c r="L132" s="49"/>
      <c r="M132" s="36"/>
      <c r="N132" s="49"/>
      <c r="O132" s="49"/>
      <c r="P132" s="49"/>
      <c r="Q132" s="49"/>
    </row>
    <row r="133" spans="3:18" s="50" customFormat="1" ht="63.75" customHeight="1" x14ac:dyDescent="0.35">
      <c r="C133" s="49"/>
      <c r="K133" s="49"/>
      <c r="L133" s="49"/>
      <c r="M133" s="53"/>
      <c r="N133" s="49"/>
      <c r="O133" s="49"/>
      <c r="P133" s="49"/>
      <c r="Q133" s="49"/>
    </row>
    <row r="134" spans="3:18" s="50" customFormat="1" ht="42" customHeight="1" x14ac:dyDescent="0.35">
      <c r="C134" s="49"/>
      <c r="K134" s="49"/>
      <c r="L134" s="49"/>
      <c r="M134" s="49"/>
      <c r="N134" s="49"/>
      <c r="O134" s="49"/>
      <c r="P134" s="49"/>
      <c r="Q134" s="53"/>
    </row>
    <row r="135" spans="3:18" ht="23.4" customHeight="1" x14ac:dyDescent="0.35"/>
    <row r="136" spans="3:18" ht="27.75" customHeight="1" x14ac:dyDescent="0.35"/>
    <row r="137" spans="3:18" ht="55.65" customHeight="1" x14ac:dyDescent="0.35"/>
    <row r="138" spans="3:18" ht="57.75" customHeight="1" x14ac:dyDescent="0.35"/>
    <row r="139" spans="3:18" ht="21.75" customHeight="1" x14ac:dyDescent="0.35"/>
    <row r="140" spans="3:18" ht="49.65" customHeight="1" x14ac:dyDescent="0.35"/>
    <row r="141" spans="3:18" ht="28.5" customHeight="1" x14ac:dyDescent="0.35"/>
    <row r="142" spans="3:18" ht="28.5" customHeight="1" x14ac:dyDescent="0.35"/>
    <row r="143" spans="3:18" ht="28.5" customHeight="1" x14ac:dyDescent="0.35"/>
    <row r="144" spans="3:18" ht="23.4" customHeight="1" x14ac:dyDescent="0.35">
      <c r="R144" s="53"/>
    </row>
    <row r="145" spans="18:18" ht="43.5" customHeight="1" x14ac:dyDescent="0.35">
      <c r="R145" s="53"/>
    </row>
    <row r="146" spans="18:18" ht="55.65" customHeight="1" x14ac:dyDescent="0.35"/>
    <row r="147" spans="18:18" ht="42.75" customHeight="1" x14ac:dyDescent="0.35">
      <c r="R147" s="53"/>
    </row>
    <row r="148" spans="18:18" ht="21.75" customHeight="1" x14ac:dyDescent="0.35">
      <c r="R148" s="53"/>
    </row>
    <row r="149" spans="18:18" ht="21.75" customHeight="1" x14ac:dyDescent="0.35">
      <c r="R149" s="53"/>
    </row>
    <row r="150" spans="18:18" ht="23.4" customHeight="1" x14ac:dyDescent="0.35"/>
    <row r="151" spans="18:18" ht="23.4" customHeight="1" x14ac:dyDescent="0.35"/>
    <row r="152" spans="18:18" ht="21.75" customHeight="1" x14ac:dyDescent="0.35"/>
    <row r="153" spans="18:18" ht="16.5" customHeight="1" x14ac:dyDescent="0.35"/>
    <row r="154" spans="18:18" ht="29.25" customHeight="1" x14ac:dyDescent="0.35"/>
    <row r="155" spans="18:18" ht="24.75" customHeight="1" x14ac:dyDescent="0.35"/>
    <row r="156" spans="18:18" ht="33" customHeight="1" x14ac:dyDescent="0.35"/>
    <row r="158" spans="18:18" ht="15" customHeight="1" x14ac:dyDescent="0.35"/>
    <row r="159" spans="18:18" ht="25.5" customHeight="1" x14ac:dyDescent="0.35"/>
  </sheetData>
  <sheetProtection insertColumns="0" insertRows="0" deleteRows="0"/>
  <mergeCells count="18">
    <mergeCell ref="C1:G1"/>
    <mergeCell ref="B5:K5"/>
    <mergeCell ref="C6:K6"/>
    <mergeCell ref="B29:K29"/>
    <mergeCell ref="C17:K17"/>
    <mergeCell ref="D111:D112"/>
    <mergeCell ref="G111:G112"/>
    <mergeCell ref="C2:G2"/>
    <mergeCell ref="B64:K64"/>
    <mergeCell ref="C99:K99"/>
    <mergeCell ref="K111:K112"/>
    <mergeCell ref="C30:K30"/>
    <mergeCell ref="C65:K65"/>
    <mergeCell ref="C76:K76"/>
    <mergeCell ref="C87:K87"/>
    <mergeCell ref="C110:K110"/>
    <mergeCell ref="C41:K41"/>
    <mergeCell ref="C52:K52"/>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4 C25 C38 C49 C60 C73 C84 C95 C119 C107"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7 C48 C59 C72 C83 C94 C118 C106" xr:uid="{00000000-0002-0000-0200-000001000000}"/>
    <dataValidation allowBlank="1" showInputMessage="1" showErrorMessage="1" prompt="Services contracted by an organization which follow the normal procurement processes." sqref="C11 C22 C35 C46 C57 C70 C81 C92 C116 C104" xr:uid="{00000000-0002-0000-0200-000002000000}"/>
    <dataValidation allowBlank="1" showInputMessage="1" showErrorMessage="1" prompt="Includes staff and non-staff travel paid for by the organization directly related to a project." sqref="C12 C23 C36 C47 C58 C71 C82 C93 C117 C105"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4 C45 C56 C69 C80 C91 C115 C103"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3 C44 C55 C68 C79 C90 C114 C102" xr:uid="{00000000-0002-0000-0200-000005000000}"/>
    <dataValidation allowBlank="1" showInputMessage="1" showErrorMessage="1" prompt="Includes all related staff and temporary staff costs including base salary, post adjustment and all staff entitlements." sqref="C8 C19 C32 C43 C54 C67 C78 C89 C113 C101" xr:uid="{00000000-0002-0000-0200-000006000000}"/>
  </dataValidations>
  <pageMargins left="0.7" right="0.7" top="0.75" bottom="0.75" header="0.3" footer="0.3"/>
  <pageSetup scale="74" orientation="landscape" r:id="rId1"/>
  <rowBreaks count="1" manualBreakCount="1">
    <brk id="40" max="16383" man="1"/>
  </rowBreaks>
  <ignoredErrors>
    <ignoredError sqref="G4 G111:G112 D111:D112 D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defaultColWidth="8.90625" defaultRowHeight="14.5" x14ac:dyDescent="0.35"/>
  <cols>
    <col min="2" max="2" width="73.36328125" customWidth="1"/>
  </cols>
  <sheetData>
    <row r="1" spans="2:2" ht="15" thickBot="1" x14ac:dyDescent="0.4"/>
    <row r="2" spans="2:2" ht="15" thickBot="1" x14ac:dyDescent="0.4">
      <c r="B2" s="128" t="s">
        <v>25</v>
      </c>
    </row>
    <row r="3" spans="2:2" x14ac:dyDescent="0.35">
      <c r="B3" s="129"/>
    </row>
    <row r="4" spans="2:2" ht="30.75" customHeight="1" x14ac:dyDescent="0.35">
      <c r="B4" s="130" t="s">
        <v>18</v>
      </c>
    </row>
    <row r="5" spans="2:2" ht="30.75" customHeight="1" x14ac:dyDescent="0.35">
      <c r="B5" s="130"/>
    </row>
    <row r="6" spans="2:2" ht="58" x14ac:dyDescent="0.35">
      <c r="B6" s="130" t="s">
        <v>19</v>
      </c>
    </row>
    <row r="7" spans="2:2" x14ac:dyDescent="0.35">
      <c r="B7" s="130"/>
    </row>
    <row r="8" spans="2:2" ht="58" x14ac:dyDescent="0.35">
      <c r="B8" s="130" t="s">
        <v>20</v>
      </c>
    </row>
    <row r="9" spans="2:2" x14ac:dyDescent="0.35">
      <c r="B9" s="130"/>
    </row>
    <row r="10" spans="2:2" ht="58" x14ac:dyDescent="0.35">
      <c r="B10" s="130" t="s">
        <v>21</v>
      </c>
    </row>
    <row r="11" spans="2:2" x14ac:dyDescent="0.35">
      <c r="B11" s="130"/>
    </row>
    <row r="12" spans="2:2" ht="29" x14ac:dyDescent="0.35">
      <c r="B12" s="130" t="s">
        <v>22</v>
      </c>
    </row>
    <row r="13" spans="2:2" x14ac:dyDescent="0.35">
      <c r="B13" s="130"/>
    </row>
    <row r="14" spans="2:2" ht="58" x14ac:dyDescent="0.35">
      <c r="B14" s="130" t="s">
        <v>23</v>
      </c>
    </row>
    <row r="15" spans="2:2" x14ac:dyDescent="0.35">
      <c r="B15" s="130"/>
    </row>
    <row r="16" spans="2:2" ht="44" thickBot="1" x14ac:dyDescent="0.4">
      <c r="B16" s="131" t="s">
        <v>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305" t="s">
        <v>491</v>
      </c>
      <c r="C2" s="306"/>
      <c r="D2" s="307"/>
    </row>
    <row r="3" spans="2:4" ht="15" thickBot="1" x14ac:dyDescent="0.4">
      <c r="B3" s="308"/>
      <c r="C3" s="309"/>
      <c r="D3" s="310"/>
    </row>
    <row r="4" spans="2:4" ht="15" thickBot="1" x14ac:dyDescent="0.4"/>
    <row r="5" spans="2:4" x14ac:dyDescent="0.35">
      <c r="B5" s="296" t="s">
        <v>121</v>
      </c>
      <c r="C5" s="297"/>
      <c r="D5" s="298"/>
    </row>
    <row r="6" spans="2:4" ht="15" thickBot="1" x14ac:dyDescent="0.4">
      <c r="B6" s="299"/>
      <c r="C6" s="300"/>
      <c r="D6" s="301"/>
    </row>
    <row r="7" spans="2:4" x14ac:dyDescent="0.35">
      <c r="B7" s="75" t="s">
        <v>128</v>
      </c>
      <c r="C7" s="294" t="e">
        <f>SUM('1) Budget Table'!D15:H15,'1) Budget Table'!D21:H21,'1) Budget Table'!#REF!,'1) Budget Table'!#REF!)</f>
        <v>#REF!</v>
      </c>
      <c r="D7" s="295"/>
    </row>
    <row r="8" spans="2:4" x14ac:dyDescent="0.35">
      <c r="B8" s="75" t="s">
        <v>475</v>
      </c>
      <c r="C8" s="292" t="e">
        <f>SUM(D10:D14)</f>
        <v>#REF!</v>
      </c>
      <c r="D8" s="293"/>
    </row>
    <row r="9" spans="2:4" x14ac:dyDescent="0.35">
      <c r="B9" s="76" t="s">
        <v>469</v>
      </c>
      <c r="C9" s="77" t="s">
        <v>470</v>
      </c>
      <c r="D9" s="78" t="s">
        <v>471</v>
      </c>
    </row>
    <row r="10" spans="2:4" ht="35.25" customHeight="1" x14ac:dyDescent="0.35">
      <c r="B10" s="101"/>
      <c r="C10" s="80"/>
      <c r="D10" s="81" t="e">
        <f>$C$7*C10</f>
        <v>#REF!</v>
      </c>
    </row>
    <row r="11" spans="2:4" ht="35.25" customHeight="1" x14ac:dyDescent="0.35">
      <c r="B11" s="101"/>
      <c r="C11" s="80"/>
      <c r="D11" s="81" t="e">
        <f>C7*C11</f>
        <v>#REF!</v>
      </c>
    </row>
    <row r="12" spans="2:4" ht="35.25" customHeight="1" x14ac:dyDescent="0.35">
      <c r="B12" s="102"/>
      <c r="C12" s="80"/>
      <c r="D12" s="81" t="e">
        <f>C7*C12</f>
        <v>#REF!</v>
      </c>
    </row>
    <row r="13" spans="2:4" ht="35.25" customHeight="1" x14ac:dyDescent="0.35">
      <c r="B13" s="102"/>
      <c r="C13" s="80"/>
      <c r="D13" s="81" t="e">
        <f>C7*C13</f>
        <v>#REF!</v>
      </c>
    </row>
    <row r="14" spans="2:4" ht="35.25" customHeight="1" thickBot="1" x14ac:dyDescent="0.4">
      <c r="B14" s="103"/>
      <c r="C14" s="80"/>
      <c r="D14" s="85" t="e">
        <f>C7*C14</f>
        <v>#REF!</v>
      </c>
    </row>
    <row r="15" spans="2:4" ht="15" thickBot="1" x14ac:dyDescent="0.4"/>
    <row r="16" spans="2:4" x14ac:dyDescent="0.35">
      <c r="B16" s="296" t="s">
        <v>472</v>
      </c>
      <c r="C16" s="297"/>
      <c r="D16" s="298"/>
    </row>
    <row r="17" spans="2:4" ht="15" thickBot="1" x14ac:dyDescent="0.4">
      <c r="B17" s="302"/>
      <c r="C17" s="303"/>
      <c r="D17" s="304"/>
    </row>
    <row r="18" spans="2:4" x14ac:dyDescent="0.35">
      <c r="B18" s="75" t="s">
        <v>128</v>
      </c>
      <c r="C18" s="294" t="e">
        <f>SUM('1) Budget Table'!D30:H30,'1) Budget Table'!D34:H34,'1) Budget Table'!D38:H38,'1) Budget Table'!#REF!)</f>
        <v>#REF!</v>
      </c>
      <c r="D18" s="295"/>
    </row>
    <row r="19" spans="2:4" x14ac:dyDescent="0.35">
      <c r="B19" s="75" t="s">
        <v>475</v>
      </c>
      <c r="C19" s="292" t="e">
        <f>SUM(D21:D25)</f>
        <v>#REF!</v>
      </c>
      <c r="D19" s="293"/>
    </row>
    <row r="20" spans="2:4" x14ac:dyDescent="0.35">
      <c r="B20" s="76" t="s">
        <v>469</v>
      </c>
      <c r="C20" s="77" t="s">
        <v>470</v>
      </c>
      <c r="D20" s="78" t="s">
        <v>471</v>
      </c>
    </row>
    <row r="21" spans="2:4" ht="35.25" customHeight="1" x14ac:dyDescent="0.35">
      <c r="B21" s="79"/>
      <c r="C21" s="80"/>
      <c r="D21" s="81" t="e">
        <f>$C$18*C21</f>
        <v>#REF!</v>
      </c>
    </row>
    <row r="22" spans="2:4" ht="35.25" customHeight="1" x14ac:dyDescent="0.35">
      <c r="B22" s="82"/>
      <c r="C22" s="80"/>
      <c r="D22" s="81" t="e">
        <f>$C$18*C22</f>
        <v>#REF!</v>
      </c>
    </row>
    <row r="23" spans="2:4" ht="35.25" customHeight="1" x14ac:dyDescent="0.35">
      <c r="B23" s="83"/>
      <c r="C23" s="80"/>
      <c r="D23" s="81" t="e">
        <f>$C$18*C23</f>
        <v>#REF!</v>
      </c>
    </row>
    <row r="24" spans="2:4" ht="35.25" customHeight="1" x14ac:dyDescent="0.35">
      <c r="B24" s="83"/>
      <c r="C24" s="80"/>
      <c r="D24" s="81" t="e">
        <f>$C$18*C24</f>
        <v>#REF!</v>
      </c>
    </row>
    <row r="25" spans="2:4" ht="35.25" customHeight="1" thickBot="1" x14ac:dyDescent="0.4">
      <c r="B25" s="84"/>
      <c r="C25" s="80"/>
      <c r="D25" s="81" t="e">
        <f>$C$18*C25</f>
        <v>#REF!</v>
      </c>
    </row>
    <row r="26" spans="2:4" ht="15" thickBot="1" x14ac:dyDescent="0.4"/>
    <row r="27" spans="2:4" x14ac:dyDescent="0.35">
      <c r="B27" s="296" t="s">
        <v>473</v>
      </c>
      <c r="C27" s="297"/>
      <c r="D27" s="298"/>
    </row>
    <row r="28" spans="2:4" ht="15" thickBot="1" x14ac:dyDescent="0.4">
      <c r="B28" s="299"/>
      <c r="C28" s="300"/>
      <c r="D28" s="301"/>
    </row>
    <row r="29" spans="2:4" x14ac:dyDescent="0.35">
      <c r="B29" s="75" t="s">
        <v>128</v>
      </c>
      <c r="C29" s="294">
        <f>SUM('1) Budget Table'!D47:H47,'1) Budget Table'!D52:H52,'1) Budget Table'!D57:H57,'1) Budget Table'!D67:H67)</f>
        <v>1112651.04</v>
      </c>
      <c r="D29" s="295"/>
    </row>
    <row r="30" spans="2:4" x14ac:dyDescent="0.35">
      <c r="B30" s="75" t="s">
        <v>475</v>
      </c>
      <c r="C30" s="292">
        <f>SUM(D32:D36)</f>
        <v>0</v>
      </c>
      <c r="D30" s="293"/>
    </row>
    <row r="31" spans="2:4" x14ac:dyDescent="0.35">
      <c r="B31" s="76" t="s">
        <v>469</v>
      </c>
      <c r="C31" s="77" t="s">
        <v>470</v>
      </c>
      <c r="D31" s="78" t="s">
        <v>471</v>
      </c>
    </row>
    <row r="32" spans="2:4" ht="35.25" customHeight="1" x14ac:dyDescent="0.35">
      <c r="B32" s="79"/>
      <c r="C32" s="80"/>
      <c r="D32" s="81">
        <f>$C$29*C32</f>
        <v>0</v>
      </c>
    </row>
    <row r="33" spans="2:4" ht="35.25" customHeight="1" x14ac:dyDescent="0.35">
      <c r="B33" s="82"/>
      <c r="C33" s="80"/>
      <c r="D33" s="81">
        <f>$C$29*C33</f>
        <v>0</v>
      </c>
    </row>
    <row r="34" spans="2:4" ht="35.25" customHeight="1" x14ac:dyDescent="0.35">
      <c r="B34" s="83"/>
      <c r="C34" s="80"/>
      <c r="D34" s="81">
        <f>$C$29*C34</f>
        <v>0</v>
      </c>
    </row>
    <row r="35" spans="2:4" ht="35.25" customHeight="1" x14ac:dyDescent="0.35">
      <c r="B35" s="83"/>
      <c r="C35" s="80"/>
      <c r="D35" s="81">
        <f>$C$29*C35</f>
        <v>0</v>
      </c>
    </row>
    <row r="36" spans="2:4" ht="35.25" customHeight="1" thickBot="1" x14ac:dyDescent="0.4">
      <c r="B36" s="84"/>
      <c r="C36" s="80"/>
      <c r="D36" s="81">
        <f>$C$29*C36</f>
        <v>0</v>
      </c>
    </row>
    <row r="37" spans="2:4" ht="15" thickBot="1" x14ac:dyDescent="0.4"/>
    <row r="38" spans="2:4" x14ac:dyDescent="0.35">
      <c r="B38" s="296" t="s">
        <v>474</v>
      </c>
      <c r="C38" s="297"/>
      <c r="D38" s="298"/>
    </row>
    <row r="39" spans="2:4" ht="15" thickBot="1" x14ac:dyDescent="0.4">
      <c r="B39" s="299"/>
      <c r="C39" s="300"/>
      <c r="D39" s="301"/>
    </row>
    <row r="40" spans="2:4" x14ac:dyDescent="0.35">
      <c r="B40" s="75" t="s">
        <v>128</v>
      </c>
      <c r="C40" s="294">
        <f>SUM('1) Budget Table'!D79:H79,'1) Budget Table'!D89:H89,'1) Budget Table'!D99:H99,'1) Budget Table'!D109:H109)</f>
        <v>0</v>
      </c>
      <c r="D40" s="295"/>
    </row>
    <row r="41" spans="2:4" x14ac:dyDescent="0.35">
      <c r="B41" s="75" t="s">
        <v>475</v>
      </c>
      <c r="C41" s="292">
        <f>SUM(D43:D47)</f>
        <v>0</v>
      </c>
      <c r="D41" s="293"/>
    </row>
    <row r="42" spans="2:4" x14ac:dyDescent="0.35">
      <c r="B42" s="76" t="s">
        <v>469</v>
      </c>
      <c r="C42" s="77" t="s">
        <v>470</v>
      </c>
      <c r="D42" s="78" t="s">
        <v>471</v>
      </c>
    </row>
    <row r="43" spans="2:4" ht="35.25" customHeight="1" x14ac:dyDescent="0.35">
      <c r="B43" s="79"/>
      <c r="C43" s="80"/>
      <c r="D43" s="81">
        <f>$C$40*C43</f>
        <v>0</v>
      </c>
    </row>
    <row r="44" spans="2:4" ht="35.25" customHeight="1" x14ac:dyDescent="0.35">
      <c r="B44" s="82"/>
      <c r="C44" s="80"/>
      <c r="D44" s="81">
        <f>$C$40*C44</f>
        <v>0</v>
      </c>
    </row>
    <row r="45" spans="2:4" ht="35.25" customHeight="1" x14ac:dyDescent="0.35">
      <c r="B45" s="83"/>
      <c r="C45" s="80"/>
      <c r="D45" s="81">
        <f>$C$40*C45</f>
        <v>0</v>
      </c>
    </row>
    <row r="46" spans="2:4" ht="35.25" customHeight="1" x14ac:dyDescent="0.35">
      <c r="B46" s="83"/>
      <c r="C46" s="80"/>
      <c r="D46" s="81">
        <f>$C$40*C46</f>
        <v>0</v>
      </c>
    </row>
    <row r="47" spans="2:4" ht="35.25" customHeight="1" thickBot="1" x14ac:dyDescent="0.4">
      <c r="B47" s="84"/>
      <c r="C47" s="80"/>
      <c r="D47" s="85">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F25"/>
  <sheetViews>
    <sheetView showGridLines="0" zoomScale="80" zoomScaleNormal="80" workbookViewId="0">
      <selection activeCell="E10" sqref="E10"/>
    </sheetView>
  </sheetViews>
  <sheetFormatPr defaultColWidth="8.90625" defaultRowHeight="14.5" x14ac:dyDescent="0.35"/>
  <cols>
    <col min="1" max="1" width="12.453125" customWidth="1"/>
    <col min="2" max="2" width="20.453125" customWidth="1"/>
    <col min="3" max="4" width="25.453125" customWidth="1"/>
    <col min="5" max="5" width="24.453125" customWidth="1"/>
    <col min="6" max="6" width="18.453125" customWidth="1"/>
    <col min="7" max="7" width="21.6328125" customWidth="1"/>
    <col min="8" max="9" width="15.90625" bestFit="1" customWidth="1"/>
    <col min="10" max="10" width="11.08984375" bestFit="1" customWidth="1"/>
  </cols>
  <sheetData>
    <row r="1" spans="2:5" ht="15" thickBot="1" x14ac:dyDescent="0.4"/>
    <row r="2" spans="2:5" s="69" customFormat="1" ht="15.5" x14ac:dyDescent="0.35">
      <c r="B2" s="311" t="s">
        <v>41</v>
      </c>
      <c r="C2" s="312"/>
      <c r="D2" s="312"/>
      <c r="E2" s="313"/>
    </row>
    <row r="3" spans="2:5" s="69" customFormat="1" ht="16" thickBot="1" x14ac:dyDescent="0.4">
      <c r="B3" s="314"/>
      <c r="C3" s="315"/>
      <c r="D3" s="315"/>
      <c r="E3" s="316"/>
    </row>
    <row r="4" spans="2:5" s="69" customFormat="1" ht="16" thickBot="1" x14ac:dyDescent="0.4"/>
    <row r="5" spans="2:5" s="69" customFormat="1" ht="16" thickBot="1" x14ac:dyDescent="0.4">
      <c r="B5" s="289" t="s">
        <v>17</v>
      </c>
      <c r="C5" s="290"/>
      <c r="D5" s="290"/>
      <c r="E5" s="291"/>
    </row>
    <row r="6" spans="2:5" s="69" customFormat="1" ht="15.5" x14ac:dyDescent="0.35">
      <c r="B6" s="66"/>
      <c r="C6" s="317" t="str">
        <f>'1) Budget Table'!D4</f>
        <v>IOM budget</v>
      </c>
      <c r="D6" s="317" t="str">
        <f>'1) Budget Table'!H4</f>
        <v>UNFPA budget</v>
      </c>
      <c r="E6" s="288" t="s">
        <v>17</v>
      </c>
    </row>
    <row r="7" spans="2:5" s="69" customFormat="1" ht="15.5" x14ac:dyDescent="0.35">
      <c r="B7" s="66"/>
      <c r="C7" s="318"/>
      <c r="D7" s="318"/>
      <c r="E7" s="276"/>
    </row>
    <row r="8" spans="2:5" s="69" customFormat="1" ht="31" x14ac:dyDescent="0.35">
      <c r="B8" s="22" t="s">
        <v>9</v>
      </c>
      <c r="C8" s="67">
        <f>'2) By Category'!D113</f>
        <v>198500</v>
      </c>
      <c r="D8" s="67">
        <f>'2) By Category'!G113</f>
        <v>60000</v>
      </c>
      <c r="E8" s="134">
        <f t="shared" ref="E8:E15" si="0">SUM(C8:D8)</f>
        <v>258500</v>
      </c>
    </row>
    <row r="9" spans="2:5" s="69" customFormat="1" ht="46.5" x14ac:dyDescent="0.35">
      <c r="B9" s="22" t="s">
        <v>10</v>
      </c>
      <c r="C9" s="67">
        <f>'2) By Category'!D114</f>
        <v>196869.15887850468</v>
      </c>
      <c r="D9" s="67">
        <f>'2) By Category'!G114</f>
        <v>0</v>
      </c>
      <c r="E9" s="135">
        <f t="shared" si="0"/>
        <v>196869.15887850468</v>
      </c>
    </row>
    <row r="10" spans="2:5" s="69" customFormat="1" ht="62" x14ac:dyDescent="0.35">
      <c r="B10" s="22" t="s">
        <v>11</v>
      </c>
      <c r="C10" s="67">
        <f>'2) By Category'!D115</f>
        <v>0</v>
      </c>
      <c r="D10" s="67">
        <f>'2) By Category'!G115</f>
        <v>2000</v>
      </c>
      <c r="E10" s="135">
        <f t="shared" si="0"/>
        <v>2000</v>
      </c>
    </row>
    <row r="11" spans="2:5" s="69" customFormat="1" ht="31" x14ac:dyDescent="0.35">
      <c r="B11" s="29" t="s">
        <v>12</v>
      </c>
      <c r="C11" s="67">
        <f>'2) By Category'!D116</f>
        <v>200000</v>
      </c>
      <c r="D11" s="67">
        <f>'2) By Category'!G116</f>
        <v>0</v>
      </c>
      <c r="E11" s="135">
        <f t="shared" si="0"/>
        <v>200000</v>
      </c>
    </row>
    <row r="12" spans="2:5" s="69" customFormat="1" ht="15.5" x14ac:dyDescent="0.35">
      <c r="B12" s="22" t="s">
        <v>16</v>
      </c>
      <c r="C12" s="67">
        <f>'2) By Category'!D117</f>
        <v>82000</v>
      </c>
      <c r="D12" s="67">
        <f>'2) By Category'!G117</f>
        <v>17500</v>
      </c>
      <c r="E12" s="135">
        <f t="shared" si="0"/>
        <v>99500</v>
      </c>
    </row>
    <row r="13" spans="2:5" s="69" customFormat="1" ht="46.5" x14ac:dyDescent="0.35">
      <c r="B13" s="22" t="s">
        <v>13</v>
      </c>
      <c r="C13" s="67">
        <f>'2) By Category'!D118</f>
        <v>375000</v>
      </c>
      <c r="D13" s="67">
        <f>'2) By Category'!G118</f>
        <v>225000</v>
      </c>
      <c r="E13" s="135">
        <f t="shared" si="0"/>
        <v>600000</v>
      </c>
    </row>
    <row r="14" spans="2:5" s="69" customFormat="1" ht="31.5" thickBot="1" x14ac:dyDescent="0.4">
      <c r="B14" s="133" t="s">
        <v>117</v>
      </c>
      <c r="C14" s="68">
        <f>'2) By Category'!D119</f>
        <v>27000</v>
      </c>
      <c r="D14" s="68">
        <f>'2) By Category'!G119</f>
        <v>18000</v>
      </c>
      <c r="E14" s="136">
        <f t="shared" si="0"/>
        <v>45000</v>
      </c>
    </row>
    <row r="15" spans="2:5" s="69" customFormat="1" ht="30.25" customHeight="1" x14ac:dyDescent="0.35">
      <c r="B15" s="137" t="s">
        <v>493</v>
      </c>
      <c r="C15" s="138">
        <f>SUM(C8:C14)</f>
        <v>1079369.1588785048</v>
      </c>
      <c r="D15" s="138">
        <f>SUM(D8:D14)</f>
        <v>322500</v>
      </c>
      <c r="E15" s="139">
        <f t="shared" si="0"/>
        <v>1401869.1588785048</v>
      </c>
    </row>
    <row r="16" spans="2:5" s="69" customFormat="1" ht="19.649999999999999" customHeight="1" x14ac:dyDescent="0.35">
      <c r="B16" s="120" t="s">
        <v>484</v>
      </c>
      <c r="C16" s="140">
        <f>C15*0.07</f>
        <v>75555.841121495338</v>
      </c>
      <c r="D16" s="140">
        <f t="shared" ref="D16:E16" si="1">D15*0.07</f>
        <v>22575.000000000004</v>
      </c>
      <c r="E16" s="140">
        <f t="shared" si="1"/>
        <v>98130.841121495338</v>
      </c>
    </row>
    <row r="17" spans="2:6" s="69" customFormat="1" ht="25.5" customHeight="1" thickBot="1" x14ac:dyDescent="0.4">
      <c r="B17" s="141" t="s">
        <v>40</v>
      </c>
      <c r="C17" s="142">
        <f>C15+C16</f>
        <v>1154925</v>
      </c>
      <c r="D17" s="142">
        <f t="shared" ref="D17:E17" si="2">D15+D16</f>
        <v>345075</v>
      </c>
      <c r="E17" s="142">
        <f t="shared" si="2"/>
        <v>1500000</v>
      </c>
    </row>
    <row r="18" spans="2:6" s="69" customFormat="1" ht="16" thickBot="1" x14ac:dyDescent="0.4"/>
    <row r="19" spans="2:6" s="69" customFormat="1" ht="15.9" customHeight="1" x14ac:dyDescent="0.35">
      <c r="B19" s="319" t="s">
        <v>26</v>
      </c>
      <c r="C19" s="320"/>
      <c r="D19" s="320"/>
      <c r="E19" s="321"/>
      <c r="F19" s="165"/>
    </row>
    <row r="20" spans="2:6" ht="15.9" customHeight="1" x14ac:dyDescent="0.35">
      <c r="B20" s="322"/>
      <c r="C20" s="273" t="str">
        <f>'1) Budget Table'!D4</f>
        <v>IOM budget</v>
      </c>
      <c r="D20" s="273" t="str">
        <f>'1) Budget Table'!H4</f>
        <v>UNFPA budget</v>
      </c>
      <c r="E20" s="273" t="s">
        <v>485</v>
      </c>
      <c r="F20" s="275" t="s">
        <v>28</v>
      </c>
    </row>
    <row r="21" spans="2:6" ht="15.9" customHeight="1" x14ac:dyDescent="0.35">
      <c r="B21" s="323"/>
      <c r="C21" s="274"/>
      <c r="D21" s="274"/>
      <c r="E21" s="274"/>
      <c r="F21" s="276"/>
    </row>
    <row r="22" spans="2:6" ht="23.4" customHeight="1" x14ac:dyDescent="0.35">
      <c r="B22" s="27" t="s">
        <v>27</v>
      </c>
      <c r="C22" s="161">
        <f>'1) Budget Table'!D135</f>
        <v>808447.5</v>
      </c>
      <c r="D22" s="161">
        <f>'1) Budget Table'!H135</f>
        <v>241552.49999999997</v>
      </c>
      <c r="E22" s="163">
        <f>'1) Budget Table'!L135</f>
        <v>1050000</v>
      </c>
      <c r="F22" s="8">
        <f>'1) Budget Table'!N135</f>
        <v>0.7</v>
      </c>
    </row>
    <row r="23" spans="2:6" ht="24.75" customHeight="1" x14ac:dyDescent="0.35">
      <c r="B23" s="27" t="s">
        <v>29</v>
      </c>
      <c r="C23" s="161">
        <f>'1) Budget Table'!D136</f>
        <v>346477.5</v>
      </c>
      <c r="D23" s="161">
        <f>'1) Budget Table'!H136</f>
        <v>103522.5</v>
      </c>
      <c r="E23" s="163">
        <f>'1) Budget Table'!L136</f>
        <v>450000</v>
      </c>
      <c r="F23" s="8">
        <f>'1) Budget Table'!N136</f>
        <v>0.3</v>
      </c>
    </row>
    <row r="24" spans="2:6" ht="24.75" customHeight="1" x14ac:dyDescent="0.35">
      <c r="B24" s="27" t="s">
        <v>498</v>
      </c>
      <c r="C24" s="161">
        <f>'1) Budget Table'!D137</f>
        <v>0</v>
      </c>
      <c r="D24" s="161">
        <f>'1) Budget Table'!H137</f>
        <v>0</v>
      </c>
      <c r="E24" s="163">
        <f>'1) Budget Table'!L137</f>
        <v>0</v>
      </c>
      <c r="F24" s="8">
        <f>'1) Budget Table'!N137</f>
        <v>0</v>
      </c>
    </row>
    <row r="25" spans="2:6" ht="16" thickBot="1" x14ac:dyDescent="0.4">
      <c r="B25" s="9" t="s">
        <v>485</v>
      </c>
      <c r="C25" s="162">
        <f>'1) Budget Table'!D138</f>
        <v>1154925</v>
      </c>
      <c r="D25" s="162">
        <f>'1) Budget Table'!H138</f>
        <v>345075</v>
      </c>
      <c r="E25" s="164">
        <f>'1) Budget Table'!L138</f>
        <v>1500000</v>
      </c>
      <c r="F25" s="166"/>
    </row>
  </sheetData>
  <sheetProtection formatCells="0" formatColumns="0" formatRows="0"/>
  <mergeCells count="11">
    <mergeCell ref="F20:F21"/>
    <mergeCell ref="B2:E3"/>
    <mergeCell ref="C6:C7"/>
    <mergeCell ref="D6:D7"/>
    <mergeCell ref="C20:C21"/>
    <mergeCell ref="D20:D21"/>
    <mergeCell ref="B19:E19"/>
    <mergeCell ref="B5:E5"/>
    <mergeCell ref="E6:E7"/>
    <mergeCell ref="B20:B21"/>
    <mergeCell ref="E20:E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D7 C20:D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Table'!$L$129</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CF681-5893-46A3-BC0F-66A81D2073E1}">
  <sheetPr>
    <tabColor theme="2" tint="-0.499984740745262"/>
  </sheetPr>
  <dimension ref="B1:K25"/>
  <sheetViews>
    <sheetView showGridLines="0" zoomScale="80" zoomScaleNormal="80" workbookViewId="0">
      <selection activeCell="F14" sqref="F14"/>
    </sheetView>
  </sheetViews>
  <sheetFormatPr defaultColWidth="8.90625" defaultRowHeight="14.5" x14ac:dyDescent="0.35"/>
  <cols>
    <col min="1" max="1" width="12.453125" customWidth="1"/>
    <col min="2" max="2" width="20.453125" customWidth="1"/>
    <col min="3" max="9" width="25.453125" customWidth="1"/>
    <col min="10" max="10" width="24.453125" customWidth="1"/>
    <col min="11" max="11" width="18.453125" customWidth="1"/>
    <col min="12" max="12" width="21.6328125" customWidth="1"/>
    <col min="13" max="14" width="15.90625" bestFit="1" customWidth="1"/>
    <col min="15" max="15" width="11.08984375" bestFit="1" customWidth="1"/>
  </cols>
  <sheetData>
    <row r="1" spans="2:10" ht="15" thickBot="1" x14ac:dyDescent="0.4"/>
    <row r="2" spans="2:10" s="69" customFormat="1" ht="15.5" x14ac:dyDescent="0.35">
      <c r="B2" s="311" t="s">
        <v>41</v>
      </c>
      <c r="C2" s="312"/>
      <c r="D2" s="312"/>
      <c r="E2" s="312"/>
      <c r="F2" s="312"/>
      <c r="G2" s="312"/>
      <c r="H2" s="312"/>
      <c r="I2" s="312"/>
      <c r="J2" s="313"/>
    </row>
    <row r="3" spans="2:10" s="69" customFormat="1" ht="16" thickBot="1" x14ac:dyDescent="0.4">
      <c r="B3" s="314"/>
      <c r="C3" s="315"/>
      <c r="D3" s="315"/>
      <c r="E3" s="315"/>
      <c r="F3" s="315"/>
      <c r="G3" s="315"/>
      <c r="H3" s="315"/>
      <c r="I3" s="315"/>
      <c r="J3" s="316"/>
    </row>
    <row r="4" spans="2:10" s="69" customFormat="1" ht="16" thickBot="1" x14ac:dyDescent="0.4"/>
    <row r="5" spans="2:10" s="69" customFormat="1" ht="16" thickBot="1" x14ac:dyDescent="0.4">
      <c r="B5" s="289" t="s">
        <v>17</v>
      </c>
      <c r="C5" s="290"/>
      <c r="D5" s="290"/>
      <c r="E5" s="290"/>
      <c r="F5" s="290"/>
      <c r="G5" s="290"/>
      <c r="H5" s="290"/>
      <c r="I5" s="290"/>
      <c r="J5" s="291"/>
    </row>
    <row r="6" spans="2:10" s="69" customFormat="1" ht="15.5" x14ac:dyDescent="0.35">
      <c r="B6" s="66"/>
      <c r="C6" s="317" t="str">
        <f>'1) Budget Table'!D4</f>
        <v>IOM budget</v>
      </c>
      <c r="D6" s="199"/>
      <c r="E6" s="199"/>
      <c r="F6" s="317" t="str">
        <f>'1) Budget Table'!H4</f>
        <v>UNFPA budget</v>
      </c>
      <c r="G6" s="223"/>
      <c r="H6" s="223"/>
      <c r="I6" s="223"/>
      <c r="J6" s="288" t="s">
        <v>579</v>
      </c>
    </row>
    <row r="7" spans="2:10" s="69" customFormat="1" ht="15.5" x14ac:dyDescent="0.35">
      <c r="B7" s="66"/>
      <c r="C7" s="318"/>
      <c r="D7" s="200" t="s">
        <v>591</v>
      </c>
      <c r="E7" s="200" t="s">
        <v>592</v>
      </c>
      <c r="F7" s="318"/>
      <c r="G7" s="224" t="s">
        <v>591</v>
      </c>
      <c r="H7" s="224" t="s">
        <v>593</v>
      </c>
      <c r="I7" s="224" t="s">
        <v>40</v>
      </c>
      <c r="J7" s="276"/>
    </row>
    <row r="8" spans="2:10" s="69" customFormat="1" ht="31" x14ac:dyDescent="0.35">
      <c r="B8" s="22" t="s">
        <v>9</v>
      </c>
      <c r="C8" s="67">
        <f>'2) By Category'!D113</f>
        <v>198500</v>
      </c>
      <c r="D8" s="67"/>
      <c r="E8" s="67">
        <v>198500</v>
      </c>
      <c r="F8" s="67">
        <f>'2) By Category'!G113</f>
        <v>60000</v>
      </c>
      <c r="G8" s="221"/>
      <c r="H8" s="221">
        <v>60000</v>
      </c>
      <c r="I8" s="221">
        <f t="shared" ref="I8:I15" si="0">SUM(C8,F8)</f>
        <v>258500</v>
      </c>
      <c r="J8" s="134">
        <f t="shared" ref="J8:J15" si="1">SUM(E8,H8)</f>
        <v>258500</v>
      </c>
    </row>
    <row r="9" spans="2:10" s="69" customFormat="1" ht="46.5" x14ac:dyDescent="0.35">
      <c r="B9" s="22" t="s">
        <v>10</v>
      </c>
      <c r="C9" s="67">
        <f>'2) By Category'!D114</f>
        <v>196869.15887850468</v>
      </c>
      <c r="D9" s="210">
        <v>-10000</v>
      </c>
      <c r="E9" s="67">
        <v>195869.16</v>
      </c>
      <c r="F9" s="67">
        <f>'2) By Category'!G114</f>
        <v>0</v>
      </c>
      <c r="G9" s="221"/>
      <c r="H9" s="221"/>
      <c r="I9" s="221">
        <f t="shared" si="0"/>
        <v>196869.15887850468</v>
      </c>
      <c r="J9" s="134">
        <f t="shared" si="1"/>
        <v>195869.16</v>
      </c>
    </row>
    <row r="10" spans="2:10" s="69" customFormat="1" ht="62" x14ac:dyDescent="0.35">
      <c r="B10" s="22" t="s">
        <v>11</v>
      </c>
      <c r="C10" s="67">
        <f>'2) By Category'!D115</f>
        <v>0</v>
      </c>
      <c r="D10" s="67"/>
      <c r="E10" s="67"/>
      <c r="F10" s="67">
        <f>'2) By Category'!G115</f>
        <v>2000</v>
      </c>
      <c r="G10" s="221"/>
      <c r="H10" s="221">
        <v>2000</v>
      </c>
      <c r="I10" s="221">
        <f t="shared" si="0"/>
        <v>2000</v>
      </c>
      <c r="J10" s="134">
        <f t="shared" si="1"/>
        <v>2000</v>
      </c>
    </row>
    <row r="11" spans="2:10" s="69" customFormat="1" ht="31" x14ac:dyDescent="0.35">
      <c r="B11" s="29" t="s">
        <v>12</v>
      </c>
      <c r="C11" s="67">
        <f>'2) By Category'!D116</f>
        <v>200000</v>
      </c>
      <c r="D11" s="210">
        <v>-30000</v>
      </c>
      <c r="E11" s="67">
        <v>170000</v>
      </c>
      <c r="F11" s="67">
        <f>'2) By Category'!G116</f>
        <v>0</v>
      </c>
      <c r="G11" s="221"/>
      <c r="H11" s="221"/>
      <c r="I11" s="221">
        <f t="shared" si="0"/>
        <v>200000</v>
      </c>
      <c r="J11" s="134">
        <f t="shared" si="1"/>
        <v>170000</v>
      </c>
    </row>
    <row r="12" spans="2:10" s="69" customFormat="1" ht="15.5" x14ac:dyDescent="0.35">
      <c r="B12" s="22" t="s">
        <v>16</v>
      </c>
      <c r="C12" s="67">
        <f>'2) By Category'!D117</f>
        <v>82000</v>
      </c>
      <c r="D12" s="211">
        <v>10000</v>
      </c>
      <c r="E12" s="67">
        <v>92000</v>
      </c>
      <c r="F12" s="67">
        <f>'2) By Category'!G117</f>
        <v>17500</v>
      </c>
      <c r="G12" s="221"/>
      <c r="H12" s="221">
        <v>17500</v>
      </c>
      <c r="I12" s="221">
        <f t="shared" si="0"/>
        <v>99500</v>
      </c>
      <c r="J12" s="134">
        <f t="shared" si="1"/>
        <v>109500</v>
      </c>
    </row>
    <row r="13" spans="2:10" s="69" customFormat="1" ht="46.5" x14ac:dyDescent="0.35">
      <c r="B13" s="22" t="s">
        <v>13</v>
      </c>
      <c r="C13" s="67">
        <f>'2) By Category'!D118</f>
        <v>375000</v>
      </c>
      <c r="D13" s="211">
        <v>30000</v>
      </c>
      <c r="E13" s="67">
        <v>405000</v>
      </c>
      <c r="F13" s="67">
        <f>'2) By Category'!G118</f>
        <v>225000</v>
      </c>
      <c r="G13" s="221"/>
      <c r="H13" s="221">
        <v>225000</v>
      </c>
      <c r="I13" s="221">
        <f t="shared" si="0"/>
        <v>600000</v>
      </c>
      <c r="J13" s="134">
        <f t="shared" si="1"/>
        <v>630000</v>
      </c>
    </row>
    <row r="14" spans="2:10" s="69" customFormat="1" ht="31.5" thickBot="1" x14ac:dyDescent="0.4">
      <c r="B14" s="133" t="s">
        <v>117</v>
      </c>
      <c r="C14" s="68">
        <f>'2) By Category'!D119</f>
        <v>27000</v>
      </c>
      <c r="D14" s="68"/>
      <c r="E14" s="68">
        <v>27000</v>
      </c>
      <c r="F14" s="68">
        <f>'2) By Category'!G119</f>
        <v>18000</v>
      </c>
      <c r="G14" s="222"/>
      <c r="H14" s="222">
        <v>18000</v>
      </c>
      <c r="I14" s="221">
        <f t="shared" si="0"/>
        <v>45000</v>
      </c>
      <c r="J14" s="134">
        <f t="shared" si="1"/>
        <v>45000</v>
      </c>
    </row>
    <row r="15" spans="2:10" s="69" customFormat="1" ht="30.25" customHeight="1" x14ac:dyDescent="0.35">
      <c r="B15" s="137" t="s">
        <v>493</v>
      </c>
      <c r="C15" s="138">
        <f>SUM(C8:C14)</f>
        <v>1079369.1588785048</v>
      </c>
      <c r="D15" s="138"/>
      <c r="E15" s="138">
        <v>1079369.1599999999</v>
      </c>
      <c r="F15" s="138">
        <f>SUM(F8:F14)</f>
        <v>322500</v>
      </c>
      <c r="G15" s="225"/>
      <c r="H15" s="225">
        <v>322500</v>
      </c>
      <c r="I15" s="221">
        <f t="shared" si="0"/>
        <v>1401869.1588785048</v>
      </c>
      <c r="J15" s="134">
        <f t="shared" si="1"/>
        <v>1401869.16</v>
      </c>
    </row>
    <row r="16" spans="2:10" s="69" customFormat="1" ht="19.649999999999999" customHeight="1" x14ac:dyDescent="0.35">
      <c r="B16" s="120" t="s">
        <v>484</v>
      </c>
      <c r="C16" s="140">
        <f>C15*0.07</f>
        <v>75555.841121495338</v>
      </c>
      <c r="D16" s="140"/>
      <c r="E16" s="140">
        <f t="shared" ref="E16:J16" si="2">E15*0.07</f>
        <v>75555.841199999995</v>
      </c>
      <c r="F16" s="140">
        <f t="shared" si="2"/>
        <v>22575.000000000004</v>
      </c>
      <c r="G16" s="140"/>
      <c r="H16" s="140">
        <f t="shared" si="2"/>
        <v>22575.000000000004</v>
      </c>
      <c r="I16" s="140">
        <f t="shared" si="2"/>
        <v>98130.841121495338</v>
      </c>
      <c r="J16" s="140">
        <f t="shared" si="2"/>
        <v>98130.84120000001</v>
      </c>
    </row>
    <row r="17" spans="2:11" s="69" customFormat="1" ht="25.5" customHeight="1" thickBot="1" x14ac:dyDescent="0.4">
      <c r="B17" s="141" t="s">
        <v>40</v>
      </c>
      <c r="C17" s="142">
        <f>C15+C16</f>
        <v>1154925</v>
      </c>
      <c r="D17" s="142"/>
      <c r="E17" s="142">
        <f t="shared" ref="E17:J17" si="3">E15+E16</f>
        <v>1154925.0011999998</v>
      </c>
      <c r="F17" s="142">
        <f t="shared" si="3"/>
        <v>345075</v>
      </c>
      <c r="G17" s="142"/>
      <c r="H17" s="142">
        <f t="shared" si="3"/>
        <v>345075</v>
      </c>
      <c r="I17" s="142">
        <f t="shared" si="3"/>
        <v>1500000</v>
      </c>
      <c r="J17" s="142">
        <f t="shared" si="3"/>
        <v>1500000.0011999998</v>
      </c>
    </row>
    <row r="18" spans="2:11" s="69" customFormat="1" ht="16" thickBot="1" x14ac:dyDescent="0.4"/>
    <row r="19" spans="2:11" s="69" customFormat="1" ht="15.9" customHeight="1" x14ac:dyDescent="0.35">
      <c r="B19" s="319" t="s">
        <v>26</v>
      </c>
      <c r="C19" s="320"/>
      <c r="D19" s="320"/>
      <c r="E19" s="320"/>
      <c r="F19" s="320"/>
      <c r="G19" s="321"/>
      <c r="H19" s="321"/>
      <c r="I19" s="321"/>
      <c r="J19" s="321"/>
      <c r="K19" s="165"/>
    </row>
    <row r="20" spans="2:11" ht="15.9" customHeight="1" x14ac:dyDescent="0.35">
      <c r="B20" s="322"/>
      <c r="C20" s="273" t="str">
        <f>'1) Budget Table'!D4</f>
        <v>IOM budget</v>
      </c>
      <c r="D20" s="167"/>
      <c r="E20" s="167"/>
      <c r="F20" s="273" t="str">
        <f>'1) Budget Table'!H4</f>
        <v>UNFPA budget</v>
      </c>
      <c r="G20" s="167"/>
      <c r="H20" s="167"/>
      <c r="I20" s="167"/>
      <c r="J20" s="273" t="s">
        <v>485</v>
      </c>
      <c r="K20" s="275" t="s">
        <v>28</v>
      </c>
    </row>
    <row r="21" spans="2:11" ht="15.9" customHeight="1" x14ac:dyDescent="0.35">
      <c r="B21" s="323"/>
      <c r="C21" s="274"/>
      <c r="D21" s="196"/>
      <c r="E21" s="196"/>
      <c r="F21" s="274"/>
      <c r="G21" s="196"/>
      <c r="H21" s="196"/>
      <c r="I21" s="196"/>
      <c r="J21" s="274"/>
      <c r="K21" s="276"/>
    </row>
    <row r="22" spans="2:11" ht="23.4" customHeight="1" x14ac:dyDescent="0.35">
      <c r="B22" s="27" t="s">
        <v>27</v>
      </c>
      <c r="C22" s="161">
        <f>'1) Budget Table'!D135</f>
        <v>808447.5</v>
      </c>
      <c r="D22" s="161"/>
      <c r="E22" s="161"/>
      <c r="F22" s="161">
        <f>'1) Budget Table'!H135</f>
        <v>241552.49999999997</v>
      </c>
      <c r="G22" s="226"/>
      <c r="H22" s="226"/>
      <c r="I22" s="226"/>
      <c r="J22" s="163">
        <f>'1) Budget Table'!L135</f>
        <v>1050000</v>
      </c>
      <c r="K22" s="8">
        <f>'1) Budget Table'!N135</f>
        <v>0.7</v>
      </c>
    </row>
    <row r="23" spans="2:11" ht="24.75" customHeight="1" x14ac:dyDescent="0.35">
      <c r="B23" s="27" t="s">
        <v>29</v>
      </c>
      <c r="C23" s="161">
        <f>'1) Budget Table'!D136</f>
        <v>346477.5</v>
      </c>
      <c r="D23" s="161"/>
      <c r="E23" s="161"/>
      <c r="F23" s="161">
        <f>'1) Budget Table'!H136</f>
        <v>103522.5</v>
      </c>
      <c r="G23" s="226"/>
      <c r="H23" s="226"/>
      <c r="I23" s="226"/>
      <c r="J23" s="163">
        <f>'1) Budget Table'!L136</f>
        <v>450000</v>
      </c>
      <c r="K23" s="8">
        <f>'1) Budget Table'!N136</f>
        <v>0.3</v>
      </c>
    </row>
    <row r="24" spans="2:11" ht="24.75" customHeight="1" x14ac:dyDescent="0.35">
      <c r="B24" s="27" t="s">
        <v>498</v>
      </c>
      <c r="C24" s="161">
        <f>'1) Budget Table'!D137</f>
        <v>0</v>
      </c>
      <c r="D24" s="161"/>
      <c r="E24" s="161"/>
      <c r="F24" s="161">
        <f>'1) Budget Table'!H137</f>
        <v>0</v>
      </c>
      <c r="G24" s="226"/>
      <c r="H24" s="226"/>
      <c r="I24" s="226"/>
      <c r="J24" s="163">
        <f>'1) Budget Table'!L137</f>
        <v>0</v>
      </c>
      <c r="K24" s="8">
        <f>'1) Budget Table'!N137</f>
        <v>0</v>
      </c>
    </row>
    <row r="25" spans="2:11" ht="16" thickBot="1" x14ac:dyDescent="0.4">
      <c r="B25" s="9" t="s">
        <v>485</v>
      </c>
      <c r="C25" s="162">
        <f>'1) Budget Table'!D138</f>
        <v>1154925</v>
      </c>
      <c r="D25" s="162"/>
      <c r="E25" s="162"/>
      <c r="F25" s="162">
        <f>'1) Budget Table'!H138</f>
        <v>345075</v>
      </c>
      <c r="G25" s="164"/>
      <c r="H25" s="164"/>
      <c r="I25" s="164"/>
      <c r="J25" s="164">
        <f>'1) Budget Table'!L138</f>
        <v>1500000</v>
      </c>
      <c r="K25" s="166"/>
    </row>
  </sheetData>
  <sheetProtection formatCells="0" formatColumns="0" formatRows="0"/>
  <mergeCells count="11">
    <mergeCell ref="B20:B21"/>
    <mergeCell ref="C20:C21"/>
    <mergeCell ref="F20:F21"/>
    <mergeCell ref="J20:J21"/>
    <mergeCell ref="K20:K21"/>
    <mergeCell ref="B19:J19"/>
    <mergeCell ref="B2:J3"/>
    <mergeCell ref="B5:J5"/>
    <mergeCell ref="C6:C7"/>
    <mergeCell ref="F6:F7"/>
    <mergeCell ref="J6:J7"/>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6B0FD24D-1541-4FB1-B087-2B89CED10E6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D3F2AD8-FA23-429F-9180-21FC94152EDA}"/>
    <dataValidation allowBlank="1" showInputMessage="1" showErrorMessage="1" prompt="Services contracted by an organization which follow the normal procurement processes." sqref="B11" xr:uid="{AAF79E5E-15C3-4C3C-9A48-DB05D1811977}"/>
    <dataValidation allowBlank="1" showInputMessage="1" showErrorMessage="1" prompt="Includes staff and non-staff travel paid for by the organization directly related to a project." sqref="B12" xr:uid="{C4F3A3C0-A778-4795-9570-08D6D929363D}"/>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E3D64E0-6AE5-4E6F-9C56-4965EAB8870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F2A6865D-E877-40D5-9C1F-79F517AD2CAF}"/>
    <dataValidation allowBlank="1" showInputMessage="1" showErrorMessage="1" prompt="Includes all related staff and temporary staff costs including base salary, post adjustment and all staff entitlements." sqref="B8" xr:uid="{BBABC0C3-B2FB-4E91-98C3-F0CD55FFF9AC}"/>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27">
        <v>0</v>
      </c>
    </row>
    <row r="2" spans="1:1" x14ac:dyDescent="0.35">
      <c r="A2" s="127">
        <v>0.2</v>
      </c>
    </row>
    <row r="3" spans="1:1" x14ac:dyDescent="0.35">
      <c r="A3" s="127">
        <v>0.4</v>
      </c>
    </row>
    <row r="4" spans="1:1" x14ac:dyDescent="0.35">
      <c r="A4" s="127">
        <v>0.6</v>
      </c>
    </row>
    <row r="5" spans="1:1" x14ac:dyDescent="0.35">
      <c r="A5" s="127">
        <v>0.8</v>
      </c>
    </row>
    <row r="6" spans="1:1" x14ac:dyDescent="0.35">
      <c r="A6" s="127">
        <v>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70" t="s">
        <v>129</v>
      </c>
      <c r="B1" s="71" t="s">
        <v>130</v>
      </c>
    </row>
    <row r="2" spans="1:2" x14ac:dyDescent="0.35">
      <c r="A2" s="72" t="s">
        <v>131</v>
      </c>
      <c r="B2" s="73" t="s">
        <v>132</v>
      </c>
    </row>
    <row r="3" spans="1:2" x14ac:dyDescent="0.35">
      <c r="A3" s="72" t="s">
        <v>133</v>
      </c>
      <c r="B3" s="73" t="s">
        <v>134</v>
      </c>
    </row>
    <row r="4" spans="1:2" x14ac:dyDescent="0.35">
      <c r="A4" s="72" t="s">
        <v>135</v>
      </c>
      <c r="B4" s="73" t="s">
        <v>136</v>
      </c>
    </row>
    <row r="5" spans="1:2" x14ac:dyDescent="0.35">
      <c r="A5" s="72" t="s">
        <v>137</v>
      </c>
      <c r="B5" s="73" t="s">
        <v>138</v>
      </c>
    </row>
    <row r="6" spans="1:2" x14ac:dyDescent="0.35">
      <c r="A6" s="72" t="s">
        <v>139</v>
      </c>
      <c r="B6" s="73" t="s">
        <v>140</v>
      </c>
    </row>
    <row r="7" spans="1:2" x14ac:dyDescent="0.35">
      <c r="A7" s="72" t="s">
        <v>141</v>
      </c>
      <c r="B7" s="73" t="s">
        <v>142</v>
      </c>
    </row>
    <row r="8" spans="1:2" x14ac:dyDescent="0.35">
      <c r="A8" s="72" t="s">
        <v>143</v>
      </c>
      <c r="B8" s="73" t="s">
        <v>144</v>
      </c>
    </row>
    <row r="9" spans="1:2" x14ac:dyDescent="0.35">
      <c r="A9" s="72" t="s">
        <v>145</v>
      </c>
      <c r="B9" s="73" t="s">
        <v>146</v>
      </c>
    </row>
    <row r="10" spans="1:2" x14ac:dyDescent="0.35">
      <c r="A10" s="72" t="s">
        <v>147</v>
      </c>
      <c r="B10" s="73" t="s">
        <v>148</v>
      </c>
    </row>
    <row r="11" spans="1:2" x14ac:dyDescent="0.35">
      <c r="A11" s="72" t="s">
        <v>149</v>
      </c>
      <c r="B11" s="73" t="s">
        <v>150</v>
      </c>
    </row>
    <row r="12" spans="1:2" x14ac:dyDescent="0.35">
      <c r="A12" s="72" t="s">
        <v>151</v>
      </c>
      <c r="B12" s="73" t="s">
        <v>152</v>
      </c>
    </row>
    <row r="13" spans="1:2" x14ac:dyDescent="0.35">
      <c r="A13" s="72" t="s">
        <v>153</v>
      </c>
      <c r="B13" s="73" t="s">
        <v>154</v>
      </c>
    </row>
    <row r="14" spans="1:2" x14ac:dyDescent="0.35">
      <c r="A14" s="72" t="s">
        <v>155</v>
      </c>
      <c r="B14" s="73" t="s">
        <v>156</v>
      </c>
    </row>
    <row r="15" spans="1:2" x14ac:dyDescent="0.35">
      <c r="A15" s="72" t="s">
        <v>157</v>
      </c>
      <c r="B15" s="73" t="s">
        <v>158</v>
      </c>
    </row>
    <row r="16" spans="1:2" x14ac:dyDescent="0.35">
      <c r="A16" s="72" t="s">
        <v>159</v>
      </c>
      <c r="B16" s="73" t="s">
        <v>160</v>
      </c>
    </row>
    <row r="17" spans="1:2" x14ac:dyDescent="0.35">
      <c r="A17" s="72" t="s">
        <v>161</v>
      </c>
      <c r="B17" s="73" t="s">
        <v>162</v>
      </c>
    </row>
    <row r="18" spans="1:2" x14ac:dyDescent="0.35">
      <c r="A18" s="72" t="s">
        <v>163</v>
      </c>
      <c r="B18" s="73" t="s">
        <v>164</v>
      </c>
    </row>
    <row r="19" spans="1:2" x14ac:dyDescent="0.35">
      <c r="A19" s="72" t="s">
        <v>165</v>
      </c>
      <c r="B19" s="73" t="s">
        <v>166</v>
      </c>
    </row>
    <row r="20" spans="1:2" x14ac:dyDescent="0.35">
      <c r="A20" s="72" t="s">
        <v>167</v>
      </c>
      <c r="B20" s="73" t="s">
        <v>168</v>
      </c>
    </row>
    <row r="21" spans="1:2" x14ac:dyDescent="0.35">
      <c r="A21" s="72" t="s">
        <v>169</v>
      </c>
      <c r="B21" s="73" t="s">
        <v>170</v>
      </c>
    </row>
    <row r="22" spans="1:2" x14ac:dyDescent="0.35">
      <c r="A22" s="72" t="s">
        <v>171</v>
      </c>
      <c r="B22" s="73" t="s">
        <v>172</v>
      </c>
    </row>
    <row r="23" spans="1:2" x14ac:dyDescent="0.35">
      <c r="A23" s="72" t="s">
        <v>173</v>
      </c>
      <c r="B23" s="73" t="s">
        <v>174</v>
      </c>
    </row>
    <row r="24" spans="1:2" x14ac:dyDescent="0.35">
      <c r="A24" s="72" t="s">
        <v>175</v>
      </c>
      <c r="B24" s="73" t="s">
        <v>176</v>
      </c>
    </row>
    <row r="25" spans="1:2" x14ac:dyDescent="0.35">
      <c r="A25" s="72" t="s">
        <v>177</v>
      </c>
      <c r="B25" s="73" t="s">
        <v>178</v>
      </c>
    </row>
    <row r="26" spans="1:2" x14ac:dyDescent="0.35">
      <c r="A26" s="72" t="s">
        <v>179</v>
      </c>
      <c r="B26" s="73" t="s">
        <v>180</v>
      </c>
    </row>
    <row r="27" spans="1:2" x14ac:dyDescent="0.35">
      <c r="A27" s="72" t="s">
        <v>181</v>
      </c>
      <c r="B27" s="73" t="s">
        <v>182</v>
      </c>
    </row>
    <row r="28" spans="1:2" x14ac:dyDescent="0.35">
      <c r="A28" s="72" t="s">
        <v>183</v>
      </c>
      <c r="B28" s="73" t="s">
        <v>184</v>
      </c>
    </row>
    <row r="29" spans="1:2" x14ac:dyDescent="0.35">
      <c r="A29" s="72" t="s">
        <v>185</v>
      </c>
      <c r="B29" s="73" t="s">
        <v>186</v>
      </c>
    </row>
    <row r="30" spans="1:2" x14ac:dyDescent="0.35">
      <c r="A30" s="72" t="s">
        <v>187</v>
      </c>
      <c r="B30" s="73" t="s">
        <v>188</v>
      </c>
    </row>
    <row r="31" spans="1:2" x14ac:dyDescent="0.35">
      <c r="A31" s="72" t="s">
        <v>189</v>
      </c>
      <c r="B31" s="73" t="s">
        <v>190</v>
      </c>
    </row>
    <row r="32" spans="1:2" x14ac:dyDescent="0.35">
      <c r="A32" s="72" t="s">
        <v>191</v>
      </c>
      <c r="B32" s="73" t="s">
        <v>192</v>
      </c>
    </row>
    <row r="33" spans="1:2" x14ac:dyDescent="0.35">
      <c r="A33" s="72" t="s">
        <v>193</v>
      </c>
      <c r="B33" s="73" t="s">
        <v>194</v>
      </c>
    </row>
    <row r="34" spans="1:2" x14ac:dyDescent="0.35">
      <c r="A34" s="72" t="s">
        <v>195</v>
      </c>
      <c r="B34" s="73" t="s">
        <v>196</v>
      </c>
    </row>
    <row r="35" spans="1:2" x14ac:dyDescent="0.35">
      <c r="A35" s="72" t="s">
        <v>197</v>
      </c>
      <c r="B35" s="73" t="s">
        <v>198</v>
      </c>
    </row>
    <row r="36" spans="1:2" x14ac:dyDescent="0.35">
      <c r="A36" s="72" t="s">
        <v>199</v>
      </c>
      <c r="B36" s="73" t="s">
        <v>200</v>
      </c>
    </row>
    <row r="37" spans="1:2" x14ac:dyDescent="0.35">
      <c r="A37" s="72" t="s">
        <v>201</v>
      </c>
      <c r="B37" s="73" t="s">
        <v>202</v>
      </c>
    </row>
    <row r="38" spans="1:2" x14ac:dyDescent="0.35">
      <c r="A38" s="72" t="s">
        <v>203</v>
      </c>
      <c r="B38" s="73" t="s">
        <v>204</v>
      </c>
    </row>
    <row r="39" spans="1:2" x14ac:dyDescent="0.35">
      <c r="A39" s="72" t="s">
        <v>205</v>
      </c>
      <c r="B39" s="73" t="s">
        <v>206</v>
      </c>
    </row>
    <row r="40" spans="1:2" x14ac:dyDescent="0.35">
      <c r="A40" s="72" t="s">
        <v>207</v>
      </c>
      <c r="B40" s="73" t="s">
        <v>208</v>
      </c>
    </row>
    <row r="41" spans="1:2" x14ac:dyDescent="0.35">
      <c r="A41" s="72" t="s">
        <v>209</v>
      </c>
      <c r="B41" s="73" t="s">
        <v>210</v>
      </c>
    </row>
    <row r="42" spans="1:2" x14ac:dyDescent="0.35">
      <c r="A42" s="72" t="s">
        <v>211</v>
      </c>
      <c r="B42" s="73" t="s">
        <v>212</v>
      </c>
    </row>
    <row r="43" spans="1:2" x14ac:dyDescent="0.35">
      <c r="A43" s="72" t="s">
        <v>213</v>
      </c>
      <c r="B43" s="73" t="s">
        <v>214</v>
      </c>
    </row>
    <row r="44" spans="1:2" x14ac:dyDescent="0.35">
      <c r="A44" s="72" t="s">
        <v>215</v>
      </c>
      <c r="B44" s="73" t="s">
        <v>216</v>
      </c>
    </row>
    <row r="45" spans="1:2" x14ac:dyDescent="0.35">
      <c r="A45" s="72" t="s">
        <v>217</v>
      </c>
      <c r="B45" s="73" t="s">
        <v>218</v>
      </c>
    </row>
    <row r="46" spans="1:2" x14ac:dyDescent="0.35">
      <c r="A46" s="72" t="s">
        <v>219</v>
      </c>
      <c r="B46" s="73" t="s">
        <v>220</v>
      </c>
    </row>
    <row r="47" spans="1:2" x14ac:dyDescent="0.35">
      <c r="A47" s="72" t="s">
        <v>221</v>
      </c>
      <c r="B47" s="73" t="s">
        <v>222</v>
      </c>
    </row>
    <row r="48" spans="1:2" x14ac:dyDescent="0.35">
      <c r="A48" s="72" t="s">
        <v>223</v>
      </c>
      <c r="B48" s="73" t="s">
        <v>224</v>
      </c>
    </row>
    <row r="49" spans="1:2" x14ac:dyDescent="0.35">
      <c r="A49" s="72" t="s">
        <v>225</v>
      </c>
      <c r="B49" s="73" t="s">
        <v>226</v>
      </c>
    </row>
    <row r="50" spans="1:2" x14ac:dyDescent="0.35">
      <c r="A50" s="72" t="s">
        <v>227</v>
      </c>
      <c r="B50" s="73" t="s">
        <v>228</v>
      </c>
    </row>
    <row r="51" spans="1:2" x14ac:dyDescent="0.35">
      <c r="A51" s="72" t="s">
        <v>229</v>
      </c>
      <c r="B51" s="73" t="s">
        <v>230</v>
      </c>
    </row>
    <row r="52" spans="1:2" x14ac:dyDescent="0.35">
      <c r="A52" s="72" t="s">
        <v>231</v>
      </c>
      <c r="B52" s="73" t="s">
        <v>232</v>
      </c>
    </row>
    <row r="53" spans="1:2" x14ac:dyDescent="0.35">
      <c r="A53" s="72" t="s">
        <v>233</v>
      </c>
      <c r="B53" s="73" t="s">
        <v>234</v>
      </c>
    </row>
    <row r="54" spans="1:2" x14ac:dyDescent="0.35">
      <c r="A54" s="72" t="s">
        <v>235</v>
      </c>
      <c r="B54" s="73" t="s">
        <v>236</v>
      </c>
    </row>
    <row r="55" spans="1:2" x14ac:dyDescent="0.35">
      <c r="A55" s="72" t="s">
        <v>237</v>
      </c>
      <c r="B55" s="73" t="s">
        <v>238</v>
      </c>
    </row>
    <row r="56" spans="1:2" x14ac:dyDescent="0.35">
      <c r="A56" s="72" t="s">
        <v>239</v>
      </c>
      <c r="B56" s="73" t="s">
        <v>240</v>
      </c>
    </row>
    <row r="57" spans="1:2" x14ac:dyDescent="0.35">
      <c r="A57" s="72" t="s">
        <v>241</v>
      </c>
      <c r="B57" s="73" t="s">
        <v>242</v>
      </c>
    </row>
    <row r="58" spans="1:2" x14ac:dyDescent="0.35">
      <c r="A58" s="72" t="s">
        <v>243</v>
      </c>
      <c r="B58" s="73" t="s">
        <v>244</v>
      </c>
    </row>
    <row r="59" spans="1:2" x14ac:dyDescent="0.35">
      <c r="A59" s="72" t="s">
        <v>245</v>
      </c>
      <c r="B59" s="73" t="s">
        <v>246</v>
      </c>
    </row>
    <row r="60" spans="1:2" x14ac:dyDescent="0.35">
      <c r="A60" s="72" t="s">
        <v>247</v>
      </c>
      <c r="B60" s="73" t="s">
        <v>248</v>
      </c>
    </row>
    <row r="61" spans="1:2" x14ac:dyDescent="0.35">
      <c r="A61" s="72" t="s">
        <v>249</v>
      </c>
      <c r="B61" s="73" t="s">
        <v>250</v>
      </c>
    </row>
    <row r="62" spans="1:2" x14ac:dyDescent="0.35">
      <c r="A62" s="72" t="s">
        <v>251</v>
      </c>
      <c r="B62" s="73" t="s">
        <v>252</v>
      </c>
    </row>
    <row r="63" spans="1:2" x14ac:dyDescent="0.35">
      <c r="A63" s="72" t="s">
        <v>253</v>
      </c>
      <c r="B63" s="73" t="s">
        <v>254</v>
      </c>
    </row>
    <row r="64" spans="1:2" x14ac:dyDescent="0.35">
      <c r="A64" s="72" t="s">
        <v>255</v>
      </c>
      <c r="B64" s="73" t="s">
        <v>256</v>
      </c>
    </row>
    <row r="65" spans="1:2" x14ac:dyDescent="0.35">
      <c r="A65" s="72" t="s">
        <v>257</v>
      </c>
      <c r="B65" s="73" t="s">
        <v>258</v>
      </c>
    </row>
    <row r="66" spans="1:2" x14ac:dyDescent="0.35">
      <c r="A66" s="72" t="s">
        <v>259</v>
      </c>
      <c r="B66" s="73" t="s">
        <v>260</v>
      </c>
    </row>
    <row r="67" spans="1:2" x14ac:dyDescent="0.35">
      <c r="A67" s="72" t="s">
        <v>261</v>
      </c>
      <c r="B67" s="73" t="s">
        <v>262</v>
      </c>
    </row>
    <row r="68" spans="1:2" x14ac:dyDescent="0.35">
      <c r="A68" s="72" t="s">
        <v>263</v>
      </c>
      <c r="B68" s="73" t="s">
        <v>264</v>
      </c>
    </row>
    <row r="69" spans="1:2" x14ac:dyDescent="0.35">
      <c r="A69" s="72" t="s">
        <v>265</v>
      </c>
      <c r="B69" s="73" t="s">
        <v>266</v>
      </c>
    </row>
    <row r="70" spans="1:2" x14ac:dyDescent="0.35">
      <c r="A70" s="72" t="s">
        <v>267</v>
      </c>
      <c r="B70" s="73" t="s">
        <v>268</v>
      </c>
    </row>
    <row r="71" spans="1:2" x14ac:dyDescent="0.35">
      <c r="A71" s="72" t="s">
        <v>269</v>
      </c>
      <c r="B71" s="73" t="s">
        <v>270</v>
      </c>
    </row>
    <row r="72" spans="1:2" x14ac:dyDescent="0.35">
      <c r="A72" s="72" t="s">
        <v>271</v>
      </c>
      <c r="B72" s="73" t="s">
        <v>272</v>
      </c>
    </row>
    <row r="73" spans="1:2" x14ac:dyDescent="0.35">
      <c r="A73" s="72" t="s">
        <v>273</v>
      </c>
      <c r="B73" s="73" t="s">
        <v>274</v>
      </c>
    </row>
    <row r="74" spans="1:2" x14ac:dyDescent="0.35">
      <c r="A74" s="72" t="s">
        <v>275</v>
      </c>
      <c r="B74" s="73" t="s">
        <v>276</v>
      </c>
    </row>
    <row r="75" spans="1:2" x14ac:dyDescent="0.35">
      <c r="A75" s="72" t="s">
        <v>277</v>
      </c>
      <c r="B75" s="74" t="s">
        <v>278</v>
      </c>
    </row>
    <row r="76" spans="1:2" x14ac:dyDescent="0.35">
      <c r="A76" s="72" t="s">
        <v>279</v>
      </c>
      <c r="B76" s="74" t="s">
        <v>280</v>
      </c>
    </row>
    <row r="77" spans="1:2" x14ac:dyDescent="0.35">
      <c r="A77" s="72" t="s">
        <v>281</v>
      </c>
      <c r="B77" s="74" t="s">
        <v>282</v>
      </c>
    </row>
    <row r="78" spans="1:2" x14ac:dyDescent="0.35">
      <c r="A78" s="72" t="s">
        <v>283</v>
      </c>
      <c r="B78" s="74" t="s">
        <v>284</v>
      </c>
    </row>
    <row r="79" spans="1:2" x14ac:dyDescent="0.35">
      <c r="A79" s="72" t="s">
        <v>285</v>
      </c>
      <c r="B79" s="74" t="s">
        <v>286</v>
      </c>
    </row>
    <row r="80" spans="1:2" x14ac:dyDescent="0.35">
      <c r="A80" s="72" t="s">
        <v>287</v>
      </c>
      <c r="B80" s="74" t="s">
        <v>288</v>
      </c>
    </row>
    <row r="81" spans="1:2" x14ac:dyDescent="0.35">
      <c r="A81" s="72" t="s">
        <v>289</v>
      </c>
      <c r="B81" s="74" t="s">
        <v>290</v>
      </c>
    </row>
    <row r="82" spans="1:2" x14ac:dyDescent="0.35">
      <c r="A82" s="72" t="s">
        <v>291</v>
      </c>
      <c r="B82" s="74" t="s">
        <v>292</v>
      </c>
    </row>
    <row r="83" spans="1:2" x14ac:dyDescent="0.35">
      <c r="A83" s="72" t="s">
        <v>293</v>
      </c>
      <c r="B83" s="74" t="s">
        <v>294</v>
      </c>
    </row>
    <row r="84" spans="1:2" x14ac:dyDescent="0.35">
      <c r="A84" s="72" t="s">
        <v>295</v>
      </c>
      <c r="B84" s="74" t="s">
        <v>296</v>
      </c>
    </row>
    <row r="85" spans="1:2" x14ac:dyDescent="0.35">
      <c r="A85" s="72" t="s">
        <v>297</v>
      </c>
      <c r="B85" s="74" t="s">
        <v>298</v>
      </c>
    </row>
    <row r="86" spans="1:2" x14ac:dyDescent="0.35">
      <c r="A86" s="72" t="s">
        <v>299</v>
      </c>
      <c r="B86" s="74" t="s">
        <v>300</v>
      </c>
    </row>
    <row r="87" spans="1:2" x14ac:dyDescent="0.35">
      <c r="A87" s="72" t="s">
        <v>301</v>
      </c>
      <c r="B87" s="74" t="s">
        <v>302</v>
      </c>
    </row>
    <row r="88" spans="1:2" x14ac:dyDescent="0.35">
      <c r="A88" s="72" t="s">
        <v>303</v>
      </c>
      <c r="B88" s="74" t="s">
        <v>304</v>
      </c>
    </row>
    <row r="89" spans="1:2" x14ac:dyDescent="0.35">
      <c r="A89" s="72" t="s">
        <v>305</v>
      </c>
      <c r="B89" s="74" t="s">
        <v>306</v>
      </c>
    </row>
    <row r="90" spans="1:2" x14ac:dyDescent="0.35">
      <c r="A90" s="72" t="s">
        <v>307</v>
      </c>
      <c r="B90" s="74" t="s">
        <v>308</v>
      </c>
    </row>
    <row r="91" spans="1:2" x14ac:dyDescent="0.35">
      <c r="A91" s="72" t="s">
        <v>309</v>
      </c>
      <c r="B91" s="74" t="s">
        <v>310</v>
      </c>
    </row>
    <row r="92" spans="1:2" x14ac:dyDescent="0.35">
      <c r="A92" s="72" t="s">
        <v>311</v>
      </c>
      <c r="B92" s="74" t="s">
        <v>312</v>
      </c>
    </row>
    <row r="93" spans="1:2" x14ac:dyDescent="0.35">
      <c r="A93" s="72" t="s">
        <v>313</v>
      </c>
      <c r="B93" s="74" t="s">
        <v>314</v>
      </c>
    </row>
    <row r="94" spans="1:2" x14ac:dyDescent="0.35">
      <c r="A94" s="72" t="s">
        <v>315</v>
      </c>
      <c r="B94" s="74" t="s">
        <v>316</v>
      </c>
    </row>
    <row r="95" spans="1:2" x14ac:dyDescent="0.35">
      <c r="A95" s="72" t="s">
        <v>317</v>
      </c>
      <c r="B95" s="74" t="s">
        <v>318</v>
      </c>
    </row>
    <row r="96" spans="1:2" x14ac:dyDescent="0.35">
      <c r="A96" s="72" t="s">
        <v>319</v>
      </c>
      <c r="B96" s="74" t="s">
        <v>320</v>
      </c>
    </row>
    <row r="97" spans="1:2" x14ac:dyDescent="0.35">
      <c r="A97" s="72" t="s">
        <v>321</v>
      </c>
      <c r="B97" s="74" t="s">
        <v>322</v>
      </c>
    </row>
    <row r="98" spans="1:2" x14ac:dyDescent="0.35">
      <c r="A98" s="72" t="s">
        <v>323</v>
      </c>
      <c r="B98" s="74" t="s">
        <v>324</v>
      </c>
    </row>
    <row r="99" spans="1:2" x14ac:dyDescent="0.35">
      <c r="A99" s="72" t="s">
        <v>325</v>
      </c>
      <c r="B99" s="74" t="s">
        <v>326</v>
      </c>
    </row>
    <row r="100" spans="1:2" x14ac:dyDescent="0.35">
      <c r="A100" s="72" t="s">
        <v>327</v>
      </c>
      <c r="B100" s="74" t="s">
        <v>328</v>
      </c>
    </row>
    <row r="101" spans="1:2" x14ac:dyDescent="0.35">
      <c r="A101" s="72" t="s">
        <v>329</v>
      </c>
      <c r="B101" s="74" t="s">
        <v>330</v>
      </c>
    </row>
    <row r="102" spans="1:2" x14ac:dyDescent="0.35">
      <c r="A102" s="72" t="s">
        <v>331</v>
      </c>
      <c r="B102" s="74" t="s">
        <v>332</v>
      </c>
    </row>
    <row r="103" spans="1:2" x14ac:dyDescent="0.35">
      <c r="A103" s="72" t="s">
        <v>333</v>
      </c>
      <c r="B103" s="74" t="s">
        <v>334</v>
      </c>
    </row>
    <row r="104" spans="1:2" x14ac:dyDescent="0.35">
      <c r="A104" s="72" t="s">
        <v>335</v>
      </c>
      <c r="B104" s="74" t="s">
        <v>336</v>
      </c>
    </row>
    <row r="105" spans="1:2" x14ac:dyDescent="0.35">
      <c r="A105" s="72" t="s">
        <v>337</v>
      </c>
      <c r="B105" s="74" t="s">
        <v>338</v>
      </c>
    </row>
    <row r="106" spans="1:2" x14ac:dyDescent="0.35">
      <c r="A106" s="72" t="s">
        <v>339</v>
      </c>
      <c r="B106" s="74" t="s">
        <v>340</v>
      </c>
    </row>
    <row r="107" spans="1:2" x14ac:dyDescent="0.35">
      <c r="A107" s="72" t="s">
        <v>341</v>
      </c>
      <c r="B107" s="74" t="s">
        <v>342</v>
      </c>
    </row>
    <row r="108" spans="1:2" x14ac:dyDescent="0.35">
      <c r="A108" s="72" t="s">
        <v>343</v>
      </c>
      <c r="B108" s="74" t="s">
        <v>344</v>
      </c>
    </row>
    <row r="109" spans="1:2" x14ac:dyDescent="0.35">
      <c r="A109" s="72" t="s">
        <v>345</v>
      </c>
      <c r="B109" s="74" t="s">
        <v>346</v>
      </c>
    </row>
    <row r="110" spans="1:2" x14ac:dyDescent="0.35">
      <c r="A110" s="72" t="s">
        <v>347</v>
      </c>
      <c r="B110" s="74" t="s">
        <v>348</v>
      </c>
    </row>
    <row r="111" spans="1:2" x14ac:dyDescent="0.35">
      <c r="A111" s="72" t="s">
        <v>349</v>
      </c>
      <c r="B111" s="74" t="s">
        <v>350</v>
      </c>
    </row>
    <row r="112" spans="1:2" x14ac:dyDescent="0.35">
      <c r="A112" s="72" t="s">
        <v>351</v>
      </c>
      <c r="B112" s="74" t="s">
        <v>352</v>
      </c>
    </row>
    <row r="113" spans="1:2" x14ac:dyDescent="0.35">
      <c r="A113" s="72" t="s">
        <v>353</v>
      </c>
      <c r="B113" s="74" t="s">
        <v>354</v>
      </c>
    </row>
    <row r="114" spans="1:2" x14ac:dyDescent="0.35">
      <c r="A114" s="72" t="s">
        <v>355</v>
      </c>
      <c r="B114" s="74" t="s">
        <v>356</v>
      </c>
    </row>
    <row r="115" spans="1:2" x14ac:dyDescent="0.35">
      <c r="A115" s="72" t="s">
        <v>357</v>
      </c>
      <c r="B115" s="74" t="s">
        <v>358</v>
      </c>
    </row>
    <row r="116" spans="1:2" x14ac:dyDescent="0.35">
      <c r="A116" s="72" t="s">
        <v>359</v>
      </c>
      <c r="B116" s="74" t="s">
        <v>360</v>
      </c>
    </row>
    <row r="117" spans="1:2" x14ac:dyDescent="0.35">
      <c r="A117" s="72" t="s">
        <v>361</v>
      </c>
      <c r="B117" s="74" t="s">
        <v>362</v>
      </c>
    </row>
    <row r="118" spans="1:2" x14ac:dyDescent="0.35">
      <c r="A118" s="72" t="s">
        <v>363</v>
      </c>
      <c r="B118" s="74" t="s">
        <v>364</v>
      </c>
    </row>
    <row r="119" spans="1:2" x14ac:dyDescent="0.35">
      <c r="A119" s="72" t="s">
        <v>365</v>
      </c>
      <c r="B119" s="74" t="s">
        <v>366</v>
      </c>
    </row>
    <row r="120" spans="1:2" x14ac:dyDescent="0.35">
      <c r="A120" s="72" t="s">
        <v>367</v>
      </c>
      <c r="B120" s="74" t="s">
        <v>368</v>
      </c>
    </row>
    <row r="121" spans="1:2" x14ac:dyDescent="0.35">
      <c r="A121" s="72" t="s">
        <v>369</v>
      </c>
      <c r="B121" s="74" t="s">
        <v>370</v>
      </c>
    </row>
    <row r="122" spans="1:2" x14ac:dyDescent="0.35">
      <c r="A122" s="72" t="s">
        <v>371</v>
      </c>
      <c r="B122" s="74" t="s">
        <v>372</v>
      </c>
    </row>
    <row r="123" spans="1:2" x14ac:dyDescent="0.35">
      <c r="A123" s="72" t="s">
        <v>373</v>
      </c>
      <c r="B123" s="74" t="s">
        <v>374</v>
      </c>
    </row>
    <row r="124" spans="1:2" x14ac:dyDescent="0.35">
      <c r="A124" s="72" t="s">
        <v>375</v>
      </c>
      <c r="B124" s="74" t="s">
        <v>376</v>
      </c>
    </row>
    <row r="125" spans="1:2" x14ac:dyDescent="0.35">
      <c r="A125" s="72" t="s">
        <v>377</v>
      </c>
      <c r="B125" s="74" t="s">
        <v>378</v>
      </c>
    </row>
    <row r="126" spans="1:2" x14ac:dyDescent="0.35">
      <c r="A126" s="72" t="s">
        <v>379</v>
      </c>
      <c r="B126" s="74" t="s">
        <v>380</v>
      </c>
    </row>
    <row r="127" spans="1:2" x14ac:dyDescent="0.35">
      <c r="A127" s="72" t="s">
        <v>381</v>
      </c>
      <c r="B127" s="74" t="s">
        <v>382</v>
      </c>
    </row>
    <row r="128" spans="1:2" x14ac:dyDescent="0.35">
      <c r="A128" s="72" t="s">
        <v>383</v>
      </c>
      <c r="B128" s="74" t="s">
        <v>384</v>
      </c>
    </row>
    <row r="129" spans="1:2" x14ac:dyDescent="0.35">
      <c r="A129" s="72" t="s">
        <v>385</v>
      </c>
      <c r="B129" s="74" t="s">
        <v>386</v>
      </c>
    </row>
    <row r="130" spans="1:2" x14ac:dyDescent="0.35">
      <c r="A130" s="72" t="s">
        <v>387</v>
      </c>
      <c r="B130" s="74" t="s">
        <v>388</v>
      </c>
    </row>
    <row r="131" spans="1:2" x14ac:dyDescent="0.35">
      <c r="A131" s="72" t="s">
        <v>389</v>
      </c>
      <c r="B131" s="74" t="s">
        <v>390</v>
      </c>
    </row>
    <row r="132" spans="1:2" x14ac:dyDescent="0.35">
      <c r="A132" s="72" t="s">
        <v>391</v>
      </c>
      <c r="B132" s="74" t="s">
        <v>392</v>
      </c>
    </row>
    <row r="133" spans="1:2" x14ac:dyDescent="0.35">
      <c r="A133" s="72" t="s">
        <v>393</v>
      </c>
      <c r="B133" s="74" t="s">
        <v>394</v>
      </c>
    </row>
    <row r="134" spans="1:2" x14ac:dyDescent="0.35">
      <c r="A134" s="72" t="s">
        <v>395</v>
      </c>
      <c r="B134" s="74" t="s">
        <v>396</v>
      </c>
    </row>
    <row r="135" spans="1:2" x14ac:dyDescent="0.35">
      <c r="A135" s="72" t="s">
        <v>397</v>
      </c>
      <c r="B135" s="74" t="s">
        <v>398</v>
      </c>
    </row>
    <row r="136" spans="1:2" x14ac:dyDescent="0.35">
      <c r="A136" s="72" t="s">
        <v>399</v>
      </c>
      <c r="B136" s="74" t="s">
        <v>400</v>
      </c>
    </row>
    <row r="137" spans="1:2" x14ac:dyDescent="0.35">
      <c r="A137" s="72" t="s">
        <v>401</v>
      </c>
      <c r="B137" s="74" t="s">
        <v>402</v>
      </c>
    </row>
    <row r="138" spans="1:2" x14ac:dyDescent="0.35">
      <c r="A138" s="72" t="s">
        <v>403</v>
      </c>
      <c r="B138" s="74" t="s">
        <v>404</v>
      </c>
    </row>
    <row r="139" spans="1:2" x14ac:dyDescent="0.35">
      <c r="A139" s="72" t="s">
        <v>405</v>
      </c>
      <c r="B139" s="74" t="s">
        <v>406</v>
      </c>
    </row>
    <row r="140" spans="1:2" x14ac:dyDescent="0.35">
      <c r="A140" s="72" t="s">
        <v>407</v>
      </c>
      <c r="B140" s="74" t="s">
        <v>408</v>
      </c>
    </row>
    <row r="141" spans="1:2" x14ac:dyDescent="0.35">
      <c r="A141" s="72" t="s">
        <v>409</v>
      </c>
      <c r="B141" s="74" t="s">
        <v>410</v>
      </c>
    </row>
    <row r="142" spans="1:2" x14ac:dyDescent="0.35">
      <c r="A142" s="72" t="s">
        <v>411</v>
      </c>
      <c r="B142" s="74" t="s">
        <v>412</v>
      </c>
    </row>
    <row r="143" spans="1:2" x14ac:dyDescent="0.35">
      <c r="A143" s="72" t="s">
        <v>413</v>
      </c>
      <c r="B143" s="74" t="s">
        <v>414</v>
      </c>
    </row>
    <row r="144" spans="1:2" x14ac:dyDescent="0.35">
      <c r="A144" s="72" t="s">
        <v>415</v>
      </c>
      <c r="B144" s="74" t="s">
        <v>416</v>
      </c>
    </row>
    <row r="145" spans="1:2" x14ac:dyDescent="0.35">
      <c r="A145" s="72" t="s">
        <v>417</v>
      </c>
      <c r="B145" s="74" t="s">
        <v>418</v>
      </c>
    </row>
    <row r="146" spans="1:2" x14ac:dyDescent="0.35">
      <c r="A146" s="72" t="s">
        <v>419</v>
      </c>
      <c r="B146" s="74" t="s">
        <v>420</v>
      </c>
    </row>
    <row r="147" spans="1:2" x14ac:dyDescent="0.35">
      <c r="A147" s="72" t="s">
        <v>421</v>
      </c>
      <c r="B147" s="74" t="s">
        <v>422</v>
      </c>
    </row>
    <row r="148" spans="1:2" x14ac:dyDescent="0.35">
      <c r="A148" s="72" t="s">
        <v>423</v>
      </c>
      <c r="B148" s="74" t="s">
        <v>424</v>
      </c>
    </row>
    <row r="149" spans="1:2" x14ac:dyDescent="0.35">
      <c r="A149" s="72" t="s">
        <v>425</v>
      </c>
      <c r="B149" s="74" t="s">
        <v>426</v>
      </c>
    </row>
    <row r="150" spans="1:2" x14ac:dyDescent="0.35">
      <c r="A150" s="72" t="s">
        <v>427</v>
      </c>
      <c r="B150" s="74" t="s">
        <v>428</v>
      </c>
    </row>
    <row r="151" spans="1:2" x14ac:dyDescent="0.35">
      <c r="A151" s="72" t="s">
        <v>429</v>
      </c>
      <c r="B151" s="74" t="s">
        <v>430</v>
      </c>
    </row>
    <row r="152" spans="1:2" x14ac:dyDescent="0.35">
      <c r="A152" s="72" t="s">
        <v>431</v>
      </c>
      <c r="B152" s="74" t="s">
        <v>432</v>
      </c>
    </row>
    <row r="153" spans="1:2" x14ac:dyDescent="0.35">
      <c r="A153" s="72" t="s">
        <v>433</v>
      </c>
      <c r="B153" s="74" t="s">
        <v>434</v>
      </c>
    </row>
    <row r="154" spans="1:2" x14ac:dyDescent="0.35">
      <c r="A154" s="72" t="s">
        <v>435</v>
      </c>
      <c r="B154" s="74" t="s">
        <v>436</v>
      </c>
    </row>
    <row r="155" spans="1:2" x14ac:dyDescent="0.35">
      <c r="A155" s="72" t="s">
        <v>437</v>
      </c>
      <c r="B155" s="74" t="s">
        <v>438</v>
      </c>
    </row>
    <row r="156" spans="1:2" x14ac:dyDescent="0.35">
      <c r="A156" s="72" t="s">
        <v>439</v>
      </c>
      <c r="B156" s="74" t="s">
        <v>440</v>
      </c>
    </row>
    <row r="157" spans="1:2" x14ac:dyDescent="0.35">
      <c r="A157" s="72" t="s">
        <v>441</v>
      </c>
      <c r="B157" s="74" t="s">
        <v>442</v>
      </c>
    </row>
    <row r="158" spans="1:2" x14ac:dyDescent="0.35">
      <c r="A158" s="72" t="s">
        <v>443</v>
      </c>
      <c r="B158" s="74" t="s">
        <v>444</v>
      </c>
    </row>
    <row r="159" spans="1:2" x14ac:dyDescent="0.35">
      <c r="A159" s="72" t="s">
        <v>445</v>
      </c>
      <c r="B159" s="74" t="s">
        <v>446</v>
      </c>
    </row>
    <row r="160" spans="1:2" x14ac:dyDescent="0.35">
      <c r="A160" s="72" t="s">
        <v>447</v>
      </c>
      <c r="B160" s="74" t="s">
        <v>448</v>
      </c>
    </row>
    <row r="161" spans="1:2" x14ac:dyDescent="0.35">
      <c r="A161" s="72" t="s">
        <v>449</v>
      </c>
      <c r="B161" s="74" t="s">
        <v>450</v>
      </c>
    </row>
    <row r="162" spans="1:2" x14ac:dyDescent="0.35">
      <c r="A162" s="72" t="s">
        <v>451</v>
      </c>
      <c r="B162" s="74" t="s">
        <v>452</v>
      </c>
    </row>
    <row r="163" spans="1:2" x14ac:dyDescent="0.35">
      <c r="A163" s="72" t="s">
        <v>453</v>
      </c>
      <c r="B163" s="74" t="s">
        <v>454</v>
      </c>
    </row>
    <row r="164" spans="1:2" x14ac:dyDescent="0.35">
      <c r="A164" s="72" t="s">
        <v>455</v>
      </c>
      <c r="B164" s="74" t="s">
        <v>456</v>
      </c>
    </row>
    <row r="165" spans="1:2" x14ac:dyDescent="0.35">
      <c r="A165" s="72" t="s">
        <v>457</v>
      </c>
      <c r="B165" s="74" t="s">
        <v>458</v>
      </c>
    </row>
    <row r="166" spans="1:2" x14ac:dyDescent="0.35">
      <c r="A166" s="72" t="s">
        <v>459</v>
      </c>
      <c r="B166" s="74" t="s">
        <v>460</v>
      </c>
    </row>
    <row r="167" spans="1:2" x14ac:dyDescent="0.35">
      <c r="A167" s="72" t="s">
        <v>461</v>
      </c>
      <c r="B167" s="74" t="s">
        <v>462</v>
      </c>
    </row>
    <row r="168" spans="1:2" x14ac:dyDescent="0.35">
      <c r="A168" s="72" t="s">
        <v>463</v>
      </c>
      <c r="B168" s="74" t="s">
        <v>464</v>
      </c>
    </row>
    <row r="169" spans="1:2" x14ac:dyDescent="0.35">
      <c r="A169" s="72" t="s">
        <v>465</v>
      </c>
      <c r="B169" s="74" t="s">
        <v>466</v>
      </c>
    </row>
    <row r="170" spans="1:2" x14ac:dyDescent="0.35">
      <c r="A170" s="72" t="s">
        <v>467</v>
      </c>
      <c r="B170" s="74" t="s">
        <v>468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nhanley@iom.int</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MPTF_00006_00783</ProjectId>
    <FundCode xmlns="f9695bc1-6109-4dcd-a27a-f8a0370b00e2">MPTF_00006</FundCode>
    <Comments xmlns="f9695bc1-6109-4dcd-a27a-f8a0370b00e2">Annual Financial Progress Update 2022</Comments>
    <Active xmlns="f9695bc1-6109-4dcd-a27a-f8a0370b00e2">Yes</Active>
    <DocumentDate xmlns="b1528a4b-5ccb-40f7-a09e-43427183cd95">2022-11-15T08:00:00+00:00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2A50EBC0-6E22-4296-8D4B-F1A03BB24870}"/>
</file>

<file path=customXml/itemProps3.xml><?xml version="1.0" encoding="utf-8"?>
<ds:datastoreItem xmlns:ds="http://schemas.openxmlformats.org/officeDocument/2006/customXml" ds:itemID="{3710F683-3ED7-4623-ADFA-8921435CC572}">
  <ds:schemaRefs>
    <ds:schemaRef ds:uri="http://purl.org/dc/elements/1.1/"/>
    <ds:schemaRef ds:uri="9dc44b34-9e2b-42ea-86f7-9ee7f71036fc"/>
    <ds:schemaRef ds:uri="http://schemas.microsoft.com/office/2006/documentManagement/types"/>
    <ds:schemaRef ds:uri="http://purl.org/dc/terms/"/>
    <ds:schemaRef ds:uri="http://schemas.microsoft.com/office/2006/metadata/properties"/>
    <ds:schemaRef ds:uri="http://purl.org/dc/dcmitype/"/>
    <ds:schemaRef ds:uri="3352a50b-fe51-4c0c-a9ac-ac90f828103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5) Rev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IOM-UNFPA Solomon Islands - PBF Annual Financial Progress Update 2022.xlsx</dc:title>
  <dc:creator>Jelena Zelenovic</dc:creator>
  <cp:lastModifiedBy>HANLEY Nathalie</cp:lastModifiedBy>
  <cp:lastPrinted>2020-10-09T03:28:41Z</cp:lastPrinted>
  <dcterms:created xsi:type="dcterms:W3CDTF">2017-11-15T21:17:43Z</dcterms:created>
  <dcterms:modified xsi:type="dcterms:W3CDTF">2022-11-08T23:33:33Z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2020-09-09T03:10:27Z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c7420f32-292b-40f1-bd0e-00002f20570c</vt:lpwstr>
  </property>
  <property fmtid="{D5CDD505-2E9C-101B-9397-08002B2CF9AE}" pid="9" name="MSIP_Label_2059aa38-f392-4105-be92-628035578272_ContentBits">
    <vt:lpwstr>0</vt:lpwstr>
  </property>
</Properties>
</file>