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orldhealthorg-my.sharepoint.com/personal/ssawadogo_who_int/Documents/Desktop/Rapports Annuels PBF/"/>
    </mc:Choice>
  </mc:AlternateContent>
  <xr:revisionPtr revIDLastSave="34" documentId="8_{2F1152FF-18B0-41BD-ACEA-0DA2E1693181}" xr6:coauthVersionLast="46" xr6:coauthVersionMax="46" xr10:uidLastSave="{959181C2-95D5-46A9-B6E2-9BD4DE6BF8E6}"/>
  <bookViews>
    <workbookView xWindow="-120" yWindow="-120" windowWidth="20730" windowHeight="11160"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1'!$B$14:$K$109</definedName>
    <definedName name="_xlnm.Print_Area" localSheetId="5">'5) Pour utilisation par MPTFO'!$A$1:$F$24</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1" i="1" l="1"/>
  <c r="E448" i="1"/>
  <c r="E449" i="1"/>
  <c r="G449" i="1" s="1"/>
  <c r="G30" i="1" l="1"/>
  <c r="G31" i="1"/>
  <c r="G32" i="1"/>
  <c r="G33" i="1"/>
  <c r="G34" i="1"/>
  <c r="G35" i="1"/>
  <c r="G36" i="1"/>
  <c r="G25" i="1"/>
  <c r="G26" i="1"/>
  <c r="G27" i="1"/>
  <c r="G19" i="1"/>
  <c r="G20" i="1"/>
  <c r="G21" i="1"/>
  <c r="G22" i="1"/>
  <c r="G24" i="1"/>
  <c r="G268" i="1" l="1"/>
  <c r="G464" i="1"/>
  <c r="G465" i="1"/>
  <c r="G466" i="1"/>
  <c r="G271" i="1" l="1"/>
  <c r="G272" i="1"/>
  <c r="G273" i="1"/>
  <c r="G274" i="1"/>
  <c r="G270" i="1"/>
  <c r="G269" i="1"/>
  <c r="G267" i="1"/>
  <c r="G266" i="1"/>
  <c r="G265" i="1"/>
  <c r="G262" i="1"/>
  <c r="G263" i="1"/>
  <c r="G264" i="1"/>
  <c r="D280" i="1"/>
  <c r="G60" i="1"/>
  <c r="E27" i="8" l="1"/>
  <c r="E26" i="8"/>
  <c r="E25" i="8"/>
  <c r="D26" i="8"/>
  <c r="D25" i="8"/>
  <c r="G461" i="1" l="1"/>
  <c r="G460" i="1"/>
  <c r="G462" i="1"/>
  <c r="E24" i="8" l="1"/>
  <c r="D147" i="5"/>
  <c r="I432" i="1"/>
  <c r="I468" i="1"/>
  <c r="D495" i="1"/>
  <c r="I404" i="1"/>
  <c r="I377" i="1"/>
  <c r="I336" i="1"/>
  <c r="I309" i="1"/>
  <c r="I255" i="1"/>
  <c r="I208" i="1"/>
  <c r="I97" i="1"/>
  <c r="I70" i="1"/>
  <c r="I43" i="1"/>
  <c r="E468" i="1"/>
  <c r="F14" i="5"/>
  <c r="F188" i="5"/>
  <c r="E188" i="5"/>
  <c r="D188" i="5"/>
  <c r="D468" i="1" l="1"/>
  <c r="D24" i="8"/>
  <c r="C21" i="8" l="1"/>
  <c r="C20" i="8"/>
  <c r="C19" i="8"/>
  <c r="C16" i="8"/>
  <c r="C15" i="8"/>
  <c r="C12" i="8"/>
  <c r="C11" i="8"/>
  <c r="C8" i="8"/>
  <c r="C7" i="8"/>
  <c r="C6" i="8"/>
  <c r="G448" i="1" l="1"/>
  <c r="G450" i="1"/>
  <c r="G452" i="1"/>
  <c r="G453" i="1"/>
  <c r="G454" i="1"/>
  <c r="G455" i="1"/>
  <c r="G456" i="1"/>
  <c r="G457" i="1"/>
  <c r="G458" i="1"/>
  <c r="E208" i="1" l="1"/>
  <c r="G183" i="1"/>
  <c r="G184" i="1"/>
  <c r="G185" i="1"/>
  <c r="G186" i="1"/>
  <c r="G187" i="1"/>
  <c r="G188" i="1"/>
  <c r="G189" i="1"/>
  <c r="G190" i="1"/>
  <c r="G191" i="1"/>
  <c r="G192" i="1"/>
  <c r="G193" i="1"/>
  <c r="G194" i="1"/>
  <c r="G195" i="1"/>
  <c r="G196" i="1"/>
  <c r="G197" i="1"/>
  <c r="G198" i="1"/>
  <c r="G199" i="1"/>
  <c r="G200" i="1"/>
  <c r="G201" i="1"/>
  <c r="G202" i="1"/>
  <c r="D404" i="1" l="1"/>
  <c r="G410" i="1"/>
  <c r="G323" i="1"/>
  <c r="G322" i="1"/>
  <c r="G321" i="1"/>
  <c r="G325" i="1"/>
  <c r="G407" i="1"/>
  <c r="G408" i="1"/>
  <c r="G409" i="1"/>
  <c r="G411" i="1"/>
  <c r="G412" i="1"/>
  <c r="G413" i="1"/>
  <c r="G414" i="1"/>
  <c r="G415" i="1"/>
  <c r="G416" i="1"/>
  <c r="G417" i="1"/>
  <c r="G418" i="1"/>
  <c r="G419" i="1"/>
  <c r="G420" i="1"/>
  <c r="G421" i="1"/>
  <c r="G422" i="1"/>
  <c r="G423" i="1"/>
  <c r="G424" i="1"/>
  <c r="G425" i="1"/>
  <c r="G426" i="1"/>
  <c r="G427" i="1"/>
  <c r="G428" i="1"/>
  <c r="G429" i="1"/>
  <c r="G380" i="1"/>
  <c r="G381" i="1"/>
  <c r="G382" i="1"/>
  <c r="G383" i="1"/>
  <c r="G384" i="1"/>
  <c r="G385" i="1"/>
  <c r="G386" i="1"/>
  <c r="G387" i="1"/>
  <c r="G388" i="1"/>
  <c r="G389" i="1"/>
  <c r="G390" i="1"/>
  <c r="G391" i="1"/>
  <c r="G392" i="1"/>
  <c r="G393" i="1"/>
  <c r="G394" i="1"/>
  <c r="G395" i="1"/>
  <c r="G396" i="1"/>
  <c r="G397" i="1"/>
  <c r="G398" i="1"/>
  <c r="G353" i="1"/>
  <c r="G354" i="1"/>
  <c r="G355" i="1"/>
  <c r="G356" i="1"/>
  <c r="G357" i="1"/>
  <c r="G358" i="1"/>
  <c r="G359" i="1"/>
  <c r="G360" i="1"/>
  <c r="G361" i="1"/>
  <c r="G362" i="1"/>
  <c r="G363" i="1"/>
  <c r="G364" i="1"/>
  <c r="G365" i="1"/>
  <c r="G366" i="1"/>
  <c r="G367" i="1"/>
  <c r="G312" i="1"/>
  <c r="G313" i="1"/>
  <c r="G314" i="1"/>
  <c r="G315" i="1"/>
  <c r="G316" i="1"/>
  <c r="G317" i="1"/>
  <c r="G318" i="1"/>
  <c r="G319" i="1"/>
  <c r="G324" i="1"/>
  <c r="G285" i="1"/>
  <c r="G286" i="1"/>
  <c r="G287" i="1"/>
  <c r="G288" i="1"/>
  <c r="G289" i="1"/>
  <c r="G290" i="1"/>
  <c r="G291" i="1"/>
  <c r="G292" i="1"/>
  <c r="G293" i="1"/>
  <c r="G294" i="1"/>
  <c r="G295" i="1"/>
  <c r="G296" i="1"/>
  <c r="G297" i="1"/>
  <c r="G298" i="1"/>
  <c r="G299" i="1"/>
  <c r="G300" i="1"/>
  <c r="G301" i="1"/>
  <c r="G302" i="1"/>
  <c r="G303" i="1"/>
  <c r="G304" i="1"/>
  <c r="G305" i="1"/>
  <c r="G306" i="1"/>
  <c r="G307" i="1"/>
  <c r="G308" i="1"/>
  <c r="G284" i="1"/>
  <c r="H309" i="1" l="1"/>
  <c r="F27" i="8"/>
  <c r="D27" i="8"/>
  <c r="F26" i="8"/>
  <c r="F25" i="8"/>
  <c r="F24" i="8"/>
  <c r="G49" i="1"/>
  <c r="G50" i="1"/>
  <c r="D23" i="8" l="1"/>
  <c r="E23" i="8"/>
  <c r="G230" i="1" l="1"/>
  <c r="G231" i="1"/>
  <c r="G232" i="1"/>
  <c r="G233" i="1"/>
  <c r="G234" i="1"/>
  <c r="G235" i="1"/>
  <c r="G236" i="1"/>
  <c r="G237" i="1"/>
  <c r="G238" i="1"/>
  <c r="G239" i="1"/>
  <c r="G240" i="1"/>
  <c r="G241" i="1"/>
  <c r="G242" i="1"/>
  <c r="G243" i="1"/>
  <c r="G244" i="1"/>
  <c r="G245" i="1"/>
  <c r="G246" i="1"/>
  <c r="G247" i="1"/>
  <c r="G248" i="1"/>
  <c r="G249" i="1"/>
  <c r="G250" i="1"/>
  <c r="G251" i="1"/>
  <c r="G252" i="1"/>
  <c r="G253" i="1"/>
  <c r="G254"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203" i="1"/>
  <c r="G61" i="1"/>
  <c r="G62" i="1"/>
  <c r="G63" i="1"/>
  <c r="G64" i="1"/>
  <c r="G447"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D18" i="5"/>
  <c r="I444" i="1"/>
  <c r="G467" i="1"/>
  <c r="G459" i="1"/>
  <c r="G463" i="1"/>
  <c r="G443" i="1"/>
  <c r="G442" i="1"/>
  <c r="G441" i="1"/>
  <c r="G440" i="1"/>
  <c r="G439" i="1"/>
  <c r="G438" i="1"/>
  <c r="G437" i="1"/>
  <c r="G436" i="1"/>
  <c r="G435" i="1"/>
  <c r="G434" i="1"/>
  <c r="G431" i="1"/>
  <c r="G430" i="1"/>
  <c r="G406" i="1"/>
  <c r="G403" i="1"/>
  <c r="G402" i="1"/>
  <c r="G401" i="1"/>
  <c r="G400" i="1"/>
  <c r="G399" i="1"/>
  <c r="G379" i="1"/>
  <c r="G376" i="1"/>
  <c r="G375" i="1"/>
  <c r="G374" i="1"/>
  <c r="G373" i="1"/>
  <c r="G372" i="1"/>
  <c r="G371" i="1"/>
  <c r="G370" i="1"/>
  <c r="G369" i="1"/>
  <c r="G368" i="1"/>
  <c r="G352" i="1"/>
  <c r="G347" i="1"/>
  <c r="G346" i="1"/>
  <c r="G345" i="1"/>
  <c r="G344" i="1"/>
  <c r="G343" i="1"/>
  <c r="G342" i="1"/>
  <c r="G341" i="1"/>
  <c r="G340" i="1"/>
  <c r="G339" i="1"/>
  <c r="G338" i="1"/>
  <c r="G335" i="1"/>
  <c r="G334" i="1"/>
  <c r="G333" i="1"/>
  <c r="G332" i="1"/>
  <c r="G331" i="1"/>
  <c r="G330" i="1"/>
  <c r="G329" i="1"/>
  <c r="G328" i="1"/>
  <c r="G327" i="1"/>
  <c r="G326" i="1"/>
  <c r="G311" i="1"/>
  <c r="G279" i="1"/>
  <c r="G278" i="1"/>
  <c r="G277" i="1"/>
  <c r="G276" i="1"/>
  <c r="G275" i="1"/>
  <c r="G261" i="1"/>
  <c r="G260" i="1"/>
  <c r="G259" i="1"/>
  <c r="G258" i="1"/>
  <c r="G257" i="1"/>
  <c r="G229" i="1"/>
  <c r="G228" i="1"/>
  <c r="G227" i="1"/>
  <c r="G226" i="1"/>
  <c r="G225" i="1"/>
  <c r="G224" i="1"/>
  <c r="G223" i="1"/>
  <c r="G222" i="1"/>
  <c r="G221" i="1"/>
  <c r="G220" i="1"/>
  <c r="G219" i="1"/>
  <c r="G218" i="1"/>
  <c r="G217" i="1"/>
  <c r="G216" i="1"/>
  <c r="G215" i="1"/>
  <c r="G214" i="1"/>
  <c r="G213" i="1"/>
  <c r="G212" i="1"/>
  <c r="G211" i="1"/>
  <c r="G210" i="1"/>
  <c r="G207" i="1"/>
  <c r="G206" i="1"/>
  <c r="G205" i="1"/>
  <c r="G204" i="1"/>
  <c r="G132" i="1"/>
  <c r="G131" i="1"/>
  <c r="G130" i="1"/>
  <c r="G129" i="1"/>
  <c r="G128" i="1"/>
  <c r="G127" i="1"/>
  <c r="G126" i="1"/>
  <c r="G125" i="1"/>
  <c r="G124" i="1"/>
  <c r="G123" i="1"/>
  <c r="G122" i="1"/>
  <c r="G121" i="1"/>
  <c r="G120" i="1"/>
  <c r="G119" i="1"/>
  <c r="G118" i="1"/>
  <c r="G117" i="1"/>
  <c r="G116" i="1"/>
  <c r="G115" i="1"/>
  <c r="G114" i="1"/>
  <c r="G113" i="1"/>
  <c r="G108" i="1"/>
  <c r="G107" i="1"/>
  <c r="G106" i="1"/>
  <c r="G105" i="1"/>
  <c r="G104" i="1"/>
  <c r="G103" i="1"/>
  <c r="G102" i="1"/>
  <c r="G101" i="1"/>
  <c r="G100" i="1"/>
  <c r="G99" i="1"/>
  <c r="G96" i="1"/>
  <c r="G95" i="1"/>
  <c r="G94" i="1"/>
  <c r="G93" i="1"/>
  <c r="G92" i="1"/>
  <c r="G91" i="1"/>
  <c r="G90" i="1"/>
  <c r="G89" i="1"/>
  <c r="G88" i="1"/>
  <c r="G87" i="1"/>
  <c r="G86" i="1"/>
  <c r="G85" i="1"/>
  <c r="G84" i="1"/>
  <c r="G83" i="1"/>
  <c r="G82" i="1"/>
  <c r="G81" i="1"/>
  <c r="G80" i="1"/>
  <c r="G79" i="1"/>
  <c r="G78" i="1"/>
  <c r="G77" i="1"/>
  <c r="G76" i="1"/>
  <c r="G75" i="1"/>
  <c r="G74" i="1"/>
  <c r="G73" i="1"/>
  <c r="G72" i="1"/>
  <c r="F43" i="1"/>
  <c r="F70" i="1"/>
  <c r="F7" i="8" s="1"/>
  <c r="G69" i="1"/>
  <c r="G68" i="1"/>
  <c r="G67" i="1"/>
  <c r="G66" i="1"/>
  <c r="G65" i="1"/>
  <c r="G59" i="1"/>
  <c r="G58" i="1"/>
  <c r="G57" i="1"/>
  <c r="G56" i="1"/>
  <c r="G55" i="1"/>
  <c r="G54" i="1"/>
  <c r="G53" i="1"/>
  <c r="G52" i="1"/>
  <c r="G51" i="1"/>
  <c r="G48" i="1"/>
  <c r="G47" i="1"/>
  <c r="G46" i="1"/>
  <c r="G45" i="1"/>
  <c r="G17" i="1"/>
  <c r="G18" i="1"/>
  <c r="G28" i="1"/>
  <c r="G29" i="1"/>
  <c r="G37" i="1"/>
  <c r="G38" i="1"/>
  <c r="G39" i="1"/>
  <c r="G40" i="1"/>
  <c r="G41" i="1"/>
  <c r="G42" i="1"/>
  <c r="G16" i="1"/>
  <c r="G70" i="1" l="1"/>
  <c r="G468" i="1"/>
  <c r="H280" i="1"/>
  <c r="H432" i="1"/>
  <c r="H255" i="1"/>
  <c r="H43" i="1"/>
  <c r="H208" i="1"/>
  <c r="G147" i="5"/>
  <c r="H336" i="1"/>
  <c r="H70" i="1"/>
  <c r="H377" i="1"/>
  <c r="H97" i="1"/>
  <c r="H404" i="1"/>
  <c r="H468" i="1"/>
  <c r="G377" i="1"/>
  <c r="G432" i="1"/>
  <c r="G404" i="1"/>
  <c r="G336" i="1"/>
  <c r="E189" i="5"/>
  <c r="E195" i="5"/>
  <c r="E194" i="5"/>
  <c r="E191" i="5"/>
  <c r="E193" i="5"/>
  <c r="E190" i="5"/>
  <c r="F194" i="5"/>
  <c r="F191" i="5"/>
  <c r="F44" i="8" s="1"/>
  <c r="F189" i="5"/>
  <c r="F190" i="5"/>
  <c r="F195" i="5"/>
  <c r="F192" i="5"/>
  <c r="D195" i="5"/>
  <c r="D192" i="5"/>
  <c r="D189" i="5"/>
  <c r="D42" i="8" s="1"/>
  <c r="D194" i="5"/>
  <c r="D193" i="5"/>
  <c r="D190" i="5"/>
  <c r="F193" i="5"/>
  <c r="D191" i="5"/>
  <c r="H348" i="1"/>
  <c r="H109" i="1"/>
  <c r="F6" i="8"/>
  <c r="H444" i="1"/>
  <c r="E47" i="5"/>
  <c r="F47" i="5"/>
  <c r="G46" i="5"/>
  <c r="G444" i="1"/>
  <c r="G280" i="1"/>
  <c r="G348" i="1"/>
  <c r="G309" i="1"/>
  <c r="G255" i="1"/>
  <c r="G208" i="1"/>
  <c r="G109" i="1"/>
  <c r="G97" i="1"/>
  <c r="G43" i="1"/>
  <c r="E48" i="8" l="1"/>
  <c r="D492" i="1"/>
  <c r="I348" i="1"/>
  <c r="I280" i="1"/>
  <c r="I109" i="1"/>
  <c r="I492" i="1" l="1"/>
  <c r="G18" i="5"/>
  <c r="G19" i="5"/>
  <c r="G20" i="5"/>
  <c r="G21" i="5"/>
  <c r="G22" i="5"/>
  <c r="G23" i="5"/>
  <c r="G24" i="5"/>
  <c r="D48" i="8" l="1"/>
  <c r="D43" i="8"/>
  <c r="D45" i="8"/>
  <c r="D46" i="8"/>
  <c r="D47" i="8"/>
  <c r="C21" i="4"/>
  <c r="D196" i="5" l="1"/>
  <c r="C10" i="4"/>
  <c r="D44" i="8"/>
  <c r="C7" i="4"/>
  <c r="D49" i="8" l="1"/>
  <c r="D197" i="5"/>
  <c r="D198" i="5" s="1"/>
  <c r="D20" i="8"/>
  <c r="E404" i="1"/>
  <c r="E20" i="8" s="1"/>
  <c r="D14" i="5"/>
  <c r="E486" i="1"/>
  <c r="F486" i="1"/>
  <c r="D486" i="1"/>
  <c r="E478" i="1"/>
  <c r="F478" i="1"/>
  <c r="D478" i="1"/>
  <c r="F184" i="5"/>
  <c r="D184" i="5"/>
  <c r="G183" i="5"/>
  <c r="G182" i="5"/>
  <c r="G181" i="5"/>
  <c r="G179" i="5"/>
  <c r="G178" i="5"/>
  <c r="G177" i="5"/>
  <c r="F468" i="1"/>
  <c r="F176" i="5" s="1"/>
  <c r="D176" i="5"/>
  <c r="E176" i="5" l="1"/>
  <c r="G176" i="5" s="1"/>
  <c r="E180" i="5"/>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44" i="1"/>
  <c r="F444" i="1"/>
  <c r="E432" i="1"/>
  <c r="E21" i="8" s="1"/>
  <c r="F432" i="1"/>
  <c r="F21" i="8" s="1"/>
  <c r="E143" i="5"/>
  <c r="F404" i="1"/>
  <c r="F20" i="8" s="1"/>
  <c r="E377" i="1"/>
  <c r="E19" i="8" s="1"/>
  <c r="F377" i="1"/>
  <c r="F19" i="8" s="1"/>
  <c r="E348" i="1"/>
  <c r="E17" i="8" s="1"/>
  <c r="F348" i="1"/>
  <c r="F17" i="8" s="1"/>
  <c r="E336" i="1"/>
  <c r="F336" i="1"/>
  <c r="F16" i="8" s="1"/>
  <c r="E309" i="1"/>
  <c r="E15" i="8" s="1"/>
  <c r="F309" i="1"/>
  <c r="F15" i="8" s="1"/>
  <c r="E280" i="1"/>
  <c r="F280" i="1"/>
  <c r="E255" i="1"/>
  <c r="F255" i="1"/>
  <c r="E11" i="8"/>
  <c r="F208" i="1"/>
  <c r="E109" i="1"/>
  <c r="F109" i="1"/>
  <c r="E97" i="1"/>
  <c r="E8" i="8" s="1"/>
  <c r="F97" i="1"/>
  <c r="E70" i="1"/>
  <c r="F28" i="5"/>
  <c r="D70" i="1"/>
  <c r="F17" i="5"/>
  <c r="E43" i="1"/>
  <c r="E6" i="8" s="1"/>
  <c r="E479" i="1" l="1"/>
  <c r="E196" i="5"/>
  <c r="E197" i="5" s="1"/>
  <c r="F8" i="4"/>
  <c r="F12" i="4"/>
  <c r="F13" i="4"/>
  <c r="F10" i="4"/>
  <c r="C15" i="4"/>
  <c r="C16" i="4" s="1"/>
  <c r="C17" i="4" s="1"/>
  <c r="F9" i="4"/>
  <c r="E16" i="8"/>
  <c r="E14" i="8" s="1"/>
  <c r="E45" i="8"/>
  <c r="D11" i="4"/>
  <c r="G192" i="5"/>
  <c r="G45" i="8" s="1"/>
  <c r="F14" i="8"/>
  <c r="F8" i="8"/>
  <c r="F479"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E480" i="1" l="1"/>
  <c r="E481" i="1" s="1"/>
  <c r="G196" i="5"/>
  <c r="G49" i="8" s="1"/>
  <c r="E50" i="8"/>
  <c r="E49" i="8"/>
  <c r="D15" i="4"/>
  <c r="D16" i="4" s="1"/>
  <c r="D17" i="4" s="1"/>
  <c r="F11" i="4"/>
  <c r="E198" i="5"/>
  <c r="E10" i="8"/>
  <c r="E16" i="4"/>
  <c r="E17" i="4" s="1"/>
  <c r="F10" i="8"/>
  <c r="E5" i="8"/>
  <c r="F5" i="8"/>
  <c r="G28" i="5"/>
  <c r="F23" i="8"/>
  <c r="E18" i="8"/>
  <c r="G7" i="8"/>
  <c r="F18" i="8"/>
  <c r="F198" i="5"/>
  <c r="F51" i="8" s="1"/>
  <c r="D51" i="8"/>
  <c r="D50" i="8"/>
  <c r="F480" i="1"/>
  <c r="F481" i="1" s="1"/>
  <c r="D444" i="1"/>
  <c r="D432" i="1"/>
  <c r="D143" i="5"/>
  <c r="G143" i="5" s="1"/>
  <c r="D377" i="1"/>
  <c r="D19" i="8" s="1"/>
  <c r="D348" i="1"/>
  <c r="D17" i="8" s="1"/>
  <c r="G17" i="8" s="1"/>
  <c r="D336" i="1"/>
  <c r="D16" i="8" s="1"/>
  <c r="G16" i="8" s="1"/>
  <c r="D309" i="1"/>
  <c r="D15" i="8" s="1"/>
  <c r="D255" i="1"/>
  <c r="D208" i="1"/>
  <c r="D109" i="1"/>
  <c r="D97" i="1"/>
  <c r="D43" i="1"/>
  <c r="D479" i="1" l="1"/>
  <c r="G479" i="1" s="1"/>
  <c r="G197" i="5"/>
  <c r="G50" i="8" s="1"/>
  <c r="E51" i="8"/>
  <c r="E22" i="8"/>
  <c r="E28" i="8" s="1"/>
  <c r="E29" i="8" s="1"/>
  <c r="E30" i="8" s="1"/>
  <c r="F488" i="1"/>
  <c r="E23" i="4" s="1"/>
  <c r="E24" i="4"/>
  <c r="F487" i="1"/>
  <c r="E488" i="1"/>
  <c r="D23" i="4" s="1"/>
  <c r="E487" i="1"/>
  <c r="D24" i="4"/>
  <c r="F15" i="4"/>
  <c r="F16" i="4" s="1"/>
  <c r="D21" i="8"/>
  <c r="G21" i="8" s="1"/>
  <c r="D8" i="8"/>
  <c r="G8" i="8" s="1"/>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D480" i="1" l="1"/>
  <c r="D481" i="1" s="1"/>
  <c r="D488" i="1" s="1"/>
  <c r="G198" i="5"/>
  <c r="G51" i="8" s="1"/>
  <c r="D18" i="8"/>
  <c r="D10" i="8"/>
  <c r="G6" i="8"/>
  <c r="D5" i="8"/>
  <c r="I493" i="1"/>
  <c r="F17" i="4"/>
  <c r="F490" i="1"/>
  <c r="E22" i="4"/>
  <c r="E490" i="1"/>
  <c r="G11" i="8"/>
  <c r="G10" i="8" s="1"/>
  <c r="G19" i="8"/>
  <c r="G18" i="8" s="1"/>
  <c r="D22" i="4"/>
  <c r="F33" i="8"/>
  <c r="G9" i="8"/>
  <c r="E33" i="8"/>
  <c r="E34" i="8"/>
  <c r="G23" i="8"/>
  <c r="D45" i="6"/>
  <c r="D47" i="6"/>
  <c r="D46" i="6"/>
  <c r="D43" i="6"/>
  <c r="D44" i="6"/>
  <c r="D34" i="6"/>
  <c r="D36" i="6"/>
  <c r="D32" i="6"/>
  <c r="D33" i="6"/>
  <c r="D35" i="6"/>
  <c r="D24" i="6"/>
  <c r="D25" i="6"/>
  <c r="D21" i="6"/>
  <c r="D22" i="6"/>
  <c r="D23" i="6"/>
  <c r="D12" i="6"/>
  <c r="D11" i="6"/>
  <c r="D14" i="6"/>
  <c r="D13" i="6"/>
  <c r="D22" i="8" l="1"/>
  <c r="D28" i="8" s="1"/>
  <c r="G5" i="8"/>
  <c r="G22" i="8" s="1"/>
  <c r="G488" i="1"/>
  <c r="D487" i="1"/>
  <c r="G487" i="1" s="1"/>
  <c r="G480" i="1"/>
  <c r="G481" i="1" s="1"/>
  <c r="C30" i="6"/>
  <c r="C41" i="6"/>
  <c r="C19" i="6"/>
  <c r="C8" i="6"/>
  <c r="D496" i="1" l="1"/>
  <c r="D493" i="1"/>
  <c r="G490" i="1"/>
  <c r="D490" i="1"/>
  <c r="G28" i="8"/>
  <c r="D29" i="8"/>
  <c r="C23" i="4"/>
  <c r="F23" i="4" s="1"/>
  <c r="C24" i="4"/>
  <c r="F24" i="4" s="1"/>
  <c r="C22" i="4"/>
  <c r="F22" i="4" s="1"/>
  <c r="D30" i="8" l="1"/>
  <c r="G30" i="8" s="1"/>
  <c r="G29" i="8"/>
  <c r="H29" i="8" l="1"/>
  <c r="H18" i="8"/>
  <c r="H23" i="8"/>
  <c r="H5" i="8"/>
  <c r="D34" i="8"/>
  <c r="G34" i="8" s="1"/>
  <c r="D33" i="8"/>
  <c r="G33" i="8" s="1"/>
  <c r="H10" i="8" l="1"/>
  <c r="H14" i="8"/>
  <c r="H30" i="8"/>
</calcChain>
</file>

<file path=xl/sharedStrings.xml><?xml version="1.0" encoding="utf-8"?>
<sst xmlns="http://schemas.openxmlformats.org/spreadsheetml/2006/main" count="886" uniqueCount="694">
  <si>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</si>
  <si>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</si>
  <si>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</si>
  <si>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</si>
  <si>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</si>
  <si>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</si>
  <si>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</si>
  <si>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</si>
  <si>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</si>
  <si>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Tranche %</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</si>
  <si>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</si>
  <si>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</si>
  <si>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</si>
  <si>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</si>
  <si>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</si>
  <si>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</si>
  <si>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</si>
  <si>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</si>
  <si>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</si>
  <si>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</si>
  <si>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</si>
  <si>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</si>
  <si>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</si>
  <si>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</si>
  <si>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</si>
  <si>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</si>
  <si>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</si>
  <si>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</si>
  <si>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</si>
  <si>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</si>
  <si>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</si>
  <si>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</si>
  <si>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</si>
  <si>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</si>
  <si>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</si>
  <si>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</si>
  <si>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</si>
  <si>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</si>
  <si>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</si>
  <si>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</si>
  <si>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</si>
  <si>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</si>
  <si>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</si>
  <si>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</si>
  <si>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</si>
  <si>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</si>
  <si>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</si>
  <si>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</si>
  <si>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</si>
  <si>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</si>
  <si>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</si>
  <si>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</si>
  <si>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</si>
  <si>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</si>
  <si>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</si>
  <si>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</si>
  <si>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</si>
  <si>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</si>
  <si>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</si>
  <si>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</si>
  <si>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</si>
  <si>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</si>
  <si>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</si>
  <si>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</si>
  <si>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</si>
  <si>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</si>
  <si>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</si>
  <si>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</si>
  <si>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</si>
  <si>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</si>
  <si>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</si>
  <si>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</si>
  <si>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</si>
  <si>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</si>
  <si>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</si>
  <si>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</si>
  <si>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</si>
  <si>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</si>
  <si>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</si>
  <si>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</si>
  <si>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</si>
  <si>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</si>
  <si>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</si>
  <si>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</si>
  <si>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</si>
  <si>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</si>
  <si>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</si>
  <si>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</si>
  <si>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</si>
  <si>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</si>
  <si>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</si>
  <si>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</si>
  <si>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</si>
  <si>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</si>
  <si>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</si>
  <si>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</si>
  <si>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</si>
  <si>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</si>
  <si>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</si>
  <si>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</si>
  <si>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</si>
  <si>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</si>
  <si>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</si>
  <si>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</si>
  <si>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</si>
  <si>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</si>
  <si>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</si>
  <si>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</si>
  <si>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</si>
  <si>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</si>
  <si>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</si>
  <si>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</si>
  <si>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</si>
  <si>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</si>
  <si>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</si>
  <si>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</si>
  <si>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</si>
  <si>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</si>
  <si>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</si>
  <si>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</si>
  <si>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</si>
  <si>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</si>
  <si>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</si>
  <si>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</si>
  <si>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</si>
  <si>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</si>
  <si>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</si>
  <si>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</si>
  <si>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</si>
  <si>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</si>
  <si>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</si>
  <si>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</si>
  <si>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</si>
  <si>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</si>
  <si>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</si>
  <si>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</si>
  <si>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</si>
  <si>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</si>
  <si>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</si>
  <si>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</si>
  <si>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</si>
  <si>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</si>
  <si>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</si>
  <si>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</si>
  <si>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</si>
  <si>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</si>
  <si>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</si>
  <si>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</si>
  <si>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</si>
  <si>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</si>
  <si>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</si>
  <si>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</si>
  <si>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</si>
  <si>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</si>
  <si>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</si>
  <si>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</si>
  <si>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</si>
  <si>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</si>
  <si>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</si>
  <si>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</si>
  <si>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</si>
  <si>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</si>
  <si>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</si>
  <si>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</si>
  <si>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</si>
  <si>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</si>
  <si>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</si>
  <si>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</si>
  <si>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</si>
  <si>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</si>
  <si>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</si>
  <si>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</si>
  <si>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</si>
  <si>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</si>
  <si>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</si>
  <si>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</si>
  <si>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</si>
  <si>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</si>
  <si>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</si>
  <si>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</si>
  <si>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</si>
  <si>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</si>
  <si>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</si>
  <si>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</si>
  <si>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</si>
  <si>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</si>
  <si>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</si>
  <si>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</si>
  <si>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</si>
  <si>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</si>
  <si>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</si>
  <si>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</si>
  <si>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</si>
  <si>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</si>
  <si>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</si>
  <si>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</si>
  <si>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</si>
  <si>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</si>
  <si>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</si>
  <si>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</si>
  <si>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</si>
  <si>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</si>
  <si>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</si>
  <si>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</si>
  <si>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</si>
  <si>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</si>
  <si>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</si>
  <si>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</si>
  <si>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</si>
  <si>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</si>
  <si>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</si>
  <si>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</si>
  <si>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</si>
  <si>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</si>
  <si>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</si>
  <si>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</si>
  <si>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</si>
  <si>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</si>
  <si>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</si>
  <si>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</si>
  <si>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</si>
  <si>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</si>
  <si>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</si>
  <si>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</si>
  <si>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</si>
  <si>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</si>
  <si>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</si>
  <si>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</si>
  <si>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</si>
  <si>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</si>
  <si>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</si>
  <si>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</si>
  <si>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</si>
  <si>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</si>
  <si>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</si>
  <si>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</si>
  <si>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</si>
  <si>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</si>
  <si>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</si>
  <si>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</si>
  <si>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</si>
  <si>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</si>
  <si>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</si>
  <si>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</si>
  <si>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</si>
  <si>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</si>
  <si>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</si>
  <si>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</si>
  <si>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</si>
  <si>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</si>
  <si>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</si>
  <si>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</si>
  <si>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</si>
  <si>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</si>
  <si>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</si>
  <si>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</si>
  <si>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</si>
  <si>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</si>
  <si>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</si>
  <si>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</si>
  <si>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</si>
  <si>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</si>
  <si>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</si>
  <si>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</si>
  <si>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</si>
  <si>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</si>
  <si>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</si>
  <si>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</si>
  <si>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</si>
  <si>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</si>
  <si>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</si>
  <si>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</si>
  <si>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</si>
  <si>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</si>
  <si>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</si>
  <si>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</si>
  <si>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</si>
  <si>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</si>
  <si>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</si>
  <si>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</si>
  <si>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</si>
  <si>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</si>
  <si>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</si>
  <si>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</si>
  <si>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</si>
  <si>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</si>
  <si>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</si>
  <si>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</si>
  <si>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</si>
  <si>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</si>
  <si>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</si>
  <si>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</si>
  <si>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</si>
  <si>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</si>
  <si>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</si>
  <si>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</si>
  <si>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</si>
  <si>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</si>
  <si>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</si>
  <si>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</si>
  <si>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</si>
  <si>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</si>
  <si>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</si>
  <si>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</si>
  <si>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</si>
  <si>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</si>
  <si>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</si>
  <si>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</si>
  <si>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</si>
  <si>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</si>
  <si>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</si>
  <si>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</si>
  <si>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</si>
  <si>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</si>
  <si>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</si>
  <si>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</si>
  <si>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</si>
  <si>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</si>
  <si>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</si>
  <si>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</si>
  <si>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</si>
  <si>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</si>
  <si>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</si>
  <si>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</si>
  <si>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</si>
  <si>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</si>
  <si>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</si>
  <si>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</si>
  <si>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</si>
  <si>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</si>
  <si>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</si>
  <si>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</si>
  <si>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</si>
  <si>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</si>
  <si>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</si>
  <si>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</si>
  <si>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</si>
  <si>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</si>
  <si>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</si>
  <si>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</si>
  <si>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</si>
  <si>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</si>
  <si>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</si>
  <si>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</si>
  <si>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</si>
  <si>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</si>
  <si>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</si>
  <si>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</si>
  <si>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</si>
  <si>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</si>
  <si>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</si>
  <si>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</si>
  <si>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</si>
  <si>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</si>
  <si>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</si>
  <si>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</si>
  <si>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</si>
  <si>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</si>
  <si>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</si>
  <si>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</si>
  <si>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</si>
  <si>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</si>
  <si>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</si>
  <si>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</si>
  <si>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</si>
  <si>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</si>
  <si>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</si>
  <si>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</si>
  <si>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</si>
  <si>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</si>
  <si>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</si>
  <si>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</si>
  <si>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</si>
  <si>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</si>
  <si>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</si>
  <si>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</si>
  <si>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</si>
  <si>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</si>
  <si>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</si>
  <si>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Produit 1.4:</t>
  </si>
  <si>
    <t>Total pour produit 1.4</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</si>
  <si>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</si>
  <si>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</si>
  <si>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</si>
  <si>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</si>
  <si>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</si>
  <si>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</si>
  <si>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</si>
  <si>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</si>
  <si>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</si>
  <si>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</si>
  <si>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</si>
  <si>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</si>
  <si>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</si>
  <si>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</si>
  <si>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</si>
  <si>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</si>
  <si>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</si>
  <si>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</si>
  <si>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</si>
  <si>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</si>
  <si>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</si>
  <si>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</si>
  <si>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</si>
  <si>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</si>
  <si>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</si>
  <si>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</si>
  <si>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</si>
  <si>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</si>
  <si>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</si>
  <si>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</si>
  <si>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</si>
  <si>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</si>
  <si>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</si>
  <si>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</si>
  <si>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</si>
  <si>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</si>
  <si>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</si>
  <si>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</si>
  <si>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</si>
  <si>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</si>
  <si>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</si>
  <si>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</si>
  <si>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</si>
  <si>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</si>
  <si>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</si>
  <si>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</si>
  <si>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</si>
  <si>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</si>
  <si>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</si>
  <si>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</si>
  <si>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</si>
  <si>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</si>
  <si>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</si>
  <si>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</si>
  <si>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</si>
  <si>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</si>
  <si>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</si>
  <si>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</si>
  <si>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</si>
  <si>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</si>
  <si>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</si>
  <si>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</si>
  <si>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</si>
  <si>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</si>
  <si>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</si>
  <si>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</si>
  <si>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</si>
  <si>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</si>
  <si>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</si>
  <si>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</si>
  <si>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</si>
  <si>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</si>
  <si>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</si>
  <si>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</si>
  <si>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</si>
  <si>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</si>
  <si>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</si>
  <si>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</si>
  <si>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</si>
  <si>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</si>
  <si>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</si>
  <si>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</si>
  <si>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</si>
  <si>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</si>
  <si>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</si>
  <si>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</si>
  <si>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</si>
  <si>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</si>
  <si>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</si>
  <si>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</si>
  <si>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</si>
  <si>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</si>
  <si>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</si>
  <si>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Activite 1.1.4:</t>
  </si>
  <si>
    <t>Activite 1.4.1:</t>
  </si>
  <si>
    <t>Activite 1.4.2: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</si>
  <si>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</si>
  <si>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</si>
  <si>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</si>
  <si>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</si>
  <si>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</si>
  <si>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</si>
  <si>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</si>
  <si>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</si>
  <si>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</si>
  <si>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</si>
  <si>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</si>
  <si>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</si>
  <si>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</si>
  <si>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</si>
  <si>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</si>
  <si>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</si>
  <si>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</si>
  <si>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</si>
  <si>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</si>
  <si>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</si>
  <si>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</si>
  <si>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</si>
  <si>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</si>
  <si>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</si>
  <si>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</si>
  <si>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</si>
  <si>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</si>
  <si>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</si>
  <si>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</si>
  <si>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Organisation recipiendiaire 1</t>
  </si>
  <si>
    <t>Organisation recipiendiaire 2</t>
  </si>
  <si>
    <t>Organisation recipiendiaire 3</t>
  </si>
  <si>
    <t xml:space="preserve">Produit 1.4: </t>
  </si>
  <si>
    <t>SOUS TOTAL ACTIVITES + COORDINATION ET GESTION</t>
  </si>
  <si>
    <t>Organisation recipiendiaire 1 (budget en USD)
PNUD</t>
  </si>
  <si>
    <t>Organisation recipiendiaire 1
PNUD</t>
  </si>
  <si>
    <t>PNUD</t>
  </si>
  <si>
    <t>FAO</t>
  </si>
  <si>
    <t>Evaluation finale du projet</t>
  </si>
  <si>
    <t xml:space="preserve"> </t>
  </si>
  <si>
    <t xml:space="preserve">Organisation recipiendiaire 3 (budget en USD)
</t>
  </si>
  <si>
    <t>Recipient Organization 2
FAO</t>
  </si>
  <si>
    <t xml:space="preserve">Recipient Organization 3
</t>
  </si>
  <si>
    <t>Organisation recipiendiaire 2
FAO</t>
  </si>
  <si>
    <t xml:space="preserve">Organisation recipiendiaire 1
</t>
  </si>
  <si>
    <t>Activite 2.1.:</t>
  </si>
  <si>
    <t>Activite 2.2.:</t>
  </si>
  <si>
    <t>Catégorie UNDG</t>
  </si>
  <si>
    <t>Resultat 5: Coordination, Suivi-Evaluation et Gestion</t>
  </si>
  <si>
    <t>RECAPITULATIF DU BUDGET PAR CATEGORIE UNDG</t>
  </si>
  <si>
    <t>Second Tranche 35% :</t>
  </si>
  <si>
    <t>Third Tranche 30% :</t>
  </si>
  <si>
    <t>First Tranche 35% :</t>
  </si>
  <si>
    <t>Organisation recipiendiaire 2 (budget en USD)</t>
  </si>
  <si>
    <t xml:space="preserve">Activite 1.2.5: </t>
  </si>
  <si>
    <t xml:space="preserve">Activite 1.2.6: </t>
  </si>
  <si>
    <t xml:space="preserve">Activite 2.1.6: </t>
  </si>
  <si>
    <t xml:space="preserve">Activite 2.1.7: </t>
  </si>
  <si>
    <t xml:space="preserve">Activite 2.1.8: </t>
  </si>
  <si>
    <t xml:space="preserve">Activite 2.1.9: </t>
  </si>
  <si>
    <t xml:space="preserve">Activite 2.1.10:  </t>
  </si>
  <si>
    <t xml:space="preserve">Activite 2.1.11: </t>
  </si>
  <si>
    <t xml:space="preserve">Activite 2.1.12: </t>
  </si>
  <si>
    <t xml:space="preserve">Activite 2.1.13: </t>
  </si>
  <si>
    <t xml:space="preserve">Activite 2.1.14: </t>
  </si>
  <si>
    <t>Activité 2.1.15:</t>
  </si>
  <si>
    <t xml:space="preserve">Activité 2.1.16: </t>
  </si>
  <si>
    <t>Activité 2.1.17:</t>
  </si>
  <si>
    <t xml:space="preserve">Activite 2.2.3: </t>
  </si>
  <si>
    <t xml:space="preserve">Activite 2.2.4: </t>
  </si>
  <si>
    <t xml:space="preserve">Activite 2.2.5: </t>
  </si>
  <si>
    <t xml:space="preserve">Activite 3.1.1: </t>
  </si>
  <si>
    <t xml:space="preserve">Activite 3.1.2: </t>
  </si>
  <si>
    <t>Activite 3.1.3:</t>
  </si>
  <si>
    <t xml:space="preserve">Activite 3.1.4: </t>
  </si>
  <si>
    <t xml:space="preserve">Activite 3.1.5: </t>
  </si>
  <si>
    <t>Activite 3.2.1:</t>
  </si>
  <si>
    <t xml:space="preserve">Activite 3.2.2: </t>
  </si>
  <si>
    <t xml:space="preserve">Activite 3.2.3: </t>
  </si>
  <si>
    <t xml:space="preserve">Activite 4.1.1: </t>
  </si>
  <si>
    <t>Activite 4.1.2:</t>
  </si>
  <si>
    <t xml:space="preserve">Activite 4.1.3: </t>
  </si>
  <si>
    <t xml:space="preserve">Activite 4.2.1: </t>
  </si>
  <si>
    <t xml:space="preserve">Activite 4.2.2: </t>
  </si>
  <si>
    <t xml:space="preserve">Activite 4.2.3: </t>
  </si>
  <si>
    <t xml:space="preserve">Activite 4.2.4: </t>
  </si>
  <si>
    <t xml:space="preserve">Activite 4.3.1: </t>
  </si>
  <si>
    <t xml:space="preserve">Activite 4.3.2: </t>
  </si>
  <si>
    <t xml:space="preserve">Activite 4.3.3: </t>
  </si>
  <si>
    <t xml:space="preserve">Activite 4.3.4: </t>
  </si>
  <si>
    <t>Recipient Organization 2</t>
  </si>
  <si>
    <t>Première tranche 70%</t>
  </si>
  <si>
    <t>Deuxième tranche 30%</t>
  </si>
  <si>
    <t>Projet : Appui au processus de réconciliation nationale au Burkina Faso</t>
  </si>
  <si>
    <t>OMS</t>
  </si>
  <si>
    <t>UNFPA</t>
  </si>
  <si>
    <t>A MINIMUM 35%</t>
  </si>
  <si>
    <t>A MINIMUM 5%</t>
  </si>
  <si>
    <t xml:space="preserve">Les jeunes et leurs associations sont engagés dans la mobilisation sociale et l’engagement communautaire pour la promotion de la santé mentale et du bien-être psychosocial afin de renforcer la cohésion sociale et promouvoir le dialogue et la réconciliation. </t>
  </si>
  <si>
    <t>Les jeunes et leurs associations ont acquis connaissances accrues et capacités pour impulser la mobilisation sociale et participer aux initiatives de consolidation de la paix</t>
  </si>
  <si>
    <t xml:space="preserve">Activite 1.1.1: Renforcer les capacités techniques et matériels de 15 associations des jeunes pour la mobilisation sociale pour la promotion de la santé mentale, le bien être psychosocial, la cohésion sociale et le dialogue. </t>
  </si>
  <si>
    <t>Activite 1.1.2: Former 1000 jeunes PDIs et des communautés d’accueil sur les capacités de vie courante, le leadership, la mobilisation sociale, la prévention et la gestion de conflits, le dialogue intergénérationnel, la réconciliation et le développement de la paix</t>
  </si>
  <si>
    <t>Activite 1.1.3: Soutenir la mise en ligne à travers la plateforme QG JEUNE (www.qgjeune.org) des modules de renforcement de connaissances des jeunes sur la santé mentale et le bien être psychosocial.</t>
  </si>
  <si>
    <t>D’ici la fin du projet, 1000 PDIs et membres des communautés hôtes sont touchés par des initiatives de mobilisation sociale sur la santé mentale et le soutien psychosocial mise en œuvre par et à travers des associations des jeunes</t>
  </si>
  <si>
    <t>Activite 1.2.1: Elaborer des plans d’action avec les associations des jeunes dans chaque commune cible pour des initiatives sur la mobilisation sociale pour la santé, la prévention et la gestion de conflits, le dialogue intergénérationnel, la réconciliation et le développement de la paix. Les plans seront élaborés avec les jeunes.</t>
  </si>
  <si>
    <t>Activite 1.2.2: Soutenir la mise en œuvre des plans d’action des associations de jeunes pour les initiatives sur la mobilisation sociale pour la santé, la prévention et la gestion de conflits, le dialogue intergénérationnel, la réconciliation et le développement de la paix</t>
  </si>
  <si>
    <t>Activite 1.2.3: Appui aux émissions de débats radiophoniques sur la santé mentale et le bien être psychosociale en lien avec la consolidation de la paix</t>
  </si>
  <si>
    <t>Activite 1.2.4: Réalisation des actions de plaidoyer auprès des acteurs étatiques pour la promotion de la santé mentale et le bien-être psychologique.</t>
  </si>
  <si>
    <t>Activite 1.3.1: Mettre en place et/ou renforcer les capacités des groupes de soutien communautaire qui appuient les jeunes filles et garçons à risque des troubles mentaux et de VBG (chaque groupe sera composé de 10 personnes avec 2 groupes par commune) ;</t>
  </si>
  <si>
    <t>Activite 1.3.2:Organiser une fois par trimestre des séances de dialogue intergénérationnel au profit des jeunes pour le changement social et comportemental sur la participation active des jeunes dans la vie de la communauté et la promotion de la « masculinité positive » avec des champions communautaires</t>
  </si>
  <si>
    <t>L’offre de service de santé mentale, psychosociale, y compris des VBG est disponible et permet une prise en charge équitable des traumatismes liées aux conflits violents contribuant à la résilience et la cohésion sociale.</t>
  </si>
  <si>
    <t>D’ici la fin du projet, 2000 PDI et membres des communautés hôtes ont accès aux services de prise en charge de la santé mentale et du bien-être psychosocial</t>
  </si>
  <si>
    <t>Activite 2.1.1: Mettre en place un mécanisme de gestion de cas (identification, prise en charge et référencement) des traumatismes psychologiques et mentaux pour les jeunes filles et garçons</t>
  </si>
  <si>
    <t>Activite 2.1.2: Acquérir des médicaments de prise en charge des maladies mentales au profit des patients souffrant de troubles mentaux.</t>
  </si>
  <si>
    <t>Activite 2.1.3: Mettre en place des initiatives de santé mentale mobile afin d’arriver dans les zones éloignées avec les services essentiels</t>
  </si>
  <si>
    <t xml:space="preserve">Activite 2.1.4: Mettre en œuvre des interventions de santé mentale axées sur les groupes, telles que les thérapies de groupe, ou des dialogues de guérison de la communauté pour favoriser le dialogue au niveau de la population. </t>
  </si>
  <si>
    <t xml:space="preserve">Activite 2.1.5: Soutenir les activités de One to One (approche de sensibilisation individuelle) des Ambassadeurs QG Jeune pour le référencement des jeunes vers les centres de prise en charge des cas.  </t>
  </si>
  <si>
    <t>D’ici la fin du projet, 720 PDIs et membres de communautés d’accueil ont accès aux services de prise en charge des VBG et du soutien psychosocial</t>
  </si>
  <si>
    <t>Activite 2.2.1: Mettre en place six espaces sûrs à usage exclusif pour les jeunes filles PDIs et communautés hôtes et un service de gestion de cas à Pissila, Barsalogho et Fada</t>
  </si>
  <si>
    <t>Activite 2.2.2: Mettre en place/renforcer les centres intégrés (One stop center) pour la prise en charge multisectorielle des survivantes de VBG et des femmes et filles à risque</t>
  </si>
  <si>
    <t>La capacité du système de santé, y compris des agents de santé, inclus à base communautaire, de fournir services de santé mentale et soutien psychosocial de qualité, sensibles aux jeunes et au genre, est renforcée.</t>
  </si>
  <si>
    <t>Activite 2.3.1: Recruter un spécialiste en santé mentale pour chaque région ciblée) afin de renforcer l’offre des services essentiels de santé mentale.</t>
  </si>
  <si>
    <t xml:space="preserve">Activite 2.3.2.: Organiser des consultations régulières de santé mentale et soutien psychosocial au profit des agents de santé, en vue de la particularité de leur poste et de l’insécurité accrue dans les zones d’interventions. </t>
  </si>
  <si>
    <t>Activite 2.3.3.: Former 278 Agents de Santé à Base Communautaires (ASBC) dans les communes de Barsalogho, Pisilla et Fada sur les thématiques de santé mentale, soutien psychosocial.</t>
  </si>
  <si>
    <t xml:space="preserve">Les jeunes filles et garçons souffrant de traumatismes psychologiques et mentaux sont identfiés au sein des PDI et dans la communauté d'acceuil des 3 communes ciblées </t>
  </si>
  <si>
    <t xml:space="preserve">La prise en charge des jeunes filles et garçons souffrant de traumatismes psychologiques au sein des PDI et dans la communauté d'acceuil des 3 communes ciblées est assurée </t>
  </si>
  <si>
    <t xml:space="preserve">Les jeunes filles et garçons souffrant de traumatismes psychologiques et mentaux des 3 communes ciblées sont référés vers les services appropriés </t>
  </si>
  <si>
    <t>La quantification des besoins et la commande des médicaments pour la prise en charge des maladies mentales au profit des patients souffrant de troubles mentaux est assurée</t>
  </si>
  <si>
    <t>Les molécules pour la prise en charge des troubles mentaux neurologiques et ceux liés aux traumatismes psychologiques sont disponibles au niveau des  districts sanitaires concernés</t>
  </si>
  <si>
    <t>Le déploiement des médicaments pour la prise en charge des maladies mentales au profit des patients souffrant de troubles mentaux est assuré vers les communes ciblées</t>
  </si>
  <si>
    <t>Des Cliniques mobiles sont mises en place dans les 2 régions ciblées pour l'offre des services essentiels de santé mentale et soutien psychosociale au proft des populations des zones éloignées des formations sanitaires</t>
  </si>
  <si>
    <t xml:space="preserve">Des stratégies avancées sont organisées mensullement dans les 3 communes ciblées pour l'offre des services essentiels de santé mentale et soutien psychosocile au proft des populations des zones éloignées </t>
  </si>
  <si>
    <t>Des thérapies de groupe sont organisées mensuellement dans les 3 communes ciblées afin de favoriser le dialogue au niveau des populations exposées aux traumatismes psychologiques</t>
  </si>
  <si>
    <t xml:space="preserve">Des dialogues de guérison sont organisés mensuellement au sein des 3 communes ciblées afin de favoriser le partage d'expérience au niveau des populations exposées aux traumatismes </t>
  </si>
  <si>
    <t xml:space="preserve">Des supports de communication sur la gestion du stress post traumatique et du psycho- traumatique sont élaborés et mis à la disposition des 3 communes ciblées  </t>
  </si>
  <si>
    <t>Un (1) spécialiste en santé mentale est recruté pour assurer l’offre des services essentiels de santé mentale à Barsalogho et Pissila</t>
  </si>
  <si>
    <t>Un(1) spécialiste en santé mentale est recruté pour assurer l’offre des services essentiels de santé mentale à Fada</t>
  </si>
  <si>
    <t xml:space="preserve">Des modules de formation sur le soutien psychosocial des agents de santé sont élaborés pour la formation des agents de santé </t>
  </si>
  <si>
    <t>Les Médecins des districts sanitaires de Fada, Barsalogho et Kaya (Pissila) sont formés sur la gestion du stress post traumatique</t>
  </si>
  <si>
    <t>Les Infirmiers chefs de poste (ICP) des districts sanitaires de Fada, Barsalogho et Kaya (Pissila) sont formés sur la gestion du stress post traumatique</t>
  </si>
  <si>
    <t xml:space="preserve">Des modules de formation sont élaborés et validés pour la formation des ASBC sur les thématiques de santé mentale, soutien psychosocial. </t>
  </si>
  <si>
    <t xml:space="preserve">Des modules de formations et outils de communication sont conçus au proit des ASBC pour le renforcement de leur capacités dans la gestion et la prévention des conflits communautaire, le dialogue et la cohésion sociale. </t>
  </si>
  <si>
    <t xml:space="preserve">Les 278 ASBC des 3 communes ciblées sont formés sur la gestion et la prévention des conflits communautaire, le dialogue et la cohésion sociale. </t>
  </si>
  <si>
    <t xml:space="preserve">Les 278 ASBC des 3 communes ciblées sont dotés en outils de communication pour soutenir les populations dans la gestion et la prévention des conflits communautaire, le dialogue et la cohésion sociale. </t>
  </si>
  <si>
    <t xml:space="preserve">Activité 2.3.4. Renforcer les capacités des 278 ASBC des 3 communes ciblées dans la gestion et la prévention des conflits communautaire, le dialogue et la cohésion sociale. </t>
  </si>
  <si>
    <t xml:space="preserve">Activité 2.3.5. Renforcer les capacités des  responsables des établissements sanitaires pour qu’ils/elles puissent apporter un soutien multiforme aux agents de santé engagés dans les unités de santé mentale et survivant.e.s. de VBG. </t>
  </si>
  <si>
    <t xml:space="preserve">Des outils de supervision sont élaborés au profit des responsables des établissements sanitaires pour qu’ils/elles puissent apporter un soutien  aux agents de santé engagés des unités de santé mentale et de prise en charge des survivant.e.s. de VBG. </t>
  </si>
  <si>
    <t>Les prestataires de première ligne des 3 communes ciblées sont formés sur la prise en charge des survivantes de VBG et le reférencement</t>
  </si>
  <si>
    <t>Des supervisions formatives trimestrielles sont organisées à l'endroit des agents de santé engagés dans les unités de santé mentale et de prise en charge des survivantes de VBG</t>
  </si>
  <si>
    <t>Le guide de soins de première ligne est reproduit et mis à la disposition des prestataires au niveau des 3 communes ciblées</t>
  </si>
  <si>
    <t xml:space="preserve">Un cadre de concertation  des responsables d'étabissements sanitaires et des agents de santé engagés dans les unités de santé mentale et survivantes de VBG est organisé chaque trimestre au sein de chaque commune </t>
  </si>
  <si>
    <t>Des modules de formation sur la santé mentale et le soutien psychosocial au niveau communautaire sont élaborés pour la formation des jeunes</t>
  </si>
  <si>
    <t>Des modules de formation sur la santé mentale et le soutien psychosocial pour la plateforme QG Jeune sont élaborés</t>
  </si>
  <si>
    <t xml:space="preserve">Collecte de données de base </t>
  </si>
  <si>
    <t>Collecte des données de fin de ligne</t>
  </si>
  <si>
    <t>Missions de suivi et évaluation</t>
  </si>
  <si>
    <t>Lump sum</t>
  </si>
  <si>
    <t>Identifier et diagnostiquer les capacités techniques et matériels de 15 associations des jeunes</t>
  </si>
  <si>
    <t>Développer un plan de renforcement de capacités des associations des jeunes</t>
  </si>
  <si>
    <t xml:space="preserve">Prendre en charge d'un consultant pour la réalisation de session de formation de renforcement de capacités </t>
  </si>
  <si>
    <t>Organiser des formations de renforcement de capacités</t>
  </si>
  <si>
    <t>Doter les associations de matériels pour la mobilisation sociale (conception et production de boîte à outil etc.)</t>
  </si>
  <si>
    <t>Organiser des voyages d'études entre les associations des jeunes des 3 communes</t>
  </si>
  <si>
    <t>Documenter et communiquer sur les activités et les bonnes pratiques</t>
  </si>
  <si>
    <t xml:space="preserve">Mettre à jours des modules existants sur les thématiques (créer/mettre à jour) </t>
  </si>
  <si>
    <t>Identifier les jeunes PDIs et des communautés d'acceuil pour les formations</t>
  </si>
  <si>
    <t>Organiser une formation des formateurs sur les thématiques citées</t>
  </si>
  <si>
    <t>Organiser des formations des jeunes PDI et des communautés d'acceuil</t>
  </si>
  <si>
    <t>Adapter et intégrer les modules de formation en cours intéractive pour la plateforme</t>
  </si>
  <si>
    <t>Organiser des ateliers d'élaboration des plans d'action</t>
  </si>
  <si>
    <t>Recruter un consultant pour conduire les ateliers</t>
  </si>
  <si>
    <t>Reproduire les plans d'actions élaboré</t>
  </si>
  <si>
    <t>Soutenir la mise en œuvre des plans d'actions pour les initiatives sur la mobilisation sociale pour la santé</t>
  </si>
  <si>
    <t>Soutenir la mise en œuvre des plans d'actions pour les initiatives sur la mobilisation sociale pour la prévention et la gestion de conflits</t>
  </si>
  <si>
    <t>Soutenir la mise en œuvre des plans d'actions pour les initiatives sur la mobilisation sociale pour le dialogue intergénérationnel, la réconciliation et le développement de la paix</t>
  </si>
  <si>
    <t>Contractualiser pour la production des émissions sur la santé mentale et le bien être psychosociale en lien avec la consolidation de la paix</t>
  </si>
  <si>
    <t>Contractualiser avec des radios locales pour la diffusion des émissions</t>
  </si>
  <si>
    <t>Organiser un atelier dans chaque commune de renforcement de capacité des associations sur comment mener des actions de plaidoyer (développer un plan de plaidoyer, développer un argumentaire, parler en publique...)</t>
  </si>
  <si>
    <t xml:space="preserve">Organiser un cadre de concertation entre jeunes et autorités locales sur la thématique de la santé mentale et la cohésion sociale </t>
  </si>
  <si>
    <t>Identifier et diagnostiquer des groupes de soutien communautaire</t>
  </si>
  <si>
    <t>Développer un plan de renforcement de capacités des groupes de soutien communautaire sur comment appuyer les jeunes filles et garçons à risque des troubles mentaux et VBG</t>
  </si>
  <si>
    <t>Des dispositifs de soutien communautaires animés par les jeunes sont mis en place et accompagnent les survivant-e-s des violences et les femmes et filles à risque des VBGs dans leurs efforts de réinsertion socio-communautaire</t>
  </si>
  <si>
    <t>Organiser une session de formation sur la masculinité positive</t>
  </si>
  <si>
    <t xml:space="preserve">Assurer la mobilisation pour la participation au dialogue intergénérationnel </t>
  </si>
  <si>
    <t xml:space="preserve">Documenter les séances de dialogue intergénérationnel  en vue de la diffusion des bonnes pratiques </t>
  </si>
  <si>
    <t>Activite 1.3.3: Renforcer le Centre d’Écoute et de Dialogue pour Jeunes (CEDJ) de Barsalogho, Pissila et Fada</t>
  </si>
  <si>
    <t>Activité 1.3.4: Appuyer et subventionner des Activités Génératrice de Revenues (AGR) des 120 jeunes survivant.e.s de la VBG et/ou en besoin de soutien psychosocial dans les communes de Barsalogho, Pissilla et Fada.</t>
  </si>
  <si>
    <t>Formation en entreprenariat des jeunes survivant.e.s de la VBG et/ou en besoin de soutien psychosocial</t>
  </si>
  <si>
    <t>Doter les jeunes survivant.e.s de la VBG et/ou en besoin de soutien psychosocial le soutien des activités génératrices de revenue</t>
  </si>
  <si>
    <t>Former des ambassadeurs (formation de pairs educateurs)</t>
  </si>
  <si>
    <t xml:space="preserve">Campagne de One to One </t>
  </si>
  <si>
    <t>Production des gadgets pour soutenir les campagnes one-to-one</t>
  </si>
  <si>
    <t>Renforcement des espaces existant en équipement</t>
  </si>
  <si>
    <t>Acquérir une tente pour l'espace sûr à Pissila</t>
  </si>
  <si>
    <t>Recruter des gestionnaires de cas pour animation des centres</t>
  </si>
  <si>
    <t>Prise en charge de fonctionnement de l'espace</t>
  </si>
  <si>
    <t xml:space="preserve">Equiper le one stop center de Barsalogho </t>
  </si>
  <si>
    <t>Prise en charge du fonctionnement du one stop center</t>
  </si>
  <si>
    <t>Plan de communication et documentation incluant lancement</t>
  </si>
  <si>
    <t xml:space="preserve">Doter les Centres d'écoute avec une connexion internet </t>
  </si>
  <si>
    <t>Soutenir le centre d'écoute et de dialogue pour acquérir le paquet minimum de matériels selon le modèle développé par la Ministère de la Jeunesse</t>
  </si>
  <si>
    <t>Evaluation finale indépendante</t>
  </si>
  <si>
    <t>Recruter un psychologue pour le One Stop Center</t>
  </si>
  <si>
    <t>Assistant de projet en suivi-évaluation (18 mois) (100%) (SB3/3)</t>
  </si>
  <si>
    <t>Assistante administrative et financière (18 mois) (100%) (SB3/3)</t>
  </si>
  <si>
    <t>18 mois</t>
  </si>
  <si>
    <t>Couts operationnels cross-sectoriels: bureau Kaya et Fada (inclus: logistique, entretien véhicules, carburant, sécurité, ICT)</t>
  </si>
  <si>
    <t xml:space="preserve">Tenue des cadres de concertation des acteurs du projet </t>
  </si>
  <si>
    <t xml:space="preserve">Les ASBC des communes de Barsalogho (86), Pisila (112) et Fada (80) sont formés sur les thématiques de santé mentale, soutien psychosocial. </t>
  </si>
  <si>
    <t xml:space="preserve">Les 278 ASBC des communes de Barsalogho, Pisila et Fada sont supervisés chaque trimestre par les ICP pour offrir aux populations un soutien psycosocial </t>
  </si>
  <si>
    <t>Reports and Grants Officer (20%)</t>
  </si>
  <si>
    <t>Chargé de Communication et Rélations Exterieures (10%)</t>
  </si>
  <si>
    <t>(6400 USD * 0.6 * 18 mois)</t>
  </si>
  <si>
    <t>Technical Officer - Maternal &amp; Child Health  - Coordonnateur de projet (60%)</t>
  </si>
  <si>
    <t>(4000 USD * 0.20 * 18 mois)</t>
  </si>
  <si>
    <t>(7100 USD * 0.1 * 18 mois)</t>
  </si>
  <si>
    <t>Soigner les blessures invisibles des individus et communautés affectés par les conflits et les violences pour la consolidation de la paix au Burkina Faso : 
Une approche intégrée santé mentale et soutien psychosocial axés sur les jeunes.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</si>
</sst>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_-* #,##0.00_-;\-* #,##0.00_-;_-*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s>
  <fonts count="3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sz val="14"/>
      <color theme="1"/>
      <name val="Calibri"/>
      <family val="2"/>
      <scheme val="minor"/>
    </font>
    <font>
      <b/>
      <i/>
      <sz val="14"/>
      <color rgb="FF000000"/>
      <name val="Times New Roman"/>
      <family val="1"/>
    </font>
    <font>
      <sz val="36"/>
      <name val="Calibri"/>
      <family val="2"/>
      <scheme val="minor"/>
    </font>
    <font>
      <b/>
      <sz val="20"/>
      <name val="Calibri"/>
      <family val="2"/>
      <scheme val="minor"/>
    </font>
    <font>
      <b/>
      <sz val="1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44"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440">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3"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protection locked="0"/>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4" xfId="1"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13" xfId="0" applyFont="1" applyFill="1" applyBorder="1" applyAlignment="1">
      <alignment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6" fillId="3" borderId="0" xfId="0" applyNumberFormat="1" applyFont="1" applyFill="1" applyAlignment="1">
      <alignment vertical="center"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44" fontId="2" fillId="2" borderId="3" xfId="0" applyNumberFormat="1" applyFont="1" applyFill="1" applyBorder="1" applyAlignment="1">
      <alignment wrapText="1"/>
    </xf>
    <xf numFmtId="0" fontId="7" fillId="2" borderId="37" xfId="0" applyFont="1" applyFill="1" applyBorder="1" applyAlignment="1">
      <alignment vertical="center" wrapText="1"/>
    </xf>
    <xf numFmtId="44" fontId="2" fillId="2" borderId="37" xfId="0" applyNumberFormat="1" applyFont="1" applyFill="1" applyBorder="1" applyAlignment="1">
      <alignment wrapText="1"/>
    </xf>
    <xf numFmtId="0" fontId="2" fillId="2" borderId="14" xfId="0" applyFont="1" applyFill="1" applyBorder="1" applyAlignment="1">
      <alignment horizontal="left" wrapText="1"/>
    </xf>
    <xf numFmtId="44" fontId="2" fillId="2" borderId="14" xfId="0" applyNumberFormat="1" applyFont="1" applyFill="1" applyBorder="1" applyAlignment="1">
      <alignment horizontal="center" wrapText="1"/>
    </xf>
    <xf numFmtId="44" fontId="2" fillId="2" borderId="14"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2" borderId="11" xfId="0" applyFont="1" applyFill="1" applyBorder="1" applyAlignment="1">
      <alignment horizontal="center" wrapText="1"/>
    </xf>
    <xf numFmtId="44" fontId="6" fillId="2" borderId="37"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6" fillId="0" borderId="37" xfId="0" applyNumberFormat="1" applyFont="1" applyBorder="1" applyAlignment="1" applyProtection="1">
      <alignment wrapText="1"/>
      <protection locked="0"/>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7"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1" fillId="7" borderId="18" xfId="0" applyFont="1" applyFill="1" applyBorder="1" applyAlignment="1">
      <alignment wrapText="1"/>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7"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lignment vertical="center" wrapText="1"/>
    </xf>
    <xf numFmtId="44" fontId="2" fillId="2" borderId="5"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0" xfId="0" applyFont="1" applyFill="1" applyBorder="1" applyAlignment="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6" fillId="2" borderId="2" xfId="0" applyNumberFormat="1" applyFont="1" applyFill="1" applyBorder="1" applyAlignment="1">
      <alignment vertical="center" wrapText="1"/>
    </xf>
    <xf numFmtId="44" fontId="2" fillId="2" borderId="47" xfId="1" applyFont="1" applyFill="1" applyBorder="1" applyAlignment="1" applyProtection="1">
      <alignment vertical="center" wrapText="1"/>
    </xf>
    <xf numFmtId="4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0" fontId="2" fillId="2" borderId="48" xfId="0" applyFont="1" applyFill="1" applyBorder="1" applyAlignment="1">
      <alignment horizontal="center" wrapText="1"/>
    </xf>
    <xf numFmtId="44"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44" fontId="2" fillId="2" borderId="9" xfId="0" applyNumberFormat="1" applyFont="1" applyFill="1" applyBorder="1" applyAlignment="1">
      <alignment horizontal="center" wrapText="1"/>
    </xf>
    <xf numFmtId="0" fontId="20" fillId="0" borderId="0" xfId="0" applyFont="1" applyAlignment="1">
      <alignment wrapText="1"/>
    </xf>
    <xf numFmtId="0" fontId="11" fillId="7" borderId="16" xfId="0" applyFont="1" applyFill="1" applyBorder="1" applyAlignment="1">
      <alignment wrapText="1"/>
    </xf>
    <xf numFmtId="0" fontId="11"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0" fontId="6" fillId="7" borderId="16" xfId="0" applyFont="1" applyFill="1" applyBorder="1" applyAlignment="1">
      <alignment wrapText="1"/>
    </xf>
    <xf numFmtId="4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44" fontId="2" fillId="2" borderId="31" xfId="0" applyNumberFormat="1" applyFont="1" applyFill="1" applyBorder="1" applyAlignment="1">
      <alignment horizontal="center" wrapText="1"/>
    </xf>
    <xf numFmtId="4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0" fontId="1" fillId="2" borderId="8" xfId="0" applyFont="1" applyFill="1" applyBorder="1" applyAlignment="1">
      <alignment vertical="center" wrapText="1"/>
    </xf>
    <xf numFmtId="44" fontId="2" fillId="2" borderId="28" xfId="0" applyNumberFormat="1" applyFont="1" applyFill="1" applyBorder="1" applyAlignment="1">
      <alignment vertical="center" wrapText="1"/>
    </xf>
    <xf numFmtId="0" fontId="3" fillId="2" borderId="13" xfId="0" applyFont="1" applyFill="1" applyBorder="1" applyAlignment="1">
      <alignment wrapText="1"/>
    </xf>
    <xf numFmtId="0" fontId="2" fillId="4" borderId="41" xfId="0" applyFont="1" applyFill="1" applyBorder="1" applyAlignment="1">
      <alignment vertical="center" wrapText="1"/>
    </xf>
    <xf numFmtId="166" fontId="2" fillId="3" borderId="0" xfId="0" applyNumberFormat="1" applyFont="1" applyFill="1" applyAlignment="1" applyProtection="1">
      <alignment vertical="center" wrapText="1"/>
      <protection locked="0"/>
    </xf>
    <xf numFmtId="166" fontId="0" fillId="0" borderId="0" xfId="0" applyNumberFormat="1" applyAlignment="1">
      <alignment wrapText="1"/>
    </xf>
    <xf numFmtId="166" fontId="6" fillId="0" borderId="0" xfId="0" applyNumberFormat="1" applyFont="1" applyAlignment="1">
      <alignment vertical="center" wrapText="1"/>
    </xf>
    <xf numFmtId="166" fontId="6" fillId="3" borderId="0" xfId="0" applyNumberFormat="1" applyFont="1" applyFill="1" applyAlignment="1">
      <alignment vertical="center" wrapText="1"/>
    </xf>
    <xf numFmtId="166" fontId="0" fillId="3" borderId="0" xfId="0" applyNumberFormat="1" applyFill="1" applyAlignment="1">
      <alignment wrapText="1"/>
    </xf>
    <xf numFmtId="0" fontId="6" fillId="0" borderId="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vertical="center" wrapText="1"/>
    </xf>
    <xf numFmtId="168" fontId="5" fillId="0" borderId="0" xfId="3" applyNumberFormat="1" applyFont="1" applyFill="1"/>
    <xf numFmtId="9" fontId="22" fillId="0" borderId="6" xfId="2" applyFont="1" applyFill="1" applyBorder="1" applyAlignment="1">
      <alignment vertical="center" wrapText="1"/>
    </xf>
    <xf numFmtId="167" fontId="24" fillId="0" borderId="6" xfId="3" applyFont="1" applyFill="1" applyBorder="1" applyAlignment="1">
      <alignment horizontal="center" vertical="center" wrapText="1"/>
    </xf>
    <xf numFmtId="168" fontId="24" fillId="0" borderId="6" xfId="3" applyNumberFormat="1" applyFont="1" applyFill="1" applyBorder="1" applyAlignment="1">
      <alignment horizontal="center" vertical="center" wrapText="1"/>
    </xf>
    <xf numFmtId="3" fontId="23" fillId="0" borderId="6" xfId="0" applyNumberFormat="1" applyFont="1" applyBorder="1" applyAlignment="1">
      <alignment vertical="center" wrapText="1"/>
    </xf>
    <xf numFmtId="167" fontId="23" fillId="0" borderId="6" xfId="3" applyFont="1" applyFill="1" applyBorder="1" applyAlignment="1">
      <alignment horizontal="center" vertical="center" wrapText="1"/>
    </xf>
    <xf numFmtId="168" fontId="23" fillId="0" borderId="6" xfId="3" applyNumberFormat="1" applyFont="1" applyFill="1" applyBorder="1" applyAlignment="1">
      <alignment horizontal="center" vertical="center" wrapText="1"/>
    </xf>
    <xf numFmtId="0" fontId="25" fillId="0" borderId="6" xfId="0" applyFont="1" applyBorder="1" applyAlignment="1">
      <alignment horizontal="justify" vertical="center" wrapText="1"/>
    </xf>
    <xf numFmtId="0" fontId="25" fillId="0" borderId="6" xfId="0" applyFont="1" applyBorder="1" applyAlignment="1">
      <alignment vertical="center" wrapText="1"/>
    </xf>
    <xf numFmtId="0" fontId="25" fillId="0" borderId="6" xfId="0" applyFont="1" applyBorder="1" applyAlignment="1">
      <alignment horizontal="left" vertical="center" wrapText="1"/>
    </xf>
    <xf numFmtId="167" fontId="23" fillId="0" borderId="6" xfId="0" applyNumberFormat="1" applyFont="1" applyBorder="1" applyAlignment="1">
      <alignment horizontal="center" vertical="center" wrapText="1"/>
    </xf>
    <xf numFmtId="167" fontId="23" fillId="0" borderId="6" xfId="3" applyFont="1" applyFill="1" applyBorder="1" applyAlignment="1">
      <alignment vertical="center" wrapText="1"/>
    </xf>
    <xf numFmtId="0" fontId="3" fillId="0" borderId="0" xfId="0" applyFont="1" applyAlignment="1">
      <alignment horizontal="right"/>
    </xf>
    <xf numFmtId="3" fontId="3" fillId="0" borderId="0" xfId="0" applyNumberFormat="1" applyFont="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5" xfId="0" applyFont="1" applyFill="1" applyBorder="1" applyAlignment="1">
      <alignment vertical="center" wrapText="1"/>
    </xf>
    <xf numFmtId="0" fontId="8" fillId="2" borderId="7" xfId="0" applyFont="1" applyFill="1" applyBorder="1" applyAlignment="1">
      <alignment vertical="center" wrapText="1"/>
    </xf>
    <xf numFmtId="0" fontId="6" fillId="2" borderId="7" xfId="0" applyFont="1" applyFill="1" applyBorder="1" applyAlignment="1">
      <alignment vertical="center" wrapText="1"/>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8" fillId="2" borderId="49" xfId="0" applyFont="1" applyFill="1" applyBorder="1" applyAlignment="1">
      <alignment vertical="center" wrapText="1"/>
    </xf>
    <xf numFmtId="0" fontId="8" fillId="2" borderId="50" xfId="0" applyFont="1" applyFill="1" applyBorder="1" applyAlignment="1">
      <alignment vertical="center" wrapText="1"/>
    </xf>
    <xf numFmtId="0" fontId="8" fillId="2" borderId="50" xfId="0" applyFont="1" applyFill="1" applyBorder="1" applyAlignment="1" applyProtection="1">
      <alignment vertical="center" wrapText="1"/>
      <protection locked="0"/>
    </xf>
    <xf numFmtId="44" fontId="2" fillId="2" borderId="14" xfId="1" applyFont="1" applyFill="1" applyBorder="1" applyAlignment="1">
      <alignment wrapText="1"/>
    </xf>
    <xf numFmtId="44" fontId="2" fillId="2" borderId="15" xfId="1" applyFont="1" applyFill="1" applyBorder="1" applyAlignment="1">
      <alignment wrapText="1"/>
    </xf>
    <xf numFmtId="0" fontId="2" fillId="2" borderId="26" xfId="0" applyFont="1" applyFill="1" applyBorder="1" applyAlignment="1">
      <alignment horizontal="center" wrapText="1"/>
    </xf>
    <xf numFmtId="44" fontId="2" fillId="2" borderId="44" xfId="1" applyFont="1" applyFill="1" applyBorder="1" applyAlignment="1" applyProtection="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2" fillId="2" borderId="3" xfId="1" applyFont="1" applyFill="1" applyBorder="1" applyAlignment="1">
      <alignment wrapText="1"/>
    </xf>
    <xf numFmtId="44" fontId="6" fillId="2" borderId="8" xfId="0" applyNumberFormat="1" applyFont="1" applyFill="1" applyBorder="1" applyAlignment="1">
      <alignment wrapText="1"/>
    </xf>
    <xf numFmtId="44" fontId="6" fillId="2" borderId="8" xfId="1" applyFont="1" applyFill="1" applyBorder="1" applyAlignment="1">
      <alignment wrapText="1"/>
    </xf>
    <xf numFmtId="44" fontId="6" fillId="2" borderId="9" xfId="1" applyFont="1" applyFill="1" applyBorder="1" applyAlignment="1">
      <alignment wrapText="1"/>
    </xf>
    <xf numFmtId="44" fontId="2" fillId="2" borderId="13" xfId="1" applyFont="1" applyFill="1" applyBorder="1" applyAlignment="1">
      <alignment wrapText="1"/>
    </xf>
    <xf numFmtId="0" fontId="2" fillId="2" borderId="54" xfId="0" applyFont="1" applyFill="1" applyBorder="1" applyAlignment="1">
      <alignment horizontal="center" wrapText="1"/>
    </xf>
    <xf numFmtId="0" fontId="2" fillId="2" borderId="49" xfId="0" applyFont="1" applyFill="1" applyBorder="1" applyAlignment="1">
      <alignment horizontal="center" wrapText="1"/>
    </xf>
    <xf numFmtId="0" fontId="1" fillId="2" borderId="50" xfId="0" applyFont="1" applyFill="1" applyBorder="1" applyAlignment="1">
      <alignment vertical="center" wrapText="1"/>
    </xf>
    <xf numFmtId="44" fontId="2" fillId="2" borderId="28" xfId="1" applyFont="1" applyFill="1" applyBorder="1" applyAlignment="1" applyProtection="1">
      <alignment horizontal="center" vertical="center" wrapText="1"/>
    </xf>
    <xf numFmtId="44" fontId="2" fillId="2" borderId="29" xfId="1" applyFont="1" applyFill="1" applyBorder="1" applyAlignment="1" applyProtection="1">
      <alignment horizontal="center" vertical="center" wrapText="1"/>
    </xf>
    <xf numFmtId="44" fontId="2" fillId="2" borderId="8" xfId="0" applyNumberFormat="1" applyFont="1" applyFill="1" applyBorder="1" applyAlignment="1">
      <alignment horizontal="center" wrapText="1"/>
    </xf>
    <xf numFmtId="44" fontId="6" fillId="2" borderId="10" xfId="0" applyNumberFormat="1" applyFont="1" applyFill="1" applyBorder="1" applyAlignment="1">
      <alignment wrapText="1"/>
    </xf>
    <xf numFmtId="44" fontId="2" fillId="2" borderId="13" xfId="0" applyNumberFormat="1" applyFont="1" applyFill="1" applyBorder="1" applyAlignment="1">
      <alignment horizontal="center" wrapText="1"/>
    </xf>
    <xf numFmtId="0" fontId="10" fillId="8" borderId="3" xfId="0" applyFont="1" applyFill="1" applyBorder="1" applyAlignment="1">
      <alignment horizontal="center" vertical="center" wrapText="1"/>
    </xf>
    <xf numFmtId="0" fontId="27" fillId="0" borderId="0" xfId="0" applyFont="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164" fontId="0" fillId="0" borderId="0" xfId="10" applyFont="1" applyBorder="1" applyAlignment="1">
      <alignment wrapText="1"/>
    </xf>
    <xf numFmtId="44" fontId="1" fillId="0" borderId="3" xfId="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164" fontId="0" fillId="0" borderId="0" xfId="0" applyNumberFormat="1"/>
    <xf numFmtId="44" fontId="0" fillId="0" borderId="0" xfId="0" applyNumberFormat="1" applyAlignment="1">
      <alignment wrapText="1"/>
    </xf>
    <xf numFmtId="164" fontId="2" fillId="2" borderId="3" xfId="1" applyNumberFormat="1" applyFont="1" applyFill="1" applyBorder="1" applyAlignment="1" applyProtection="1">
      <alignment horizontal="center" vertical="center" wrapText="1"/>
    </xf>
    <xf numFmtId="44" fontId="1" fillId="0" borderId="3" xfId="1" applyFont="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164" fontId="0" fillId="0" borderId="0" xfId="0" applyNumberFormat="1" applyAlignment="1">
      <alignment wrapText="1"/>
    </xf>
    <xf numFmtId="44" fontId="1" fillId="0" borderId="3" xfId="1" applyFont="1" applyFill="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44" fontId="6" fillId="0" borderId="3" xfId="1" applyFont="1" applyFill="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28" fillId="0" borderId="3" xfId="1" applyNumberFormat="1" applyFont="1" applyFill="1" applyBorder="1" applyAlignment="1" applyProtection="1">
      <alignment horizontal="center" vertical="center" wrapText="1"/>
    </xf>
    <xf numFmtId="0" fontId="29" fillId="0" borderId="0" xfId="1" applyNumberFormat="1" applyFont="1" applyFill="1" applyBorder="1" applyAlignment="1" applyProtection="1">
      <alignment horizontal="center" vertical="center" wrapText="1"/>
    </xf>
    <xf numFmtId="0" fontId="29" fillId="0" borderId="0" xfId="1" applyNumberFormat="1" applyFont="1" applyFill="1" applyBorder="1" applyAlignment="1" applyProtection="1">
      <alignment vertical="center" wrapText="1"/>
    </xf>
    <xf numFmtId="0" fontId="28" fillId="0" borderId="0" xfId="1" applyNumberFormat="1" applyFont="1" applyFill="1" applyBorder="1" applyAlignment="1" applyProtection="1">
      <alignment horizontal="center" vertical="center" wrapText="1"/>
    </xf>
    <xf numFmtId="0" fontId="28" fillId="0" borderId="0" xfId="1" applyNumberFormat="1" applyFont="1" applyFill="1" applyBorder="1" applyAlignment="1" applyProtection="1">
      <alignment vertical="center" wrapText="1"/>
    </xf>
    <xf numFmtId="0" fontId="29" fillId="0" borderId="0" xfId="0" applyFont="1" applyAlignment="1" applyProtection="1">
      <alignment vertical="center" wrapText="1"/>
      <protection locked="0"/>
    </xf>
    <xf numFmtId="0" fontId="29" fillId="0" borderId="3" xfId="1" applyNumberFormat="1" applyFont="1" applyFill="1" applyBorder="1" applyAlignment="1" applyProtection="1">
      <alignment horizontal="center" vertical="center" wrapText="1"/>
    </xf>
    <xf numFmtId="0" fontId="29" fillId="3" borderId="3" xfId="0" applyFont="1" applyFill="1" applyBorder="1" applyAlignment="1" applyProtection="1">
      <alignment vertical="center" wrapText="1"/>
      <protection locked="0"/>
    </xf>
    <xf numFmtId="9" fontId="0" fillId="0" borderId="0" xfId="2" applyFont="1"/>
    <xf numFmtId="167" fontId="0" fillId="0" borderId="0" xfId="0" applyNumberFormat="1"/>
    <xf numFmtId="0" fontId="22" fillId="2" borderId="6" xfId="0" applyFont="1" applyFill="1" applyBorder="1" applyAlignment="1">
      <alignment vertical="center" wrapText="1"/>
    </xf>
    <xf numFmtId="167" fontId="22" fillId="2" borderId="6" xfId="3" applyFont="1" applyFill="1" applyBorder="1" applyAlignment="1">
      <alignment vertical="center" wrapText="1"/>
    </xf>
    <xf numFmtId="167" fontId="22" fillId="2" borderId="6" xfId="3" applyFont="1" applyFill="1" applyBorder="1" applyAlignment="1">
      <alignment horizontal="center" vertical="center" wrapText="1"/>
    </xf>
    <xf numFmtId="3" fontId="23" fillId="2" borderId="6" xfId="0" applyNumberFormat="1" applyFont="1" applyFill="1" applyBorder="1" applyAlignment="1">
      <alignment horizontal="center" vertical="center" wrapText="1"/>
    </xf>
    <xf numFmtId="3" fontId="23" fillId="2" borderId="6" xfId="0" applyNumberFormat="1" applyFont="1" applyFill="1" applyBorder="1" applyAlignment="1">
      <alignment horizontal="left" vertical="center" wrapText="1"/>
    </xf>
    <xf numFmtId="3" fontId="23" fillId="2" borderId="6" xfId="0" applyNumberFormat="1" applyFont="1" applyFill="1" applyBorder="1" applyAlignment="1">
      <alignment vertical="center" wrapText="1"/>
    </xf>
    <xf numFmtId="0" fontId="23" fillId="2" borderId="6" xfId="0" applyFont="1" applyFill="1" applyBorder="1" applyAlignment="1">
      <alignment horizontal="center" vertical="center" wrapText="1"/>
    </xf>
    <xf numFmtId="167" fontId="26" fillId="2" borderId="6" xfId="3" applyFont="1" applyFill="1" applyBorder="1" applyAlignment="1">
      <alignment horizontal="center" vertical="center" wrapText="1"/>
    </xf>
    <xf numFmtId="9" fontId="22" fillId="2" borderId="6" xfId="2" applyFont="1" applyFill="1" applyBorder="1" applyAlignment="1">
      <alignment vertical="center" wrapText="1"/>
    </xf>
    <xf numFmtId="167" fontId="24" fillId="2" borderId="6" xfId="3" applyFont="1" applyFill="1" applyBorder="1" applyAlignment="1">
      <alignment horizontal="center" vertical="center" wrapText="1"/>
    </xf>
    <xf numFmtId="167" fontId="26" fillId="2" borderId="6" xfId="3" applyFont="1" applyFill="1" applyBorder="1" applyAlignment="1">
      <alignment vertical="center" wrapText="1"/>
    </xf>
    <xf numFmtId="168" fontId="26"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2"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Font="1" applyFill="1" applyBorder="1" applyAlignment="1">
      <alignment vertical="center"/>
    </xf>
    <xf numFmtId="167" fontId="22" fillId="2" borderId="6" xfId="0" applyNumberFormat="1" applyFont="1" applyFill="1" applyBorder="1" applyAlignment="1">
      <alignment vertical="center" wrapText="1"/>
    </xf>
    <xf numFmtId="9" fontId="5" fillId="0" borderId="0" xfId="2" applyFont="1" applyFill="1"/>
    <xf numFmtId="0" fontId="2" fillId="2" borderId="24" xfId="0" applyFont="1" applyFill="1" applyBorder="1" applyAlignment="1">
      <alignment horizontal="right" wrapText="1"/>
    </xf>
    <xf numFmtId="49" fontId="1" fillId="0" borderId="3" xfId="1" applyNumberFormat="1" applyFont="1" applyBorder="1" applyAlignment="1" applyProtection="1">
      <alignment horizontal="left" vertical="center" wrapText="1"/>
      <protection locked="0"/>
    </xf>
    <xf numFmtId="44" fontId="6" fillId="0" borderId="0" xfId="0" applyNumberFormat="1" applyFont="1" applyAlignment="1">
      <alignment wrapText="1"/>
    </xf>
    <xf numFmtId="44" fontId="6" fillId="3" borderId="0" xfId="0" applyNumberFormat="1" applyFont="1" applyFill="1" applyAlignment="1">
      <alignment wrapText="1"/>
    </xf>
    <xf numFmtId="44" fontId="6" fillId="0" borderId="2" xfId="1" applyFont="1" applyFill="1" applyBorder="1" applyAlignment="1" applyProtection="1">
      <alignment vertical="center" wrapText="1"/>
      <protection locked="0"/>
    </xf>
    <xf numFmtId="44" fontId="1" fillId="0" borderId="2" xfId="1" applyFont="1" applyFill="1" applyBorder="1" applyAlignment="1" applyProtection="1">
      <alignment vertical="center" wrapText="1"/>
      <protection locked="0"/>
    </xf>
    <xf numFmtId="166" fontId="1" fillId="2" borderId="10" xfId="0" applyNumberFormat="1" applyFont="1" applyFill="1" applyBorder="1" applyAlignment="1">
      <alignment wrapText="1"/>
    </xf>
    <xf numFmtId="166" fontId="1" fillId="2" borderId="37" xfId="0" applyNumberFormat="1" applyFont="1" applyFill="1" applyBorder="1" applyAlignment="1">
      <alignment wrapText="1"/>
    </xf>
    <xf numFmtId="166" fontId="1" fillId="2" borderId="36" xfId="0" applyNumberFormat="1" applyFont="1" applyFill="1" applyBorder="1" applyAlignment="1">
      <alignment wrapText="1"/>
    </xf>
    <xf numFmtId="166" fontId="2" fillId="2" borderId="51" xfId="0" applyNumberFormat="1" applyFont="1" applyFill="1" applyBorder="1" applyAlignment="1">
      <alignment wrapText="1"/>
    </xf>
    <xf numFmtId="166" fontId="2" fillId="2" borderId="31" xfId="0" applyNumberFormat="1" applyFont="1" applyFill="1" applyBorder="1" applyAlignment="1">
      <alignment wrapText="1"/>
    </xf>
    <xf numFmtId="166" fontId="2" fillId="2" borderId="32" xfId="0" applyNumberFormat="1" applyFont="1" applyFill="1" applyBorder="1" applyAlignment="1">
      <alignment wrapText="1"/>
    </xf>
    <xf numFmtId="166" fontId="6" fillId="2" borderId="36" xfId="0" applyNumberFormat="1" applyFont="1" applyFill="1" applyBorder="1" applyAlignment="1">
      <alignment wrapText="1"/>
    </xf>
    <xf numFmtId="166" fontId="6" fillId="2" borderId="48" xfId="0" applyNumberFormat="1" applyFont="1" applyFill="1" applyBorder="1" applyAlignment="1">
      <alignment wrapText="1"/>
    </xf>
    <xf numFmtId="166" fontId="6" fillId="2" borderId="37" xfId="0" applyNumberFormat="1" applyFont="1" applyFill="1" applyBorder="1" applyAlignment="1">
      <alignment wrapText="1"/>
    </xf>
    <xf numFmtId="166" fontId="2" fillId="2" borderId="36" xfId="0" applyNumberFormat="1" applyFont="1" applyFill="1" applyBorder="1" applyAlignment="1">
      <alignment wrapText="1"/>
    </xf>
    <xf numFmtId="166" fontId="2" fillId="2" borderId="9" xfId="0" applyNumberFormat="1" applyFont="1" applyFill="1" applyBorder="1" applyAlignment="1">
      <alignment wrapText="1"/>
    </xf>
    <xf numFmtId="166" fontId="6" fillId="2" borderId="15" xfId="0" applyNumberFormat="1" applyFont="1" applyFill="1" applyBorder="1" applyAlignment="1">
      <alignment wrapText="1"/>
    </xf>
    <xf numFmtId="166" fontId="6" fillId="2" borderId="47" xfId="0" applyNumberFormat="1" applyFont="1" applyFill="1" applyBorder="1" applyAlignment="1">
      <alignment wrapText="1"/>
    </xf>
    <xf numFmtId="166" fontId="6" fillId="2" borderId="14" xfId="0" applyNumberFormat="1" applyFont="1" applyFill="1" applyBorder="1" applyAlignment="1">
      <alignment wrapText="1"/>
    </xf>
    <xf numFmtId="166" fontId="2" fillId="2" borderId="30" xfId="0" applyNumberFormat="1" applyFont="1" applyFill="1" applyBorder="1" applyAlignment="1">
      <alignment wrapText="1"/>
    </xf>
    <xf numFmtId="166" fontId="2" fillId="2" borderId="3" xfId="1" applyNumberFormat="1" applyFont="1" applyFill="1" applyBorder="1" applyAlignment="1">
      <alignment vertical="center" wrapText="1"/>
    </xf>
    <xf numFmtId="166" fontId="2" fillId="2" borderId="14" xfId="1" applyNumberFormat="1" applyFont="1" applyFill="1" applyBorder="1" applyAlignment="1">
      <alignment vertical="center" wrapText="1"/>
    </xf>
    <xf numFmtId="166" fontId="2" fillId="2" borderId="9" xfId="1" applyNumberFormat="1" applyFont="1" applyFill="1" applyBorder="1" applyAlignment="1">
      <alignment vertical="center" wrapText="1"/>
    </xf>
    <xf numFmtId="166" fontId="2" fillId="2" borderId="15" xfId="1" applyNumberFormat="1" applyFont="1" applyFill="1" applyBorder="1" applyAlignment="1">
      <alignment vertical="center" wrapText="1"/>
    </xf>
    <xf numFmtId="44" fontId="6" fillId="2" borderId="57" xfId="1" applyFont="1" applyFill="1" applyBorder="1" applyAlignment="1" applyProtection="1">
      <alignment wrapText="1"/>
    </xf>
    <xf numFmtId="166" fontId="6" fillId="2" borderId="56" xfId="1" applyNumberFormat="1" applyFont="1" applyFill="1" applyBorder="1" applyAlignment="1">
      <alignment wrapText="1"/>
    </xf>
    <xf numFmtId="166" fontId="6" fillId="2" borderId="12" xfId="1" applyNumberFormat="1" applyFont="1" applyFill="1" applyBorder="1" applyAlignment="1">
      <alignment wrapText="1"/>
    </xf>
    <xf numFmtId="166" fontId="2" fillId="2" borderId="56" xfId="1" applyNumberFormat="1" applyFont="1" applyFill="1" applyBorder="1" applyAlignment="1">
      <alignment wrapText="1"/>
    </xf>
    <xf numFmtId="44" fontId="2" fillId="2" borderId="58" xfId="1" applyFont="1" applyFill="1" applyBorder="1" applyAlignment="1" applyProtection="1">
      <alignment wrapText="1"/>
    </xf>
    <xf numFmtId="166" fontId="2" fillId="2" borderId="59" xfId="1" applyNumberFormat="1" applyFont="1" applyFill="1" applyBorder="1" applyAlignment="1">
      <alignment wrapText="1"/>
    </xf>
    <xf numFmtId="166" fontId="6" fillId="2" borderId="57" xfId="1" applyNumberFormat="1" applyFont="1" applyFill="1" applyBorder="1" applyAlignment="1">
      <alignment wrapText="1"/>
    </xf>
    <xf numFmtId="166" fontId="2" fillId="2" borderId="61" xfId="1" applyNumberFormat="1" applyFont="1" applyFill="1" applyBorder="1" applyAlignment="1">
      <alignment wrapText="1"/>
    </xf>
    <xf numFmtId="166" fontId="2" fillId="2" borderId="59" xfId="0" applyNumberFormat="1" applyFont="1" applyFill="1" applyBorder="1" applyAlignment="1">
      <alignment wrapText="1"/>
    </xf>
    <xf numFmtId="166" fontId="2" fillId="2" borderId="60" xfId="1" applyNumberFormat="1" applyFont="1" applyFill="1" applyBorder="1" applyAlignment="1">
      <alignment wrapText="1"/>
    </xf>
    <xf numFmtId="0" fontId="0" fillId="0" borderId="0" xfId="0" applyAlignment="1">
      <alignment horizontal="left" wrapText="1"/>
    </xf>
    <xf numFmtId="0" fontId="2" fillId="6" borderId="3" xfId="0" applyFont="1" applyFill="1" applyBorder="1" applyAlignment="1">
      <alignment horizontal="left" vertical="center" wrapText="1"/>
    </xf>
    <xf numFmtId="0" fontId="6" fillId="3" borderId="0" xfId="0" applyFont="1" applyFill="1" applyAlignment="1" applyProtection="1">
      <alignment horizontal="left" vertical="center" wrapText="1"/>
      <protection locked="0"/>
    </xf>
    <xf numFmtId="0" fontId="2" fillId="2" borderId="3" xfId="0" applyFont="1" applyFill="1" applyBorder="1" applyAlignment="1">
      <alignment horizontal="left" vertical="center" wrapText="1"/>
    </xf>
    <xf numFmtId="0" fontId="2" fillId="3" borderId="0" xfId="0" applyFont="1" applyFill="1" applyAlignment="1">
      <alignment horizontal="left" vertical="center" wrapText="1"/>
    </xf>
    <xf numFmtId="0" fontId="6" fillId="6" borderId="53" xfId="0" applyFont="1" applyFill="1" applyBorder="1" applyAlignment="1">
      <alignment vertical="center" wrapText="1"/>
    </xf>
    <xf numFmtId="0" fontId="6" fillId="6" borderId="37" xfId="0" applyFont="1" applyFill="1" applyBorder="1" applyAlignment="1">
      <alignment vertical="center" wrapText="1"/>
    </xf>
    <xf numFmtId="0" fontId="1" fillId="3" borderId="2"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8" fontId="6" fillId="0" borderId="3" xfId="1" applyNumberFormat="1" applyFont="1" applyBorder="1" applyAlignment="1" applyProtection="1">
      <alignment horizontal="center" vertical="center" wrapText="1"/>
      <protection locked="0"/>
    </xf>
    <xf numFmtId="44" fontId="1" fillId="0" borderId="3" xfId="1" applyFont="1" applyFill="1" applyBorder="1" applyAlignment="1" applyProtection="1">
      <alignment horizontal="left" vertical="center" wrapText="1"/>
      <protection locked="0"/>
    </xf>
    <xf numFmtId="0" fontId="31" fillId="0" borderId="0" xfId="0" applyFont="1" applyAlignment="1">
      <alignment vertical="center"/>
    </xf>
    <xf numFmtId="0" fontId="6"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3" fontId="26" fillId="2" borderId="6" xfId="0" applyNumberFormat="1" applyFont="1" applyFill="1" applyBorder="1" applyAlignment="1">
      <alignment horizontal="center" vertic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2" xfId="0" applyFont="1" applyBorder="1" applyAlignment="1">
      <alignment horizontal="center" wrapText="1"/>
    </xf>
    <xf numFmtId="0" fontId="21" fillId="0" borderId="26" xfId="0" applyFont="1" applyBorder="1" applyAlignment="1">
      <alignment horizontal="center"/>
    </xf>
    <xf numFmtId="0" fontId="21" fillId="0" borderId="27" xfId="0" applyFont="1" applyBorder="1" applyAlignment="1">
      <alignment horizontal="center"/>
    </xf>
    <xf numFmtId="0" fontId="21" fillId="0" borderId="22" xfId="0" applyFont="1" applyBorder="1" applyAlignment="1">
      <alignment horizontal="center"/>
    </xf>
    <xf numFmtId="0" fontId="22" fillId="2"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6" fillId="2" borderId="6" xfId="0" applyNumberFormat="1" applyFont="1" applyFill="1" applyBorder="1" applyAlignment="1">
      <alignment horizontal="left" vertical="center" wrapText="1"/>
    </xf>
    <xf numFmtId="3" fontId="23" fillId="0" borderId="6" xfId="0" applyNumberFormat="1" applyFont="1" applyBorder="1" applyAlignment="1">
      <alignment horizontal="center" vertical="center" wrapText="1"/>
    </xf>
    <xf numFmtId="3" fontId="22" fillId="2" borderId="6" xfId="0" applyNumberFormat="1" applyFont="1" applyFill="1" applyBorder="1" applyAlignment="1">
      <alignment horizontal="left" vertical="center"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4" fontId="6" fillId="3" borderId="3" xfId="1" applyFont="1" applyFill="1" applyBorder="1" applyAlignment="1" applyProtection="1">
      <alignment horizontal="left" vertical="center" wrapText="1"/>
      <protection locked="0"/>
    </xf>
    <xf numFmtId="0" fontId="2" fillId="4" borderId="39"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1" fillId="3" borderId="3" xfId="0" applyFont="1" applyFill="1" applyBorder="1" applyAlignment="1" applyProtection="1">
      <alignment horizontal="left" vertical="top" wrapText="1"/>
      <protection locked="0"/>
    </xf>
    <xf numFmtId="44" fontId="21" fillId="3" borderId="3" xfId="1" applyFont="1" applyFill="1" applyBorder="1" applyAlignment="1" applyProtection="1">
      <alignment horizontal="left" vertical="top" wrapText="1"/>
      <protection locked="0"/>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53"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6" xfId="1" applyFont="1" applyFill="1" applyBorder="1" applyAlignment="1" applyProtection="1">
      <alignment horizontal="center" vertical="center" wrapText="1"/>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44" fontId="4" fillId="7" borderId="25" xfId="1" applyFont="1" applyFill="1" applyBorder="1" applyAlignment="1">
      <alignment horizontal="left" wrapText="1"/>
    </xf>
    <xf numFmtId="0" fontId="4" fillId="7" borderId="21" xfId="0" applyFont="1" applyFill="1" applyBorder="1" applyAlignment="1">
      <alignment horizontal="left" wrapText="1"/>
    </xf>
    <xf numFmtId="0" fontId="18" fillId="0" borderId="0" xfId="0" applyFont="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2" xfId="0" applyFont="1" applyFill="1" applyBorder="1" applyAlignment="1">
      <alignment horizontal="left" wrapText="1"/>
    </xf>
    <xf numFmtId="49" fontId="21" fillId="3" borderId="3" xfId="0" applyNumberFormat="1" applyFont="1" applyFill="1" applyBorder="1" applyAlignment="1" applyProtection="1">
      <alignment horizontal="left" vertical="center" wrapText="1"/>
      <protection locked="0"/>
    </xf>
    <xf numFmtId="49" fontId="30" fillId="3" borderId="3" xfId="0" applyNumberFormat="1" applyFont="1" applyFill="1" applyBorder="1" applyAlignment="1" applyProtection="1">
      <alignment horizontal="left" vertical="center" wrapText="1"/>
      <protection locked="0"/>
    </xf>
    <xf numFmtId="44" fontId="30" fillId="3" borderId="3" xfId="1" applyFont="1" applyFill="1" applyBorder="1" applyAlignment="1" applyProtection="1">
      <alignment horizontal="left" vertical="center" wrapText="1"/>
      <protection locked="0"/>
    </xf>
    <xf numFmtId="0" fontId="1" fillId="6" borderId="5" xfId="0" applyFont="1" applyFill="1" applyBorder="1" applyAlignment="1">
      <alignment horizontal="left" vertical="center" wrapText="1"/>
    </xf>
    <xf numFmtId="0" fontId="1" fillId="6" borderId="53" xfId="0" applyFont="1" applyFill="1" applyBorder="1" applyAlignment="1">
      <alignment horizontal="left" vertical="center" wrapText="1"/>
    </xf>
    <xf numFmtId="0" fontId="1" fillId="6" borderId="37"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6" fillId="6" borderId="37" xfId="0" applyFont="1" applyFill="1" applyBorder="1" applyAlignment="1">
      <alignment horizontal="left" vertical="center" wrapText="1"/>
    </xf>
    <xf numFmtId="49" fontId="21" fillId="3" borderId="4" xfId="0" applyNumberFormat="1" applyFont="1" applyFill="1" applyBorder="1" applyAlignment="1" applyProtection="1">
      <alignment horizontal="center" vertical="top" wrapText="1"/>
      <protection locked="0"/>
    </xf>
    <xf numFmtId="49" fontId="21" fillId="3" borderId="1" xfId="0" applyNumberFormat="1" applyFont="1" applyFill="1" applyBorder="1" applyAlignment="1" applyProtection="1">
      <alignment horizontal="center" vertical="top" wrapText="1"/>
      <protection locked="0"/>
    </xf>
    <xf numFmtId="49" fontId="21" fillId="3" borderId="2" xfId="0" applyNumberFormat="1" applyFont="1" applyFill="1" applyBorder="1" applyAlignment="1" applyProtection="1">
      <alignment horizontal="center" vertical="top" wrapText="1"/>
      <protection locked="0"/>
    </xf>
    <xf numFmtId="0" fontId="1" fillId="6" borderId="3" xfId="0" applyFont="1" applyFill="1" applyBorder="1" applyAlignment="1">
      <alignment horizontal="left" vertical="center" wrapText="1"/>
    </xf>
    <xf numFmtId="0" fontId="1" fillId="6" borderId="5"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11" fillId="7" borderId="18" xfId="0" applyFont="1" applyFill="1" applyBorder="1" applyAlignment="1">
      <alignment horizontal="left" wrapText="1"/>
    </xf>
    <xf numFmtId="0" fontId="11" fillId="7" borderId="16" xfId="0" applyFont="1" applyFill="1" applyBorder="1" applyAlignment="1">
      <alignment horizontal="left" wrapText="1"/>
    </xf>
    <xf numFmtId="0" fontId="11" fillId="7" borderId="38"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44" fontId="3" fillId="2" borderId="42" xfId="0" applyNumberFormat="1" applyFont="1" applyFill="1" applyBorder="1" applyAlignment="1">
      <alignment horizontal="center"/>
    </xf>
    <xf numFmtId="44"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0" fontId="0" fillId="2" borderId="44" xfId="0"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6" xfId="0" applyFont="1" applyFill="1" applyBorder="1" applyAlignment="1">
      <alignment horizontal="center" vertical="center" wrapText="1"/>
    </xf>
    <xf numFmtId="44" fontId="17" fillId="3" borderId="0" xfId="1" applyFont="1" applyFill="1" applyBorder="1" applyAlignment="1">
      <alignment wrapText="1"/>
    </xf>
    <xf numFmtId="44" fontId="32" fillId="3" borderId="0" xfId="1" applyFont="1" applyFill="1" applyBorder="1" applyAlignment="1">
      <alignment wrapText="1"/>
    </xf>
    <xf numFmtId="44" fontId="33" fillId="3" borderId="0" xfId="1" applyFont="1" applyFill="1" applyBorder="1" applyAlignment="1">
      <alignment horizontal="left" wrapText="1"/>
    </xf>
    <xf numFmtId="44" fontId="28" fillId="3" borderId="3" xfId="1" applyFont="1" applyFill="1" applyBorder="1" applyAlignment="1" applyProtection="1">
      <alignment horizontal="center" vertical="center" wrapText="1"/>
      <protection locked="0"/>
    </xf>
    <xf numFmtId="44" fontId="28" fillId="3" borderId="3" xfId="1" applyFont="1" applyFill="1" applyBorder="1" applyAlignment="1" applyProtection="1">
      <alignment horizontal="right" vertical="center" wrapText="1"/>
      <protection locked="0"/>
    </xf>
    <xf numFmtId="44" fontId="29" fillId="3" borderId="3" xfId="1" applyFont="1" applyFill="1" applyBorder="1" applyAlignment="1" applyProtection="1">
      <alignment horizontal="center" vertical="center" wrapText="1"/>
    </xf>
    <xf numFmtId="44" fontId="28" fillId="3" borderId="0" xfId="1" applyFont="1" applyFill="1" applyBorder="1" applyAlignment="1" applyProtection="1">
      <alignment horizontal="center" vertical="center" wrapText="1"/>
      <protection locked="0"/>
    </xf>
    <xf numFmtId="44" fontId="28" fillId="3" borderId="0" xfId="1" applyFont="1" applyFill="1" applyBorder="1" applyAlignment="1" applyProtection="1">
      <alignment vertical="center" wrapText="1"/>
      <protection locked="0"/>
    </xf>
    <xf numFmtId="44" fontId="28" fillId="3" borderId="3" xfId="1" applyFont="1" applyFill="1" applyBorder="1" applyAlignment="1" applyProtection="1">
      <alignment vertical="center" wrapText="1"/>
      <protection locked="0"/>
    </xf>
    <xf numFmtId="44" fontId="29" fillId="3" borderId="0" xfId="1" applyFont="1" applyFill="1" applyBorder="1" applyAlignment="1" applyProtection="1">
      <alignment vertical="center" wrapText="1"/>
      <protection locked="0"/>
    </xf>
    <xf numFmtId="44" fontId="29" fillId="3" borderId="0" xfId="1" applyFont="1" applyFill="1" applyBorder="1" applyAlignment="1">
      <alignment vertical="center" wrapText="1"/>
    </xf>
    <xf numFmtId="44" fontId="29" fillId="3" borderId="0" xfId="1" applyFont="1" applyFill="1" applyBorder="1" applyAlignment="1" applyProtection="1">
      <alignment horizontal="center" vertical="center" wrapText="1"/>
    </xf>
    <xf numFmtId="44" fontId="29" fillId="3" borderId="0" xfId="1" applyFont="1" applyFill="1" applyBorder="1" applyAlignment="1" applyProtection="1">
      <alignment vertical="center" wrapText="1"/>
    </xf>
    <xf numFmtId="9" fontId="34" fillId="2" borderId="3" xfId="2" applyFont="1" applyFill="1" applyBorder="1" applyAlignment="1" applyProtection="1">
      <alignment horizontal="center" vertical="center" wrapText="1"/>
    </xf>
  </cellXfs>
  <cellStyles count="11">
    <cellStyle name="Milliers" xfId="10" builtinId="3"/>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B1:K55"/>
  <sheetViews>
    <sheetView zoomScaleNormal="100" workbookViewId="0">
      <selection activeCell="C6" sqref="C6"/>
    </sheetView>
  </sheetViews>
  <sheetFormatPr baseColWidth="10" defaultColWidth="11.5703125" defaultRowHeight="15" x14ac:dyDescent="0.25"/>
  <cols>
    <col min="1" max="1" width="2.7109375" customWidth="1"/>
    <col min="2" max="2" width="13.28515625" customWidth="1"/>
    <col min="3" max="3" width="77.7109375" customWidth="1"/>
    <col min="4" max="4" width="16.7109375" customWidth="1"/>
    <col min="5" max="6" width="16.7109375" hidden="1" customWidth="1"/>
    <col min="7" max="8" width="16.7109375" customWidth="1"/>
  </cols>
  <sheetData>
    <row r="1" spans="2:8" ht="21.75" thickBot="1" x14ac:dyDescent="0.4">
      <c r="B1" s="314" t="s">
        <v>570</v>
      </c>
      <c r="C1" s="315"/>
      <c r="D1" s="315"/>
      <c r="E1" s="315"/>
      <c r="F1" s="315"/>
      <c r="G1" s="315"/>
      <c r="H1" s="316"/>
    </row>
    <row r="2" spans="2:8" ht="19.5" thickBot="1" x14ac:dyDescent="0.35">
      <c r="B2" s="317" t="s">
        <v>487</v>
      </c>
      <c r="C2" s="318"/>
      <c r="D2" s="318"/>
      <c r="E2" s="318"/>
      <c r="F2" s="318"/>
      <c r="G2" s="318"/>
      <c r="H2" s="319"/>
    </row>
    <row r="3" spans="2:8" ht="15.75" thickBot="1" x14ac:dyDescent="0.3">
      <c r="D3" s="171"/>
      <c r="E3" s="171"/>
      <c r="F3" s="171"/>
      <c r="G3" s="171"/>
      <c r="H3" s="171"/>
    </row>
    <row r="4" spans="2:8" ht="39" thickBot="1" x14ac:dyDescent="0.3">
      <c r="B4" s="245" t="s">
        <v>488</v>
      </c>
      <c r="C4" s="245" t="s">
        <v>489</v>
      </c>
      <c r="D4" s="246" t="s">
        <v>513</v>
      </c>
      <c r="E4" s="246"/>
      <c r="F4" s="246"/>
      <c r="G4" s="246" t="s">
        <v>490</v>
      </c>
      <c r="H4" s="247" t="s">
        <v>491</v>
      </c>
    </row>
    <row r="5" spans="2:8" ht="45.6" customHeight="1" thickBot="1" x14ac:dyDescent="0.3">
      <c r="B5" s="320" t="s">
        <v>372</v>
      </c>
      <c r="C5" s="320"/>
      <c r="D5" s="261">
        <f>SUM(D6:D9)</f>
        <v>20000</v>
      </c>
      <c r="E5" s="261">
        <f>SUM(E6:E9)</f>
        <v>349884.12627159699</v>
      </c>
      <c r="F5" s="261">
        <f t="shared" ref="F5" si="0">SUM(F6:F9)</f>
        <v>0</v>
      </c>
      <c r="G5" s="261">
        <f>SUM(G6:G9)</f>
        <v>369884.12627159699</v>
      </c>
      <c r="H5" s="253">
        <f>G5/$G$30</f>
        <v>0.24658941708876547</v>
      </c>
    </row>
    <row r="6" spans="2:8" ht="30" customHeight="1" thickBot="1" x14ac:dyDescent="0.3">
      <c r="B6" s="248" t="s">
        <v>492</v>
      </c>
      <c r="C6" s="175" t="str">
        <f>'1) Tableau budgétaire 1'!C15:J15</f>
        <v>Les jeunes et leurs associations ont acquis connaissances accrues et capacités pour impulser la mobilisation sociale et participer aux initiatives de consolidation de la paix</v>
      </c>
      <c r="D6" s="173">
        <f>'1) Tableau budgétaire 1'!D43</f>
        <v>20000</v>
      </c>
      <c r="E6" s="173">
        <f>'1) Tableau budgétaire 1'!E43</f>
        <v>160573</v>
      </c>
      <c r="F6" s="173">
        <f>'1) Tableau budgétaire 1'!F43</f>
        <v>0</v>
      </c>
      <c r="G6" s="173">
        <f>SUM(D6:F6)</f>
        <v>180573</v>
      </c>
      <c r="H6" s="174"/>
    </row>
    <row r="7" spans="2:8" ht="39" thickBot="1" x14ac:dyDescent="0.3">
      <c r="B7" s="248" t="s">
        <v>493</v>
      </c>
      <c r="C7" s="175" t="str">
        <f>'1) Tableau budgétaire 1'!C44:J44</f>
        <v>D’ici la fin du projet, 1000 PDIs et membres des communautés hôtes sont touchés par des initiatives de mobilisation sociale sur la santé mentale et le soutien psychosocial mise en œuvre par et à travers des associations des jeunes</v>
      </c>
      <c r="D7" s="176">
        <f>'1) Tableau budgétaire 1'!D70</f>
        <v>0</v>
      </c>
      <c r="E7" s="176">
        <f>'1) Tableau budgétaire 1'!E70</f>
        <v>67455</v>
      </c>
      <c r="F7" s="176">
        <f>'1) Tableau budgétaire 1'!F70</f>
        <v>0</v>
      </c>
      <c r="G7" s="173">
        <f t="shared" ref="G7:G9" si="1">SUM(D7:F7)</f>
        <v>67455</v>
      </c>
      <c r="H7" s="177"/>
    </row>
    <row r="8" spans="2:8" ht="31.15" customHeight="1" thickBot="1" x14ac:dyDescent="0.3">
      <c r="B8" s="248" t="s">
        <v>494</v>
      </c>
      <c r="C8" s="175" t="str">
        <f>'1) Tableau budgétaire 1'!C71:J71</f>
        <v>Des dispositifs de soutien communautaires animés par les jeunes sont mis en place et accompagnent les survivant-e-s des violences et les femmes et filles à risque des VBGs dans leurs efforts de réinsertion socio-communautaire</v>
      </c>
      <c r="D8" s="176">
        <f>'1) Tableau budgétaire 1'!D97</f>
        <v>0</v>
      </c>
      <c r="E8" s="176">
        <f>'1) Tableau budgétaire 1'!E97</f>
        <v>121856.12627159696</v>
      </c>
      <c r="F8" s="176">
        <f>'1) Tableau budgétaire 1'!F97</f>
        <v>0</v>
      </c>
      <c r="G8" s="173">
        <f t="shared" si="1"/>
        <v>121856.12627159696</v>
      </c>
      <c r="H8" s="177"/>
    </row>
    <row r="9" spans="2:8" ht="15.75" thickBot="1" x14ac:dyDescent="0.3">
      <c r="B9" s="248" t="s">
        <v>509</v>
      </c>
      <c r="C9" s="175"/>
      <c r="D9" s="176">
        <f>'1) Tableau budgétaire 1'!D109</f>
        <v>0</v>
      </c>
      <c r="E9" s="176">
        <f>'1) Tableau budgétaire 1'!E109</f>
        <v>0</v>
      </c>
      <c r="F9" s="176">
        <f>'1) Tableau budgétaire 1'!F109</f>
        <v>0</v>
      </c>
      <c r="G9" s="173">
        <f t="shared" si="1"/>
        <v>0</v>
      </c>
      <c r="H9" s="177"/>
    </row>
    <row r="10" spans="2:8" ht="31.9" customHeight="1" thickBot="1" x14ac:dyDescent="0.3">
      <c r="B10" s="320" t="s">
        <v>381</v>
      </c>
      <c r="C10" s="320"/>
      <c r="D10" s="261">
        <f>SUM(D11:D13)</f>
        <v>562000</v>
      </c>
      <c r="E10" s="261">
        <f>SUM(E11:E13)</f>
        <v>133144</v>
      </c>
      <c r="F10" s="261">
        <f>SUM(F11:F13)</f>
        <v>0</v>
      </c>
      <c r="G10" s="261">
        <f>SUM(G11:G13)</f>
        <v>695144</v>
      </c>
      <c r="H10" s="253">
        <f>G10/$G$30</f>
        <v>0.46342933253341823</v>
      </c>
    </row>
    <row r="11" spans="2:8" ht="41.45" customHeight="1" thickBot="1" x14ac:dyDescent="0.3">
      <c r="B11" s="249" t="s">
        <v>382</v>
      </c>
      <c r="C11" s="175" t="str">
        <f>'1) Tableau budgétaire 1'!C112:J112</f>
        <v>D’ici la fin du projet, 2000 PDI et membres des communautés hôtes ont accès aux services de prise en charge de la santé mentale et du bien-être psychosocial</v>
      </c>
      <c r="D11" s="176">
        <f>'1) Tableau budgétaire 1'!D208</f>
        <v>273000</v>
      </c>
      <c r="E11" s="176">
        <f>'1) Tableau budgétaire 1'!E208</f>
        <v>29000</v>
      </c>
      <c r="F11" s="176">
        <f>'1) Tableau budgétaire 1'!F208</f>
        <v>0</v>
      </c>
      <c r="G11" s="173">
        <f>SUM(D11:F11)</f>
        <v>302000</v>
      </c>
      <c r="H11" s="174"/>
    </row>
    <row r="12" spans="2:8" ht="26.25" thickBot="1" x14ac:dyDescent="0.3">
      <c r="B12" s="250" t="s">
        <v>495</v>
      </c>
      <c r="C12" s="178" t="str">
        <f>'1) Tableau budgétaire 1'!C209:J209</f>
        <v>D’ici la fin du projet, 720 PDIs et membres de communautés d’accueil ont accès aux services de prise en charge des VBG et du soutien psychosocial</v>
      </c>
      <c r="D12" s="176">
        <f>'1) Tableau budgétaire 1'!D255</f>
        <v>0</v>
      </c>
      <c r="E12" s="176">
        <f>'1) Tableau budgétaire 1'!E255</f>
        <v>104144</v>
      </c>
      <c r="F12" s="176">
        <f>'1) Tableau budgétaire 1'!F255</f>
        <v>0</v>
      </c>
      <c r="G12" s="173">
        <f>SUM(D12:F12)</f>
        <v>104144</v>
      </c>
      <c r="H12" s="177"/>
    </row>
    <row r="13" spans="2:8" ht="15.75" hidden="1" thickBot="1" x14ac:dyDescent="0.3">
      <c r="B13" s="175" t="s">
        <v>496</v>
      </c>
      <c r="C13" s="178"/>
      <c r="D13" s="176">
        <f>'1) Tableau budgétaire 1'!D280</f>
        <v>289000</v>
      </c>
      <c r="E13" s="176">
        <f>'1) Tableau budgétaire 1'!E280</f>
        <v>0</v>
      </c>
      <c r="F13" s="176">
        <f>'1) Tableau budgétaire 1'!F280</f>
        <v>0</v>
      </c>
      <c r="G13" s="173">
        <f t="shared" ref="G13" si="2">SUM(D13:F13)</f>
        <v>289000</v>
      </c>
      <c r="H13" s="177"/>
    </row>
    <row r="14" spans="2:8" ht="39.6" customHeight="1" thickBot="1" x14ac:dyDescent="0.3">
      <c r="B14" s="320" t="s">
        <v>388</v>
      </c>
      <c r="C14" s="320"/>
      <c r="D14" s="261">
        <f>SUM(D15:D17)</f>
        <v>0</v>
      </c>
      <c r="E14" s="261">
        <f>SUM(E15:E17)</f>
        <v>0</v>
      </c>
      <c r="F14" s="261">
        <f>SUM(F15:F17)</f>
        <v>0</v>
      </c>
      <c r="G14" s="261">
        <f>SUM(G15:G17)</f>
        <v>0</v>
      </c>
      <c r="H14" s="253">
        <f>G14/$G$30</f>
        <v>0</v>
      </c>
    </row>
    <row r="15" spans="2:8" ht="15.75" thickBot="1" x14ac:dyDescent="0.3">
      <c r="B15" s="250" t="s">
        <v>497</v>
      </c>
      <c r="C15" s="178">
        <f>'1) Tableau budgétaire 1'!C283:J283</f>
        <v>0</v>
      </c>
      <c r="D15" s="176">
        <f>'1) Tableau budgétaire 1'!D309</f>
        <v>0</v>
      </c>
      <c r="E15" s="176">
        <f>'1) Tableau budgétaire 1'!E309</f>
        <v>0</v>
      </c>
      <c r="F15" s="176">
        <f>'1) Tableau budgétaire 1'!F309</f>
        <v>0</v>
      </c>
      <c r="G15" s="173">
        <f>SUM(D15:F15)</f>
        <v>0</v>
      </c>
      <c r="H15" s="177"/>
    </row>
    <row r="16" spans="2:8" ht="15.75" thickBot="1" x14ac:dyDescent="0.3">
      <c r="B16" s="249" t="s">
        <v>448</v>
      </c>
      <c r="C16" s="178">
        <f>'1) Tableau budgétaire 1'!C310:J310</f>
        <v>0</v>
      </c>
      <c r="D16" s="176">
        <f>'1) Tableau budgétaire 1'!D336</f>
        <v>0</v>
      </c>
      <c r="E16" s="176">
        <f>'1) Tableau budgétaire 1'!E336</f>
        <v>0</v>
      </c>
      <c r="F16" s="176">
        <f>'1) Tableau budgétaire 1'!F336</f>
        <v>0</v>
      </c>
      <c r="G16" s="173">
        <f>SUM(D16:F16)</f>
        <v>0</v>
      </c>
      <c r="H16" s="177"/>
    </row>
    <row r="17" spans="2:11" ht="15.75" thickBot="1" x14ac:dyDescent="0.3">
      <c r="B17" s="249" t="s">
        <v>394</v>
      </c>
      <c r="C17" s="178"/>
      <c r="D17" s="176">
        <f>'1) Tableau budgétaire 1'!D348</f>
        <v>0</v>
      </c>
      <c r="E17" s="176">
        <f>'1) Tableau budgétaire 1'!E348</f>
        <v>0</v>
      </c>
      <c r="F17" s="176">
        <f>'1) Tableau budgétaire 1'!F348</f>
        <v>0</v>
      </c>
      <c r="G17" s="173">
        <f t="shared" ref="G17" si="3">SUM(D17:F17)</f>
        <v>0</v>
      </c>
      <c r="H17" s="177"/>
    </row>
    <row r="18" spans="2:11" ht="43.9" customHeight="1" thickBot="1" x14ac:dyDescent="0.3">
      <c r="B18" s="320" t="s">
        <v>396</v>
      </c>
      <c r="C18" s="320"/>
      <c r="D18" s="261">
        <f>SUM(D19:D21)</f>
        <v>0</v>
      </c>
      <c r="E18" s="261">
        <f>SUM(E19:E21)</f>
        <v>0</v>
      </c>
      <c r="F18" s="261">
        <f>SUM(F19:F21)</f>
        <v>0</v>
      </c>
      <c r="G18" s="261">
        <f>SUM(G19:G21)</f>
        <v>0</v>
      </c>
      <c r="H18" s="253">
        <f>G18/$G$30</f>
        <v>0</v>
      </c>
    </row>
    <row r="19" spans="2:11" ht="34.15" customHeight="1" thickBot="1" x14ac:dyDescent="0.3">
      <c r="B19" s="250" t="s">
        <v>397</v>
      </c>
      <c r="C19" s="179">
        <f>'1) Tableau budgétaire 1'!C351:J351</f>
        <v>0</v>
      </c>
      <c r="D19" s="176">
        <f>'1) Tableau budgétaire 1'!D377</f>
        <v>0</v>
      </c>
      <c r="E19" s="176">
        <f>'1) Tableau budgétaire 1'!E377</f>
        <v>0</v>
      </c>
      <c r="F19" s="176">
        <f>'1) Tableau budgétaire 1'!F377</f>
        <v>0</v>
      </c>
      <c r="G19" s="173">
        <f>SUM(D19:F19)</f>
        <v>0</v>
      </c>
      <c r="H19" s="174"/>
    </row>
    <row r="20" spans="2:11" ht="15.75" thickBot="1" x14ac:dyDescent="0.3">
      <c r="B20" s="249" t="s">
        <v>399</v>
      </c>
      <c r="C20" s="180">
        <f>'1) Tableau budgétaire 1'!C378:J378</f>
        <v>0</v>
      </c>
      <c r="D20" s="176">
        <f>'1) Tableau budgétaire 1'!D404</f>
        <v>0</v>
      </c>
      <c r="E20" s="176">
        <f>'1) Tableau budgétaire 1'!E404</f>
        <v>0</v>
      </c>
      <c r="F20" s="176">
        <f>'1) Tableau budgétaire 1'!F404</f>
        <v>0</v>
      </c>
      <c r="G20" s="173">
        <f t="shared" ref="G20:G21" si="4">SUM(D20:F20)</f>
        <v>0</v>
      </c>
      <c r="H20" s="177"/>
    </row>
    <row r="21" spans="2:11" ht="15.75" thickBot="1" x14ac:dyDescent="0.3">
      <c r="B21" s="249" t="s">
        <v>401</v>
      </c>
      <c r="C21" s="180">
        <f>'1) Tableau budgétaire 1'!C405:J405</f>
        <v>0</v>
      </c>
      <c r="D21" s="176">
        <f>'1) Tableau budgétaire 1'!D432</f>
        <v>0</v>
      </c>
      <c r="E21" s="176">
        <f>'1) Tableau budgétaire 1'!E432</f>
        <v>0</v>
      </c>
      <c r="F21" s="176">
        <f>'1) Tableau budgétaire 1'!F432</f>
        <v>0</v>
      </c>
      <c r="G21" s="173">
        <f t="shared" si="4"/>
        <v>0</v>
      </c>
      <c r="H21" s="177"/>
    </row>
    <row r="22" spans="2:11" ht="15.75" thickBot="1" x14ac:dyDescent="0.3">
      <c r="B22" s="313" t="s">
        <v>498</v>
      </c>
      <c r="C22" s="313"/>
      <c r="D22" s="252">
        <f>D18+D10+D5+D14</f>
        <v>582000</v>
      </c>
      <c r="E22" s="252">
        <f>E18+E10+E5+E14</f>
        <v>483028.12627159699</v>
      </c>
      <c r="F22" s="252">
        <f>F18+F10+F5+F14</f>
        <v>0</v>
      </c>
      <c r="G22" s="252">
        <f>G18+G10+G5+G14</f>
        <v>1065028.1262715971</v>
      </c>
      <c r="H22" s="253"/>
    </row>
    <row r="23" spans="2:11" ht="28.9" customHeight="1" thickBot="1" x14ac:dyDescent="0.3">
      <c r="B23" s="326" t="s">
        <v>525</v>
      </c>
      <c r="C23" s="326"/>
      <c r="D23" s="261">
        <f>SUM(D24:D27)</f>
        <v>194789.44</v>
      </c>
      <c r="E23" s="261">
        <f>SUM(E24:E27)</f>
        <v>142051.59502664299</v>
      </c>
      <c r="F23" s="261">
        <f t="shared" ref="F23" si="5">SUM(F24:F27)</f>
        <v>0</v>
      </c>
      <c r="G23" s="261">
        <f t="shared" ref="G23" si="6">SUM(G24:G27)</f>
        <v>336841.03502664296</v>
      </c>
      <c r="H23" s="253">
        <f>G23/$G$30</f>
        <v>0.22456068963015274</v>
      </c>
    </row>
    <row r="24" spans="2:11" ht="15.75" thickBot="1" x14ac:dyDescent="0.3">
      <c r="B24" s="251">
        <v>5.0999999999999996</v>
      </c>
      <c r="C24" s="178" t="s">
        <v>499</v>
      </c>
      <c r="D24" s="176">
        <f>SUM('1) Tableau budgétaire 1'!D447:D453)</f>
        <v>105300</v>
      </c>
      <c r="E24" s="176">
        <f>SUM('1) Tableau budgétaire 1'!E447:E453)</f>
        <v>66551.595026642986</v>
      </c>
      <c r="F24" s="176">
        <f>'1) Tableau budgétaire 1'!F447</f>
        <v>0</v>
      </c>
      <c r="G24" s="173">
        <f>SUM(D24:F24)</f>
        <v>171851.59502664299</v>
      </c>
      <c r="H24" s="174"/>
    </row>
    <row r="25" spans="2:11" ht="15.75" thickBot="1" x14ac:dyDescent="0.3">
      <c r="B25" s="251">
        <v>5.2</v>
      </c>
      <c r="C25" s="175" t="s">
        <v>500</v>
      </c>
      <c r="D25" s="181">
        <f>SUM('1) Tableau budgétaire 1'!D459:D462)</f>
        <v>15989.44</v>
      </c>
      <c r="E25" s="181">
        <f>SUM('1) Tableau budgétaire 1'!E459:E462)</f>
        <v>55000</v>
      </c>
      <c r="F25" s="181">
        <f>'1) Tableau budgétaire 1'!F459</f>
        <v>0</v>
      </c>
      <c r="G25" s="173">
        <f t="shared" ref="G25:G26" si="7">SUM(D25:F25)</f>
        <v>70989.440000000002</v>
      </c>
      <c r="H25" s="177"/>
    </row>
    <row r="26" spans="2:11" ht="15.75" thickBot="1" x14ac:dyDescent="0.3">
      <c r="B26" s="251">
        <v>5.3</v>
      </c>
      <c r="C26" s="175" t="s">
        <v>501</v>
      </c>
      <c r="D26" s="182">
        <f>SUM('1) Tableau budgétaire 1'!D463:D466)</f>
        <v>53500</v>
      </c>
      <c r="E26" s="182">
        <f>SUM('1) Tableau budgétaire 1'!E463:E466)</f>
        <v>20500</v>
      </c>
      <c r="F26" s="182">
        <f>'1) Tableau budgétaire 1'!F463</f>
        <v>0</v>
      </c>
      <c r="G26" s="173">
        <f t="shared" si="7"/>
        <v>74000</v>
      </c>
      <c r="H26" s="177"/>
    </row>
    <row r="27" spans="2:11" ht="15.75" thickBot="1" x14ac:dyDescent="0.3">
      <c r="B27" s="251">
        <v>5.4</v>
      </c>
      <c r="C27" s="175" t="s">
        <v>515</v>
      </c>
      <c r="D27" s="182">
        <f>'1) Tableau budgétaire 1'!D467</f>
        <v>20000</v>
      </c>
      <c r="E27" s="182">
        <f>'1) Tableau budgétaire 1'!E467</f>
        <v>0</v>
      </c>
      <c r="F27" s="182">
        <f>'1) Tableau budgétaire 1'!F467</f>
        <v>0</v>
      </c>
      <c r="G27" s="173">
        <f>SUM(D27:F27)</f>
        <v>20000</v>
      </c>
      <c r="H27" s="177"/>
    </row>
    <row r="28" spans="2:11" ht="15.75" thickBot="1" x14ac:dyDescent="0.3">
      <c r="B28" s="313" t="s">
        <v>510</v>
      </c>
      <c r="C28" s="313"/>
      <c r="D28" s="255">
        <f>+D23+D22</f>
        <v>776789.44</v>
      </c>
      <c r="E28" s="255">
        <f>+E23+E22</f>
        <v>625079.72129824001</v>
      </c>
      <c r="F28" s="255">
        <f>+F23+F22</f>
        <v>0</v>
      </c>
      <c r="G28" s="254">
        <f>SUM(D28:F28)</f>
        <v>1401869.1612982401</v>
      </c>
      <c r="H28" s="256"/>
    </row>
    <row r="29" spans="2:11" ht="15.75" thickBot="1" x14ac:dyDescent="0.3">
      <c r="B29" s="327" t="s">
        <v>502</v>
      </c>
      <c r="C29" s="327"/>
      <c r="D29" s="182">
        <f>D28*7%</f>
        <v>54375.260800000004</v>
      </c>
      <c r="E29" s="182">
        <f>E28*7%</f>
        <v>43755.580490876804</v>
      </c>
      <c r="F29" s="182">
        <f t="shared" ref="F29" si="8">F28*7%</f>
        <v>0</v>
      </c>
      <c r="G29" s="182">
        <f>SUM(D29:F29)</f>
        <v>98130.841290876808</v>
      </c>
      <c r="H29" s="172">
        <f>G29/$G$30</f>
        <v>6.5420560747663559E-2</v>
      </c>
      <c r="J29" s="244"/>
      <c r="K29" s="244"/>
    </row>
    <row r="30" spans="2:11" ht="15.75" thickBot="1" x14ac:dyDescent="0.3">
      <c r="B30" s="328" t="s">
        <v>503</v>
      </c>
      <c r="C30" s="328"/>
      <c r="D30" s="246">
        <f>D29+D28</f>
        <v>831164.70079999999</v>
      </c>
      <c r="E30" s="246">
        <f>E29+E28</f>
        <v>668835.30178911681</v>
      </c>
      <c r="F30" s="246">
        <f t="shared" ref="F30" si="9">F29+F28</f>
        <v>0</v>
      </c>
      <c r="G30" s="246">
        <f>SUM(D30:F30)</f>
        <v>1500000.0025891168</v>
      </c>
      <c r="H30" s="253">
        <f>G30/G30</f>
        <v>1</v>
      </c>
    </row>
    <row r="31" spans="2:11" ht="15.75" thickBot="1" x14ac:dyDescent="0.3">
      <c r="B31" s="183"/>
      <c r="C31" s="184"/>
      <c r="D31" s="185"/>
      <c r="E31" s="185"/>
      <c r="F31" s="185"/>
      <c r="G31" s="185"/>
      <c r="H31" s="186"/>
    </row>
    <row r="32" spans="2:11" ht="15.75" thickBot="1" x14ac:dyDescent="0.3">
      <c r="B32" s="187"/>
      <c r="C32" s="257" t="s">
        <v>504</v>
      </c>
      <c r="D32" s="258" t="s">
        <v>513</v>
      </c>
      <c r="E32" s="258" t="s">
        <v>514</v>
      </c>
      <c r="F32" s="258"/>
      <c r="G32" s="258" t="s">
        <v>505</v>
      </c>
    </row>
    <row r="33" spans="3:9" ht="15.75" thickBot="1" x14ac:dyDescent="0.3">
      <c r="C33" s="259" t="s">
        <v>568</v>
      </c>
      <c r="D33" s="260">
        <f>D30*35%</f>
        <v>290907.64528</v>
      </c>
      <c r="E33" s="260">
        <f t="shared" ref="E33:F33" si="10">E30*35%</f>
        <v>234092.35562619087</v>
      </c>
      <c r="F33" s="260">
        <f t="shared" si="10"/>
        <v>0</v>
      </c>
      <c r="G33" s="260">
        <f>SUM(D33:F33)</f>
        <v>525000.00090619083</v>
      </c>
      <c r="H33" s="171"/>
    </row>
    <row r="34" spans="3:9" ht="15.75" thickBot="1" x14ac:dyDescent="0.3">
      <c r="C34" s="259" t="s">
        <v>569</v>
      </c>
      <c r="D34" s="260">
        <f>D30*35%</f>
        <v>290907.64528</v>
      </c>
      <c r="E34" s="260">
        <f t="shared" ref="E34:F34" si="11">E30*35%</f>
        <v>234092.35562619087</v>
      </c>
      <c r="F34" s="260">
        <f t="shared" si="11"/>
        <v>0</v>
      </c>
      <c r="G34" s="260">
        <f t="shared" ref="G34" si="12">SUM(D34:F34)</f>
        <v>525000.00090619083</v>
      </c>
      <c r="H34" s="171"/>
    </row>
    <row r="35" spans="3:9" ht="15.75" thickBot="1" x14ac:dyDescent="0.3">
      <c r="C35" s="259"/>
      <c r="D35" s="260"/>
      <c r="E35" s="260"/>
      <c r="F35" s="260"/>
      <c r="G35" s="260"/>
      <c r="H35" s="171"/>
    </row>
    <row r="36" spans="3:9" x14ac:dyDescent="0.25">
      <c r="D36" s="171"/>
      <c r="E36" s="171"/>
      <c r="F36" s="171"/>
      <c r="G36" s="171"/>
      <c r="H36" s="171"/>
    </row>
    <row r="37" spans="3:9" x14ac:dyDescent="0.25">
      <c r="D37" s="171"/>
      <c r="E37" s="171"/>
      <c r="F37" s="171"/>
      <c r="G37" s="171"/>
      <c r="H37" s="171"/>
    </row>
    <row r="38" spans="3:9" ht="15.75" thickBot="1" x14ac:dyDescent="0.3">
      <c r="D38" s="171"/>
      <c r="E38" s="171"/>
      <c r="F38" s="171"/>
      <c r="G38" s="171"/>
      <c r="H38" s="171"/>
    </row>
    <row r="39" spans="3:9" ht="16.5" thickBot="1" x14ac:dyDescent="0.3">
      <c r="C39" s="321" t="s">
        <v>526</v>
      </c>
      <c r="D39" s="322"/>
      <c r="E39" s="322"/>
      <c r="F39" s="322"/>
      <c r="G39" s="323"/>
      <c r="H39" s="171"/>
    </row>
    <row r="40" spans="3:9" ht="31.5" x14ac:dyDescent="0.25">
      <c r="C40" s="208"/>
      <c r="D40" s="211" t="s">
        <v>506</v>
      </c>
      <c r="E40" s="212" t="s">
        <v>507</v>
      </c>
      <c r="F40" s="212" t="s">
        <v>508</v>
      </c>
      <c r="G40" s="324" t="s">
        <v>416</v>
      </c>
      <c r="H40" s="171"/>
    </row>
    <row r="41" spans="3:9" ht="15.75" x14ac:dyDescent="0.25">
      <c r="C41" s="209"/>
      <c r="D41" s="213" t="s">
        <v>513</v>
      </c>
      <c r="E41" s="52" t="s">
        <v>514</v>
      </c>
      <c r="F41" s="52"/>
      <c r="G41" s="325"/>
      <c r="H41" s="171"/>
    </row>
    <row r="42" spans="3:9" ht="22.15" customHeight="1" x14ac:dyDescent="0.25">
      <c r="C42" s="194" t="s">
        <v>429</v>
      </c>
      <c r="D42" s="269">
        <f>'2) Tableau budgétaire 2'!D189</f>
        <v>105300</v>
      </c>
      <c r="E42" s="270">
        <f>'2) Tableau budgétaire 2'!E189</f>
        <v>66551.595026642986</v>
      </c>
      <c r="F42" s="270">
        <f>'2) Tableau budgétaire 2'!F189</f>
        <v>0</v>
      </c>
      <c r="G42" s="271">
        <f>'2) Tableau budgétaire 2'!G189</f>
        <v>171851.59502664299</v>
      </c>
      <c r="H42" s="262"/>
      <c r="I42" s="243"/>
    </row>
    <row r="43" spans="3:9" ht="22.15" customHeight="1" x14ac:dyDescent="0.25">
      <c r="C43" s="195" t="s">
        <v>430</v>
      </c>
      <c r="D43" s="269">
        <f>'2) Tableau budgétaire 2'!D190</f>
        <v>0</v>
      </c>
      <c r="E43" s="270">
        <f>'2) Tableau budgétaire 2'!E190</f>
        <v>0</v>
      </c>
      <c r="F43" s="270">
        <f>'2) Tableau budgétaire 2'!F190</f>
        <v>0</v>
      </c>
      <c r="G43" s="271">
        <f>'2) Tableau budgétaire 2'!G190</f>
        <v>0</v>
      </c>
      <c r="H43" s="171"/>
      <c r="I43" s="243"/>
    </row>
    <row r="44" spans="3:9" ht="22.15" customHeight="1" x14ac:dyDescent="0.25">
      <c r="C44" s="195" t="s">
        <v>431</v>
      </c>
      <c r="D44" s="269">
        <f>'2) Tableau budgétaire 2'!D191</f>
        <v>45000</v>
      </c>
      <c r="E44" s="270">
        <f>'2) Tableau budgétaire 2'!E191</f>
        <v>53024</v>
      </c>
      <c r="F44" s="270">
        <f>'2) Tableau budgétaire 2'!F191</f>
        <v>0</v>
      </c>
      <c r="G44" s="271">
        <f>'2) Tableau budgétaire 2'!G191</f>
        <v>98024</v>
      </c>
      <c r="H44" s="171"/>
      <c r="I44" s="243"/>
    </row>
    <row r="45" spans="3:9" ht="22.15" customHeight="1" x14ac:dyDescent="0.25">
      <c r="C45" s="196" t="s">
        <v>432</v>
      </c>
      <c r="D45" s="269">
        <f>'2) Tableau budgétaire 2'!D192</f>
        <v>30000</v>
      </c>
      <c r="E45" s="270">
        <f>'2) Tableau budgétaire 2'!E192</f>
        <v>135494.54545454547</v>
      </c>
      <c r="F45" s="270">
        <f>'2) Tableau budgétaire 2'!F192</f>
        <v>0</v>
      </c>
      <c r="G45" s="271">
        <f>'2) Tableau budgétaire 2'!G192</f>
        <v>165494.54545454547</v>
      </c>
      <c r="H45" s="171"/>
      <c r="I45" s="243"/>
    </row>
    <row r="46" spans="3:9" ht="22.15" customHeight="1" x14ac:dyDescent="0.25">
      <c r="C46" s="195" t="s">
        <v>433</v>
      </c>
      <c r="D46" s="269">
        <f>'2) Tableau budgétaire 2'!D193</f>
        <v>43500</v>
      </c>
      <c r="E46" s="270">
        <f>'2) Tableau budgétaire 2'!E193</f>
        <v>20500</v>
      </c>
      <c r="F46" s="270">
        <f>'2) Tableau budgétaire 2'!F193</f>
        <v>0</v>
      </c>
      <c r="G46" s="271">
        <f>'2) Tableau budgétaire 2'!G193</f>
        <v>64000</v>
      </c>
      <c r="H46" s="171"/>
      <c r="I46" s="243"/>
    </row>
    <row r="47" spans="3:9" ht="22.15" customHeight="1" x14ac:dyDescent="0.25">
      <c r="C47" s="195" t="s">
        <v>434</v>
      </c>
      <c r="D47" s="269">
        <f>'2) Tableau budgétaire 2'!D194</f>
        <v>537000</v>
      </c>
      <c r="E47" s="270">
        <f>'2) Tableau budgétaire 2'!E194</f>
        <v>319509.58081705152</v>
      </c>
      <c r="F47" s="270">
        <f>'2) Tableau budgétaire 2'!F194</f>
        <v>0</v>
      </c>
      <c r="G47" s="271">
        <f>'2) Tableau budgétaire 2'!G194</f>
        <v>856509.58081705146</v>
      </c>
      <c r="H47" s="171"/>
      <c r="I47" s="243"/>
    </row>
    <row r="48" spans="3:9" ht="22.15" customHeight="1" x14ac:dyDescent="0.25">
      <c r="C48" s="195" t="s">
        <v>435</v>
      </c>
      <c r="D48" s="269">
        <f>'2) Tableau budgétaire 2'!D195</f>
        <v>15989.44</v>
      </c>
      <c r="E48" s="270">
        <f>'2) Tableau budgétaire 2'!E195</f>
        <v>30000</v>
      </c>
      <c r="F48" s="270">
        <f>'2) Tableau budgétaire 2'!F195</f>
        <v>0</v>
      </c>
      <c r="G48" s="271">
        <f>'2) Tableau budgétaire 2'!G195</f>
        <v>45989.440000000002</v>
      </c>
      <c r="H48" s="171"/>
      <c r="I48" s="243"/>
    </row>
    <row r="49" spans="3:9" ht="22.15" customHeight="1" x14ac:dyDescent="0.25">
      <c r="C49" s="210" t="s">
        <v>409</v>
      </c>
      <c r="D49" s="269">
        <f>'2) Tableau budgétaire 2'!D196</f>
        <v>776789.44</v>
      </c>
      <c r="E49" s="270">
        <f>'2) Tableau budgétaire 2'!E196</f>
        <v>625079.72129823989</v>
      </c>
      <c r="F49" s="270">
        <f>'2) Tableau budgétaire 2'!F196</f>
        <v>0</v>
      </c>
      <c r="G49" s="271">
        <f>'2) Tableau budgétaire 2'!G196</f>
        <v>1401869.1612982398</v>
      </c>
      <c r="H49" s="171"/>
      <c r="I49" s="243"/>
    </row>
    <row r="50" spans="3:9" ht="22.15" customHeight="1" x14ac:dyDescent="0.25">
      <c r="C50" s="210" t="s">
        <v>410</v>
      </c>
      <c r="D50" s="269">
        <f>'2) Tableau budgétaire 2'!D197</f>
        <v>54375.260800000004</v>
      </c>
      <c r="E50" s="270">
        <f>'2) Tableau budgétaire 2'!E197</f>
        <v>43755.580490876797</v>
      </c>
      <c r="F50" s="270">
        <f>'2) Tableau budgétaire 2'!F197</f>
        <v>0</v>
      </c>
      <c r="G50" s="271">
        <f>'2) Tableau budgétaire 2'!G197</f>
        <v>98130.841290876793</v>
      </c>
      <c r="H50" s="171"/>
      <c r="I50" s="243"/>
    </row>
    <row r="51" spans="3:9" ht="16.5" thickBot="1" x14ac:dyDescent="0.3">
      <c r="C51" s="263" t="s">
        <v>368</v>
      </c>
      <c r="D51" s="272">
        <f>'2) Tableau budgétaire 2'!D198</f>
        <v>831164.70079999999</v>
      </c>
      <c r="E51" s="273">
        <f>'2) Tableau budgétaire 2'!E198</f>
        <v>668835.3017891167</v>
      </c>
      <c r="F51" s="273">
        <f>'2) Tableau budgétaire 2'!F198</f>
        <v>0</v>
      </c>
      <c r="G51" s="274">
        <f>'2) Tableau budgétaire 2'!G198</f>
        <v>1500000.0025891166</v>
      </c>
      <c r="H51" s="171"/>
      <c r="I51" s="243"/>
    </row>
    <row r="53" spans="3:9" x14ac:dyDescent="0.25">
      <c r="C53" s="224"/>
      <c r="D53" s="224"/>
      <c r="E53" s="224"/>
      <c r="G53" s="224"/>
    </row>
    <row r="54" spans="3:9" x14ac:dyDescent="0.25">
      <c r="D54" s="224"/>
    </row>
    <row r="55" spans="3:9" x14ac:dyDescent="0.25">
      <c r="D55" s="224"/>
    </row>
  </sheetData>
  <mergeCells count="13">
    <mergeCell ref="C39:G39"/>
    <mergeCell ref="G40:G41"/>
    <mergeCell ref="B23:C23"/>
    <mergeCell ref="B28:C28"/>
    <mergeCell ref="B29:C29"/>
    <mergeCell ref="B30:C30"/>
    <mergeCell ref="B22:C22"/>
    <mergeCell ref="B1:H1"/>
    <mergeCell ref="B2:H2"/>
    <mergeCell ref="B5:C5"/>
    <mergeCell ref="B10:C10"/>
    <mergeCell ref="B18:C18"/>
    <mergeCell ref="B14:C14"/>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511"/>
  <sheetViews>
    <sheetView showGridLines="0" showZeros="0" tabSelected="1" topLeftCell="C70" zoomScale="70" zoomScaleNormal="70" workbookViewId="0">
      <selection activeCell="L490" sqref="L490"/>
    </sheetView>
  </sheetViews>
  <sheetFormatPr baseColWidth="10" defaultColWidth="9.140625" defaultRowHeight="15" x14ac:dyDescent="0.25"/>
  <cols>
    <col min="1" max="1" width="9.140625" style="37"/>
    <col min="2" max="2" width="30.7109375" style="37" customWidth="1"/>
    <col min="3" max="3" width="49.140625" style="37" customWidth="1"/>
    <col min="4" max="5" width="23" style="37" customWidth="1"/>
    <col min="6" max="7" width="22.140625" style="37" customWidth="1"/>
    <col min="8" max="8" width="22.42578125" style="37" customWidth="1"/>
    <col min="9" max="9" width="22.42578125" style="426" customWidth="1"/>
    <col min="10" max="10" width="31.42578125" style="37" customWidth="1"/>
    <col min="11" max="11" width="18.85546875" style="164" customWidth="1"/>
    <col min="12" max="12" width="11.85546875" style="37" bestFit="1" customWidth="1"/>
    <col min="13" max="13" width="17.7109375" style="37" customWidth="1"/>
    <col min="14" max="14" width="26.42578125" style="37" customWidth="1"/>
    <col min="15" max="15" width="22.42578125" style="37" customWidth="1"/>
    <col min="16" max="16" width="29.7109375" style="37" customWidth="1"/>
    <col min="17" max="17" width="23.42578125" style="37" customWidth="1"/>
    <col min="18" max="18" width="18.42578125" style="37" customWidth="1"/>
    <col min="19" max="19" width="17.42578125" style="37" customWidth="1"/>
    <col min="20" max="20" width="25.140625" style="37" customWidth="1"/>
    <col min="21" max="16384" width="9.140625" style="37"/>
  </cols>
  <sheetData>
    <row r="1" spans="2:13" x14ac:dyDescent="0.25">
      <c r="K1" s="37"/>
    </row>
    <row r="2" spans="2:13" ht="47.25" customHeight="1" x14ac:dyDescent="0.7">
      <c r="B2" s="367" t="s">
        <v>418</v>
      </c>
      <c r="C2" s="367"/>
      <c r="D2" s="367"/>
      <c r="E2" s="367"/>
      <c r="F2" s="35"/>
      <c r="G2" s="35"/>
      <c r="H2" s="36"/>
      <c r="I2" s="427"/>
      <c r="J2" s="36"/>
      <c r="K2" s="37"/>
    </row>
    <row r="3" spans="2:13" ht="15.75" x14ac:dyDescent="0.25">
      <c r="B3" s="143"/>
      <c r="K3" s="37"/>
    </row>
    <row r="4" spans="2:13" ht="16.5" thickBot="1" x14ac:dyDescent="0.3">
      <c r="B4" s="39"/>
      <c r="K4" s="37"/>
    </row>
    <row r="5" spans="2:13" ht="36" x14ac:dyDescent="0.55000000000000004">
      <c r="B5" s="110" t="s">
        <v>5</v>
      </c>
      <c r="C5" s="144"/>
      <c r="D5" s="144"/>
      <c r="E5" s="144"/>
      <c r="F5" s="144"/>
      <c r="G5" s="144"/>
      <c r="H5" s="144"/>
      <c r="I5" s="144"/>
      <c r="J5" s="144"/>
      <c r="K5" s="144"/>
      <c r="L5" s="144"/>
      <c r="M5" s="145"/>
    </row>
    <row r="6" spans="2:13" ht="189" customHeight="1" thickBot="1" x14ac:dyDescent="0.4">
      <c r="B6" s="363" t="s">
        <v>465</v>
      </c>
      <c r="C6" s="364"/>
      <c r="D6" s="364"/>
      <c r="E6" s="364"/>
      <c r="F6" s="364"/>
      <c r="G6" s="364"/>
      <c r="H6" s="364"/>
      <c r="I6" s="365"/>
      <c r="J6" s="364"/>
      <c r="K6" s="364"/>
      <c r="L6" s="364"/>
      <c r="M6" s="366"/>
    </row>
    <row r="7" spans="2:13" ht="15.75" customHeight="1" x14ac:dyDescent="0.25">
      <c r="B7" s="40"/>
      <c r="K7" s="37"/>
    </row>
    <row r="8" spans="2:13" ht="15.75" customHeight="1" thickBot="1" x14ac:dyDescent="0.3">
      <c r="K8" s="37"/>
    </row>
    <row r="9" spans="2:13" ht="27" customHeight="1" thickBot="1" x14ac:dyDescent="0.45">
      <c r="B9" s="368" t="s">
        <v>419</v>
      </c>
      <c r="C9" s="369"/>
      <c r="D9" s="369"/>
      <c r="E9" s="369"/>
      <c r="F9" s="369"/>
      <c r="G9" s="369"/>
      <c r="H9" s="370"/>
      <c r="I9" s="428"/>
      <c r="K9" s="37"/>
    </row>
    <row r="10" spans="2:13" ht="50.25" customHeight="1" x14ac:dyDescent="0.25">
      <c r="B10" s="310" t="s">
        <v>693</v>
      </c>
      <c r="K10" s="37"/>
    </row>
    <row r="11" spans="2:13" ht="25.5" customHeight="1" x14ac:dyDescent="0.25">
      <c r="D11" s="41"/>
      <c r="E11" s="41"/>
      <c r="F11" s="41"/>
      <c r="G11" s="41"/>
      <c r="J11" s="38"/>
      <c r="K11" s="38"/>
    </row>
    <row r="12" spans="2:13" ht="150" customHeight="1" x14ac:dyDescent="0.25">
      <c r="B12" s="25" t="s">
        <v>370</v>
      </c>
      <c r="C12" s="25" t="s">
        <v>389</v>
      </c>
      <c r="D12" s="25" t="s">
        <v>511</v>
      </c>
      <c r="E12" s="25" t="s">
        <v>530</v>
      </c>
      <c r="F12" s="25" t="s">
        <v>517</v>
      </c>
      <c r="G12" s="25" t="s">
        <v>10</v>
      </c>
      <c r="H12" s="25" t="s">
        <v>413</v>
      </c>
      <c r="I12" s="25" t="s">
        <v>469</v>
      </c>
      <c r="J12" s="25" t="s">
        <v>371</v>
      </c>
      <c r="K12" s="216" t="s">
        <v>524</v>
      </c>
    </row>
    <row r="13" spans="2:13" ht="18.75" customHeight="1" x14ac:dyDescent="0.25">
      <c r="B13" s="47"/>
      <c r="C13" s="47"/>
      <c r="D13" s="71" t="s">
        <v>571</v>
      </c>
      <c r="E13" s="71" t="s">
        <v>572</v>
      </c>
      <c r="F13" s="71"/>
      <c r="G13" s="71"/>
      <c r="H13" s="47"/>
      <c r="I13" s="47"/>
      <c r="J13" s="47"/>
      <c r="K13" s="47"/>
    </row>
    <row r="14" spans="2:13" ht="51.75" customHeight="1" x14ac:dyDescent="0.25">
      <c r="B14" s="93" t="s">
        <v>372</v>
      </c>
      <c r="C14" s="379" t="s">
        <v>575</v>
      </c>
      <c r="D14" s="380"/>
      <c r="E14" s="380"/>
      <c r="F14" s="380"/>
      <c r="G14" s="380"/>
      <c r="H14" s="380"/>
      <c r="I14" s="380"/>
      <c r="J14" s="381"/>
      <c r="K14" s="37">
        <v>0</v>
      </c>
    </row>
    <row r="15" spans="2:13" ht="54.75" customHeight="1" x14ac:dyDescent="0.25">
      <c r="B15" s="93" t="s">
        <v>373</v>
      </c>
      <c r="C15" s="371" t="s">
        <v>576</v>
      </c>
      <c r="D15" s="372"/>
      <c r="E15" s="372"/>
      <c r="F15" s="372"/>
      <c r="G15" s="372"/>
      <c r="H15" s="372"/>
      <c r="I15" s="373"/>
      <c r="J15" s="372"/>
      <c r="K15" s="37"/>
    </row>
    <row r="16" spans="2:13" ht="47.25" x14ac:dyDescent="0.25">
      <c r="B16" s="374" t="s">
        <v>577</v>
      </c>
      <c r="C16" s="218" t="s">
        <v>634</v>
      </c>
      <c r="D16" s="17">
        <v>0</v>
      </c>
      <c r="E16" s="308">
        <v>1000</v>
      </c>
      <c r="F16" s="308"/>
      <c r="G16" s="123">
        <f>D16+E16+F16</f>
        <v>1000</v>
      </c>
      <c r="H16" s="120">
        <v>0.5</v>
      </c>
      <c r="I16" s="429">
        <v>1000</v>
      </c>
      <c r="J16" s="219"/>
      <c r="K16" s="235">
        <v>6</v>
      </c>
      <c r="M16" s="217"/>
    </row>
    <row r="17" spans="2:13" ht="31.5" x14ac:dyDescent="0.25">
      <c r="B17" s="375"/>
      <c r="C17" s="218" t="s">
        <v>635</v>
      </c>
      <c r="D17" s="17"/>
      <c r="E17" s="308">
        <v>200</v>
      </c>
      <c r="F17" s="308"/>
      <c r="G17" s="123">
        <f t="shared" ref="G17:G42" si="0">D17+E17+F17</f>
        <v>200</v>
      </c>
      <c r="H17" s="120">
        <v>0.5</v>
      </c>
      <c r="I17" s="429">
        <v>200</v>
      </c>
      <c r="J17" s="219"/>
      <c r="K17" s="235">
        <v>6</v>
      </c>
      <c r="M17" s="225"/>
    </row>
    <row r="18" spans="2:13" ht="47.25" x14ac:dyDescent="0.25">
      <c r="B18" s="375"/>
      <c r="C18" s="218" t="s">
        <v>636</v>
      </c>
      <c r="D18" s="17"/>
      <c r="E18" s="308">
        <v>4500</v>
      </c>
      <c r="F18" s="308"/>
      <c r="G18" s="123">
        <f t="shared" si="0"/>
        <v>4500</v>
      </c>
      <c r="H18" s="120">
        <v>0.5</v>
      </c>
      <c r="I18" s="430">
        <v>4500</v>
      </c>
      <c r="J18" s="219"/>
      <c r="K18" s="235">
        <v>6</v>
      </c>
      <c r="M18" s="225"/>
    </row>
    <row r="19" spans="2:13" ht="31.5" x14ac:dyDescent="0.25">
      <c r="B19" s="375"/>
      <c r="C19" s="218" t="s">
        <v>637</v>
      </c>
      <c r="D19" s="17"/>
      <c r="E19" s="308">
        <v>5730</v>
      </c>
      <c r="F19" s="308"/>
      <c r="G19" s="123">
        <f t="shared" si="0"/>
        <v>5730</v>
      </c>
      <c r="H19" s="120">
        <v>0.5</v>
      </c>
      <c r="I19" s="429">
        <v>5714</v>
      </c>
      <c r="J19" s="219"/>
      <c r="K19" s="235">
        <v>6</v>
      </c>
      <c r="M19" s="225"/>
    </row>
    <row r="20" spans="2:13" ht="47.25" x14ac:dyDescent="0.25">
      <c r="B20" s="375"/>
      <c r="C20" s="218" t="s">
        <v>638</v>
      </c>
      <c r="D20" s="17"/>
      <c r="E20" s="308">
        <v>8750</v>
      </c>
      <c r="F20" s="308"/>
      <c r="G20" s="123">
        <f t="shared" si="0"/>
        <v>8750</v>
      </c>
      <c r="H20" s="120">
        <v>0.5</v>
      </c>
      <c r="I20" s="429">
        <v>8750</v>
      </c>
      <c r="J20" s="219"/>
      <c r="K20" s="235">
        <v>6</v>
      </c>
      <c r="M20" s="225"/>
    </row>
    <row r="21" spans="2:13" ht="31.5" x14ac:dyDescent="0.25">
      <c r="B21" s="375"/>
      <c r="C21" s="218" t="s">
        <v>639</v>
      </c>
      <c r="D21" s="17"/>
      <c r="E21" s="308">
        <v>16108</v>
      </c>
      <c r="F21" s="308"/>
      <c r="G21" s="123">
        <f t="shared" si="0"/>
        <v>16108</v>
      </c>
      <c r="H21" s="120">
        <v>0.75</v>
      </c>
      <c r="I21" s="429"/>
      <c r="J21" s="219"/>
      <c r="K21" s="235">
        <v>6</v>
      </c>
      <c r="M21" s="225"/>
    </row>
    <row r="22" spans="2:13" ht="31.5" x14ac:dyDescent="0.25">
      <c r="B22" s="375"/>
      <c r="C22" s="218" t="s">
        <v>640</v>
      </c>
      <c r="D22" s="17"/>
      <c r="E22" s="308">
        <v>1000</v>
      </c>
      <c r="F22" s="308"/>
      <c r="G22" s="123">
        <f t="shared" si="0"/>
        <v>1000</v>
      </c>
      <c r="H22" s="120">
        <v>0.5</v>
      </c>
      <c r="I22" s="429"/>
      <c r="J22" s="219"/>
      <c r="K22" s="235">
        <v>6</v>
      </c>
    </row>
    <row r="23" spans="2:13" ht="15.75" x14ac:dyDescent="0.25">
      <c r="B23" s="376"/>
      <c r="C23" s="218"/>
      <c r="D23" s="17"/>
      <c r="E23" s="17"/>
      <c r="F23" s="17"/>
      <c r="G23" s="123"/>
      <c r="H23" s="120"/>
      <c r="I23" s="429"/>
      <c r="J23" s="219"/>
      <c r="K23" s="235"/>
    </row>
    <row r="24" spans="2:13" ht="73.5" customHeight="1" x14ac:dyDescent="0.25">
      <c r="B24" s="374" t="s">
        <v>578</v>
      </c>
      <c r="C24" s="312" t="s">
        <v>628</v>
      </c>
      <c r="D24" s="17">
        <v>10000</v>
      </c>
      <c r="E24" s="308">
        <v>5000</v>
      </c>
      <c r="F24" s="17"/>
      <c r="G24" s="123">
        <f t="shared" si="0"/>
        <v>15000</v>
      </c>
      <c r="H24" s="120">
        <v>0.5</v>
      </c>
      <c r="I24" s="429">
        <v>10000</v>
      </c>
      <c r="J24" s="219"/>
      <c r="K24" s="235">
        <v>6</v>
      </c>
    </row>
    <row r="25" spans="2:13" ht="31.5" x14ac:dyDescent="0.25">
      <c r="B25" s="375"/>
      <c r="C25" s="218" t="s">
        <v>641</v>
      </c>
      <c r="D25" s="17"/>
      <c r="E25" s="308">
        <v>200</v>
      </c>
      <c r="F25" s="17"/>
      <c r="G25" s="123">
        <f t="shared" si="0"/>
        <v>200</v>
      </c>
      <c r="H25" s="120">
        <v>0.5</v>
      </c>
      <c r="I25" s="429">
        <v>200</v>
      </c>
      <c r="J25" s="219"/>
      <c r="K25" s="235">
        <v>6</v>
      </c>
    </row>
    <row r="26" spans="2:13" ht="31.5" x14ac:dyDescent="0.25">
      <c r="B26" s="375"/>
      <c r="C26" s="218" t="s">
        <v>642</v>
      </c>
      <c r="D26" s="17"/>
      <c r="E26" s="308">
        <v>1000</v>
      </c>
      <c r="F26" s="17"/>
      <c r="G26" s="123">
        <f t="shared" si="0"/>
        <v>1000</v>
      </c>
      <c r="H26" s="120">
        <v>0.5</v>
      </c>
      <c r="I26" s="429">
        <v>1000</v>
      </c>
      <c r="J26" s="219"/>
      <c r="K26" s="235">
        <v>6</v>
      </c>
    </row>
    <row r="27" spans="2:13" ht="31.5" x14ac:dyDescent="0.25">
      <c r="B27" s="375"/>
      <c r="C27" s="218" t="s">
        <v>643</v>
      </c>
      <c r="D27" s="17"/>
      <c r="E27" s="308">
        <v>6385</v>
      </c>
      <c r="F27" s="17"/>
      <c r="G27" s="123">
        <f t="shared" si="0"/>
        <v>6385</v>
      </c>
      <c r="H27" s="120">
        <v>0.5</v>
      </c>
      <c r="I27" s="429">
        <v>6385</v>
      </c>
      <c r="J27" s="219"/>
      <c r="K27" s="235">
        <v>6</v>
      </c>
    </row>
    <row r="28" spans="2:13" ht="31.5" x14ac:dyDescent="0.25">
      <c r="B28" s="375"/>
      <c r="C28" s="218" t="s">
        <v>644</v>
      </c>
      <c r="D28" s="17"/>
      <c r="E28" s="308">
        <v>102700</v>
      </c>
      <c r="F28" s="17"/>
      <c r="G28" s="123">
        <f t="shared" si="0"/>
        <v>102700</v>
      </c>
      <c r="H28" s="120">
        <v>0.65</v>
      </c>
      <c r="I28" s="429">
        <v>102700</v>
      </c>
      <c r="J28" s="219"/>
      <c r="K28" s="235">
        <v>6</v>
      </c>
      <c r="M28" s="225"/>
    </row>
    <row r="29" spans="2:13" ht="30" customHeight="1" x14ac:dyDescent="0.25">
      <c r="B29" s="375"/>
      <c r="C29" s="218" t="s">
        <v>640</v>
      </c>
      <c r="D29" s="17"/>
      <c r="E29" s="308">
        <v>1000</v>
      </c>
      <c r="F29" s="17"/>
      <c r="G29" s="123">
        <f t="shared" si="0"/>
        <v>1000</v>
      </c>
      <c r="H29" s="120">
        <v>0.5</v>
      </c>
      <c r="I29" s="429">
        <v>1000</v>
      </c>
      <c r="J29" s="219"/>
      <c r="K29" s="235">
        <v>6</v>
      </c>
      <c r="M29" s="225"/>
    </row>
    <row r="30" spans="2:13" ht="15.75" x14ac:dyDescent="0.25">
      <c r="B30" s="376"/>
      <c r="C30" s="218"/>
      <c r="D30" s="17"/>
      <c r="E30" s="17"/>
      <c r="F30" s="17"/>
      <c r="G30" s="123">
        <f t="shared" si="0"/>
        <v>0</v>
      </c>
      <c r="H30" s="120"/>
      <c r="I30" s="429"/>
      <c r="J30" s="219"/>
      <c r="K30" s="235"/>
    </row>
    <row r="31" spans="2:13" ht="30" customHeight="1" x14ac:dyDescent="0.25">
      <c r="B31" s="374" t="s">
        <v>579</v>
      </c>
      <c r="C31" s="218"/>
      <c r="D31" s="17"/>
      <c r="E31" s="17"/>
      <c r="F31" s="17"/>
      <c r="G31" s="123">
        <f t="shared" si="0"/>
        <v>0</v>
      </c>
      <c r="H31" s="120"/>
      <c r="I31" s="429"/>
      <c r="J31" s="219"/>
      <c r="K31" s="235"/>
    </row>
    <row r="32" spans="2:13" ht="51.75" customHeight="1" x14ac:dyDescent="0.25">
      <c r="B32" s="375"/>
      <c r="C32" s="312" t="s">
        <v>629</v>
      </c>
      <c r="D32" s="17">
        <v>10000</v>
      </c>
      <c r="E32" s="17"/>
      <c r="F32" s="17"/>
      <c r="G32" s="123">
        <f t="shared" si="0"/>
        <v>10000</v>
      </c>
      <c r="H32" s="120">
        <v>0.5</v>
      </c>
      <c r="I32" s="429">
        <v>5000</v>
      </c>
      <c r="J32" s="219"/>
      <c r="K32" s="235">
        <v>6</v>
      </c>
      <c r="M32" s="225"/>
    </row>
    <row r="33" spans="1:13" ht="31.5" x14ac:dyDescent="0.25">
      <c r="B33" s="375"/>
      <c r="C33" s="218" t="s">
        <v>645</v>
      </c>
      <c r="D33" s="17"/>
      <c r="E33" s="308">
        <v>7000</v>
      </c>
      <c r="F33" s="17"/>
      <c r="G33" s="123">
        <f t="shared" si="0"/>
        <v>7000</v>
      </c>
      <c r="H33" s="120">
        <v>0.5</v>
      </c>
      <c r="I33" s="429"/>
      <c r="J33" s="219"/>
      <c r="K33" s="235">
        <v>4</v>
      </c>
      <c r="M33" s="225"/>
    </row>
    <row r="34" spans="1:13" ht="15.75" x14ac:dyDescent="0.25">
      <c r="B34" s="375"/>
      <c r="C34" s="218"/>
      <c r="D34" s="17"/>
      <c r="E34" s="308"/>
      <c r="F34" s="17"/>
      <c r="G34" s="123">
        <f t="shared" si="0"/>
        <v>0</v>
      </c>
      <c r="H34" s="120"/>
      <c r="I34" s="429"/>
      <c r="J34" s="219"/>
      <c r="K34" s="235"/>
      <c r="M34" s="225"/>
    </row>
    <row r="35" spans="1:13" ht="15.75" x14ac:dyDescent="0.25">
      <c r="B35" s="375"/>
      <c r="C35" s="218"/>
      <c r="D35" s="17"/>
      <c r="E35" s="308"/>
      <c r="F35" s="17"/>
      <c r="G35" s="123">
        <f t="shared" si="0"/>
        <v>0</v>
      </c>
      <c r="H35" s="120"/>
      <c r="I35" s="429"/>
      <c r="J35" s="219"/>
      <c r="K35" s="235"/>
      <c r="M35" s="225"/>
    </row>
    <row r="36" spans="1:13" ht="30" customHeight="1" x14ac:dyDescent="0.25">
      <c r="B36" s="375"/>
      <c r="C36" s="218"/>
      <c r="D36" s="17"/>
      <c r="E36" s="308"/>
      <c r="F36" s="17"/>
      <c r="G36" s="123">
        <f t="shared" si="0"/>
        <v>0</v>
      </c>
      <c r="H36" s="120"/>
      <c r="I36" s="429"/>
      <c r="J36" s="219"/>
      <c r="K36" s="235"/>
    </row>
    <row r="37" spans="1:13" ht="53.25" customHeight="1" x14ac:dyDescent="0.25">
      <c r="B37" s="376"/>
      <c r="C37" s="16"/>
      <c r="D37" s="17"/>
      <c r="E37" s="308"/>
      <c r="F37" s="17"/>
      <c r="G37" s="123">
        <f t="shared" si="0"/>
        <v>0</v>
      </c>
      <c r="H37" s="120"/>
      <c r="I37" s="429"/>
      <c r="J37" s="108"/>
      <c r="K37" s="235"/>
    </row>
    <row r="38" spans="1:13" ht="30" customHeight="1" x14ac:dyDescent="0.25">
      <c r="B38" s="374" t="s">
        <v>474</v>
      </c>
      <c r="C38" s="16"/>
      <c r="D38" s="17"/>
      <c r="E38" s="17"/>
      <c r="F38" s="17"/>
      <c r="G38" s="123">
        <f t="shared" si="0"/>
        <v>0</v>
      </c>
      <c r="H38" s="120"/>
      <c r="I38" s="429"/>
      <c r="J38" s="108"/>
      <c r="K38" s="168"/>
    </row>
    <row r="39" spans="1:13" ht="30" customHeight="1" x14ac:dyDescent="0.25">
      <c r="B39" s="377"/>
      <c r="C39" s="16"/>
      <c r="D39" s="17"/>
      <c r="E39" s="17"/>
      <c r="F39" s="17"/>
      <c r="G39" s="123">
        <f t="shared" si="0"/>
        <v>0</v>
      </c>
      <c r="H39" s="120"/>
      <c r="I39" s="429"/>
      <c r="J39" s="108"/>
      <c r="K39" s="168"/>
    </row>
    <row r="40" spans="1:13" ht="30" customHeight="1" x14ac:dyDescent="0.25">
      <c r="B40" s="377"/>
      <c r="C40" s="16"/>
      <c r="D40" s="17"/>
      <c r="E40" s="17"/>
      <c r="F40" s="17"/>
      <c r="G40" s="123">
        <f t="shared" si="0"/>
        <v>0</v>
      </c>
      <c r="H40" s="120"/>
      <c r="I40" s="429"/>
      <c r="J40" s="108"/>
      <c r="K40" s="168"/>
    </row>
    <row r="41" spans="1:13" ht="30" customHeight="1" x14ac:dyDescent="0.25">
      <c r="B41" s="377"/>
      <c r="C41" s="16"/>
      <c r="D41" s="17"/>
      <c r="E41" s="17"/>
      <c r="F41" s="17"/>
      <c r="G41" s="123">
        <f t="shared" si="0"/>
        <v>0</v>
      </c>
      <c r="H41" s="120"/>
      <c r="I41" s="429"/>
      <c r="J41" s="108"/>
      <c r="K41" s="168"/>
    </row>
    <row r="42" spans="1:13" ht="30" customHeight="1" x14ac:dyDescent="0.25">
      <c r="B42" s="378"/>
      <c r="C42" s="16"/>
      <c r="D42" s="17"/>
      <c r="E42" s="17"/>
      <c r="F42" s="17"/>
      <c r="G42" s="123">
        <f t="shared" si="0"/>
        <v>0</v>
      </c>
      <c r="H42" s="120"/>
      <c r="I42" s="429"/>
      <c r="J42" s="108"/>
      <c r="K42" s="168"/>
    </row>
    <row r="43" spans="1:13" ht="30" customHeight="1" x14ac:dyDescent="0.25">
      <c r="A43" s="38"/>
      <c r="B43" s="298"/>
      <c r="C43" s="94" t="s">
        <v>376</v>
      </c>
      <c r="D43" s="19">
        <f>SUM(D16:D42)</f>
        <v>20000</v>
      </c>
      <c r="E43" s="19">
        <f>SUM(E16:E42)</f>
        <v>160573</v>
      </c>
      <c r="F43" s="19">
        <f>SUM(F16:F42)</f>
        <v>0</v>
      </c>
      <c r="G43" s="19">
        <f>SUM(G16:G42)</f>
        <v>180573</v>
      </c>
      <c r="H43" s="19">
        <f>(H16*G16)+(H17*G17)+(H18*G18)+(H20*G20)+(H22*G22)+(H23*G23)+(H24*G24)+(H28*G28)+(H29*G29)+(H30*G30)+(H31*G31)+(H32*G32)+(H36*G36)+(H37*G37)+(H38*G38)+(H39*G39)+(H40*G40)+(H41*G41)+(H42*G42)</f>
        <v>87480</v>
      </c>
      <c r="I43" s="431">
        <f>SUM(I16:I42)</f>
        <v>146449</v>
      </c>
      <c r="J43" s="109"/>
      <c r="K43" s="169"/>
    </row>
    <row r="44" spans="1:13" ht="48.75" customHeight="1" x14ac:dyDescent="0.25">
      <c r="A44" s="38"/>
      <c r="B44" s="299" t="s">
        <v>374</v>
      </c>
      <c r="C44" s="339" t="s">
        <v>580</v>
      </c>
      <c r="D44" s="332"/>
      <c r="E44" s="332"/>
      <c r="F44" s="332"/>
      <c r="G44" s="332"/>
      <c r="H44" s="332"/>
      <c r="I44" s="333"/>
      <c r="J44" s="332"/>
      <c r="K44" s="170"/>
    </row>
    <row r="45" spans="1:13" ht="30" customHeight="1" x14ac:dyDescent="0.25">
      <c r="A45" s="38"/>
      <c r="B45" s="374" t="s">
        <v>581</v>
      </c>
      <c r="C45" s="218" t="s">
        <v>646</v>
      </c>
      <c r="D45" s="17"/>
      <c r="E45" s="308">
        <v>6000</v>
      </c>
      <c r="F45" s="17"/>
      <c r="G45" s="123">
        <f t="shared" ref="G45:G69" si="1">D45+E45+F45</f>
        <v>6000</v>
      </c>
      <c r="H45" s="120">
        <v>0.5</v>
      </c>
      <c r="I45" s="429">
        <v>6000</v>
      </c>
      <c r="J45" s="219"/>
      <c r="K45" s="235">
        <v>6</v>
      </c>
      <c r="M45" s="220"/>
    </row>
    <row r="46" spans="1:13" ht="104.25" customHeight="1" x14ac:dyDescent="0.25">
      <c r="A46" s="38"/>
      <c r="B46" s="377"/>
      <c r="C46" s="218" t="s">
        <v>647</v>
      </c>
      <c r="D46" s="17"/>
      <c r="E46" s="308">
        <v>5455</v>
      </c>
      <c r="F46" s="17"/>
      <c r="G46" s="123">
        <f t="shared" si="1"/>
        <v>5455</v>
      </c>
      <c r="H46" s="120">
        <v>0.5</v>
      </c>
      <c r="I46" s="429">
        <v>5455</v>
      </c>
      <c r="J46" s="219"/>
      <c r="K46" s="235">
        <v>6</v>
      </c>
      <c r="M46" s="225"/>
    </row>
    <row r="47" spans="1:13" ht="94.5" customHeight="1" x14ac:dyDescent="0.25">
      <c r="A47" s="38"/>
      <c r="B47" s="378"/>
      <c r="C47" s="218" t="s">
        <v>648</v>
      </c>
      <c r="D47" s="17"/>
      <c r="E47" s="308">
        <v>600</v>
      </c>
      <c r="F47" s="17"/>
      <c r="G47" s="123">
        <f t="shared" si="1"/>
        <v>600</v>
      </c>
      <c r="H47" s="120">
        <v>0</v>
      </c>
      <c r="I47" s="429">
        <v>600</v>
      </c>
      <c r="J47" s="219"/>
      <c r="K47" s="235">
        <v>6</v>
      </c>
      <c r="M47" s="225"/>
    </row>
    <row r="48" spans="1:13" ht="70.5" customHeight="1" x14ac:dyDescent="0.25">
      <c r="A48" s="38"/>
      <c r="B48" s="374" t="s">
        <v>582</v>
      </c>
      <c r="C48" s="218" t="s">
        <v>649</v>
      </c>
      <c r="D48" s="17"/>
      <c r="E48" s="17">
        <v>5500</v>
      </c>
      <c r="F48" s="17"/>
      <c r="G48" s="123">
        <f t="shared" si="1"/>
        <v>5500</v>
      </c>
      <c r="H48" s="120">
        <v>0.5</v>
      </c>
      <c r="I48" s="429">
        <v>4000</v>
      </c>
      <c r="J48" s="219"/>
      <c r="K48" s="235">
        <v>6</v>
      </c>
    </row>
    <row r="49" spans="1:13" ht="60.75" customHeight="1" x14ac:dyDescent="0.25">
      <c r="A49" s="38"/>
      <c r="B49" s="377"/>
      <c r="C49" s="218" t="s">
        <v>650</v>
      </c>
      <c r="D49" s="17"/>
      <c r="E49" s="17">
        <v>5500</v>
      </c>
      <c r="F49" s="17"/>
      <c r="G49" s="123">
        <f t="shared" ref="G49:G50" si="2">D49+E49+F49</f>
        <v>5500</v>
      </c>
      <c r="H49" s="120">
        <v>0.5</v>
      </c>
      <c r="I49" s="429">
        <v>2000</v>
      </c>
      <c r="J49" s="219"/>
      <c r="K49" s="235">
        <v>6</v>
      </c>
      <c r="M49" s="225"/>
    </row>
    <row r="50" spans="1:13" ht="102.75" customHeight="1" x14ac:dyDescent="0.25">
      <c r="A50" s="38"/>
      <c r="B50" s="377"/>
      <c r="C50" s="218" t="s">
        <v>651</v>
      </c>
      <c r="D50" s="17"/>
      <c r="E50" s="17">
        <v>5500</v>
      </c>
      <c r="F50" s="17"/>
      <c r="G50" s="123">
        <f t="shared" si="2"/>
        <v>5500</v>
      </c>
      <c r="H50" s="120">
        <v>0.5</v>
      </c>
      <c r="I50" s="429">
        <v>2000</v>
      </c>
      <c r="J50" s="219"/>
      <c r="K50" s="235">
        <v>6</v>
      </c>
    </row>
    <row r="51" spans="1:13" ht="66.75" customHeight="1" x14ac:dyDescent="0.25">
      <c r="A51" s="38"/>
      <c r="B51" s="374" t="s">
        <v>583</v>
      </c>
      <c r="C51" s="218" t="s">
        <v>652</v>
      </c>
      <c r="D51" s="17"/>
      <c r="E51" s="308">
        <v>1900</v>
      </c>
      <c r="F51" s="17"/>
      <c r="G51" s="123">
        <f t="shared" si="1"/>
        <v>1900</v>
      </c>
      <c r="H51" s="120">
        <v>0.5</v>
      </c>
      <c r="I51" s="429">
        <v>1000</v>
      </c>
      <c r="J51" s="219"/>
      <c r="K51" s="235">
        <v>4</v>
      </c>
    </row>
    <row r="52" spans="1:13" ht="30" customHeight="1" x14ac:dyDescent="0.25">
      <c r="A52" s="38"/>
      <c r="B52" s="377"/>
      <c r="C52" s="218" t="s">
        <v>653</v>
      </c>
      <c r="D52" s="17"/>
      <c r="E52" s="308">
        <v>12000</v>
      </c>
      <c r="F52" s="17"/>
      <c r="G52" s="123">
        <f t="shared" si="1"/>
        <v>12000</v>
      </c>
      <c r="H52" s="120">
        <v>0.5</v>
      </c>
      <c r="I52" s="429">
        <v>10000</v>
      </c>
      <c r="J52" s="219"/>
      <c r="K52" s="235">
        <v>4</v>
      </c>
    </row>
    <row r="53" spans="1:13" ht="30" customHeight="1" x14ac:dyDescent="0.25">
      <c r="A53" s="38"/>
      <c r="B53" s="377"/>
      <c r="C53" s="218"/>
      <c r="D53" s="227"/>
      <c r="E53" s="17"/>
      <c r="F53" s="17"/>
      <c r="G53" s="123">
        <f t="shared" si="1"/>
        <v>0</v>
      </c>
      <c r="H53" s="120"/>
      <c r="I53" s="429"/>
      <c r="J53" s="219"/>
      <c r="K53" s="235"/>
      <c r="M53" s="225"/>
    </row>
    <row r="54" spans="1:13" ht="30" customHeight="1" x14ac:dyDescent="0.25">
      <c r="A54" s="38"/>
      <c r="B54" s="378"/>
      <c r="C54" s="16"/>
      <c r="D54" s="17"/>
      <c r="E54" s="17"/>
      <c r="F54" s="17"/>
      <c r="G54" s="123">
        <f t="shared" si="1"/>
        <v>0</v>
      </c>
      <c r="H54" s="120"/>
      <c r="I54" s="429"/>
      <c r="J54" s="108"/>
      <c r="K54" s="235"/>
    </row>
    <row r="55" spans="1:13" ht="85.5" customHeight="1" x14ac:dyDescent="0.25">
      <c r="A55" s="38"/>
      <c r="B55" s="374" t="s">
        <v>584</v>
      </c>
      <c r="C55" s="218" t="s">
        <v>654</v>
      </c>
      <c r="D55" s="17"/>
      <c r="E55" s="308">
        <v>15000</v>
      </c>
      <c r="F55" s="17"/>
      <c r="G55" s="123">
        <f t="shared" si="1"/>
        <v>15000</v>
      </c>
      <c r="H55" s="120">
        <v>0.5</v>
      </c>
      <c r="I55" s="429">
        <v>15000</v>
      </c>
      <c r="J55" s="219"/>
      <c r="K55" s="235">
        <v>6</v>
      </c>
    </row>
    <row r="56" spans="1:13" ht="97.5" customHeight="1" x14ac:dyDescent="0.25">
      <c r="A56" s="38"/>
      <c r="B56" s="377"/>
      <c r="C56" s="218" t="s">
        <v>655</v>
      </c>
      <c r="D56" s="17"/>
      <c r="E56" s="308">
        <v>10000</v>
      </c>
      <c r="F56" s="17"/>
      <c r="G56" s="123">
        <f t="shared" si="1"/>
        <v>10000</v>
      </c>
      <c r="H56" s="120">
        <v>0.5</v>
      </c>
      <c r="I56" s="429">
        <v>8000</v>
      </c>
      <c r="J56" s="219"/>
      <c r="K56" s="235">
        <v>6</v>
      </c>
      <c r="M56" s="225"/>
    </row>
    <row r="57" spans="1:13" ht="15.75" x14ac:dyDescent="0.25">
      <c r="A57" s="38"/>
      <c r="B57" s="377"/>
      <c r="C57" s="218"/>
      <c r="D57" s="17"/>
      <c r="E57" s="17"/>
      <c r="F57" s="17"/>
      <c r="G57" s="123">
        <f t="shared" si="1"/>
        <v>0</v>
      </c>
      <c r="H57" s="120"/>
      <c r="I57" s="429"/>
      <c r="J57" s="219"/>
      <c r="K57" s="235"/>
    </row>
    <row r="58" spans="1:13" ht="30" customHeight="1" x14ac:dyDescent="0.25">
      <c r="A58" s="38"/>
      <c r="B58" s="377"/>
      <c r="C58" s="16"/>
      <c r="D58" s="17"/>
      <c r="E58" s="17"/>
      <c r="F58" s="17"/>
      <c r="G58" s="123">
        <f t="shared" si="1"/>
        <v>0</v>
      </c>
      <c r="H58" s="120"/>
      <c r="I58" s="429"/>
      <c r="J58" s="219"/>
      <c r="K58" s="235"/>
    </row>
    <row r="59" spans="1:13" ht="15.75" customHeight="1" x14ac:dyDescent="0.25">
      <c r="A59" s="38"/>
      <c r="B59" s="378"/>
      <c r="C59" s="16"/>
      <c r="D59" s="17"/>
      <c r="E59" s="17"/>
      <c r="F59" s="17"/>
      <c r="G59" s="123">
        <f t="shared" si="1"/>
        <v>0</v>
      </c>
      <c r="H59" s="120"/>
      <c r="I59" s="429"/>
      <c r="J59" s="108"/>
      <c r="K59" s="235"/>
    </row>
    <row r="60" spans="1:13" ht="30" customHeight="1" x14ac:dyDescent="0.25">
      <c r="A60" s="38"/>
      <c r="B60" s="374" t="s">
        <v>531</v>
      </c>
      <c r="C60" s="218"/>
      <c r="D60" s="17"/>
      <c r="E60" s="17"/>
      <c r="F60" s="17"/>
      <c r="G60" s="123">
        <f t="shared" si="1"/>
        <v>0</v>
      </c>
      <c r="H60" s="120"/>
      <c r="I60" s="429"/>
      <c r="J60" s="219"/>
      <c r="K60" s="235"/>
    </row>
    <row r="61" spans="1:13" ht="30" customHeight="1" x14ac:dyDescent="0.25">
      <c r="A61" s="38"/>
      <c r="B61" s="377"/>
      <c r="C61" s="218"/>
      <c r="D61" s="17"/>
      <c r="E61" s="17"/>
      <c r="F61" s="17"/>
      <c r="G61" s="123">
        <f t="shared" si="1"/>
        <v>0</v>
      </c>
      <c r="H61" s="120"/>
      <c r="I61" s="429"/>
      <c r="J61" s="219"/>
      <c r="K61" s="235"/>
      <c r="M61" s="225"/>
    </row>
    <row r="62" spans="1:13" ht="30" customHeight="1" x14ac:dyDescent="0.25">
      <c r="A62" s="38"/>
      <c r="B62" s="377"/>
      <c r="C62" s="218"/>
      <c r="D62" s="17"/>
      <c r="E62" s="17"/>
      <c r="F62" s="17"/>
      <c r="G62" s="123">
        <f t="shared" si="1"/>
        <v>0</v>
      </c>
      <c r="H62" s="120"/>
      <c r="I62" s="429"/>
      <c r="J62" s="219"/>
      <c r="K62" s="235"/>
    </row>
    <row r="63" spans="1:13" ht="30" customHeight="1" x14ac:dyDescent="0.25">
      <c r="A63" s="38"/>
      <c r="B63" s="377"/>
      <c r="C63" s="16"/>
      <c r="D63" s="17"/>
      <c r="E63" s="17"/>
      <c r="F63" s="17"/>
      <c r="G63" s="123">
        <f t="shared" si="1"/>
        <v>0</v>
      </c>
      <c r="H63" s="120"/>
      <c r="I63" s="429"/>
      <c r="J63" s="108"/>
      <c r="K63" s="235"/>
    </row>
    <row r="64" spans="1:13" ht="30" customHeight="1" x14ac:dyDescent="0.25">
      <c r="A64" s="38"/>
      <c r="B64" s="378"/>
      <c r="C64" s="16"/>
      <c r="D64" s="17"/>
      <c r="E64" s="17"/>
      <c r="F64" s="17"/>
      <c r="G64" s="123">
        <f t="shared" si="1"/>
        <v>0</v>
      </c>
      <c r="H64" s="120"/>
      <c r="I64" s="429"/>
      <c r="J64" s="108"/>
      <c r="K64" s="235"/>
    </row>
    <row r="65" spans="1:13" ht="30" customHeight="1" x14ac:dyDescent="0.25">
      <c r="A65" s="38"/>
      <c r="B65" s="374" t="s">
        <v>532</v>
      </c>
      <c r="C65" s="218"/>
      <c r="D65" s="17"/>
      <c r="E65" s="17"/>
      <c r="F65" s="17"/>
      <c r="G65" s="123">
        <f t="shared" si="1"/>
        <v>0</v>
      </c>
      <c r="H65" s="120"/>
      <c r="I65" s="429"/>
      <c r="J65" s="219"/>
      <c r="K65" s="235"/>
      <c r="M65" s="225"/>
    </row>
    <row r="66" spans="1:13" ht="30" customHeight="1" x14ac:dyDescent="0.25">
      <c r="A66" s="38"/>
      <c r="B66" s="377"/>
      <c r="C66" s="16"/>
      <c r="D66" s="17"/>
      <c r="E66" s="17"/>
      <c r="F66" s="17"/>
      <c r="G66" s="123">
        <f t="shared" si="1"/>
        <v>0</v>
      </c>
      <c r="H66" s="120"/>
      <c r="I66" s="429"/>
      <c r="J66" s="108"/>
      <c r="K66" s="235"/>
    </row>
    <row r="67" spans="1:13" ht="30" customHeight="1" x14ac:dyDescent="0.25">
      <c r="A67" s="38"/>
      <c r="B67" s="377"/>
      <c r="C67" s="16"/>
      <c r="D67" s="17"/>
      <c r="E67" s="17"/>
      <c r="F67" s="17"/>
      <c r="G67" s="123">
        <f t="shared" si="1"/>
        <v>0</v>
      </c>
      <c r="H67" s="120"/>
      <c r="I67" s="429"/>
      <c r="J67" s="108"/>
      <c r="K67" s="235"/>
    </row>
    <row r="68" spans="1:13" ht="30" customHeight="1" x14ac:dyDescent="0.25">
      <c r="A68" s="38"/>
      <c r="B68" s="377"/>
      <c r="C68" s="46"/>
      <c r="D68" s="17"/>
      <c r="E68" s="17"/>
      <c r="F68" s="17"/>
      <c r="G68" s="123">
        <f t="shared" si="1"/>
        <v>0</v>
      </c>
      <c r="H68" s="121"/>
      <c r="I68" s="429"/>
      <c r="J68" s="109"/>
      <c r="K68" s="235"/>
    </row>
    <row r="69" spans="1:13" ht="30" customHeight="1" x14ac:dyDescent="0.25">
      <c r="A69" s="38"/>
      <c r="B69" s="378"/>
      <c r="C69" s="46"/>
      <c r="D69" s="17"/>
      <c r="E69" s="17"/>
      <c r="F69" s="17"/>
      <c r="G69" s="123">
        <f t="shared" si="1"/>
        <v>0</v>
      </c>
      <c r="H69" s="121"/>
      <c r="I69" s="429"/>
      <c r="J69" s="109"/>
      <c r="K69" s="235"/>
    </row>
    <row r="70" spans="1:13" ht="30" customHeight="1" x14ac:dyDescent="0.25">
      <c r="A70" s="38"/>
      <c r="B70" s="298"/>
      <c r="C70" s="94" t="s">
        <v>375</v>
      </c>
      <c r="D70" s="22">
        <f>SUM(D45:D69)</f>
        <v>0</v>
      </c>
      <c r="E70" s="22">
        <f>SUM(E45:E69)</f>
        <v>67455</v>
      </c>
      <c r="F70" s="22">
        <f>SUM(F45:F69)</f>
        <v>0</v>
      </c>
      <c r="G70" s="22">
        <f>SUM(G45:G69)</f>
        <v>67455</v>
      </c>
      <c r="H70" s="19">
        <f>(H45*G45)+(H46*G46)+(H47*G47)+(H48*G48)+(H49*G49)+(H50*G50)+(H51*G51)+(H52*G52)+(H53*G53)+(H54*G54)+(H55*G55)+(H56*G56)+(H57*G57)+(H58*G58)+(H59*G59)+(H60*G60)+(H61*G61)+(H62*G62)+(H63*G63)+(H64*G64)+(H65*G65)+(H66*G66)+(H67*G67)+(H68*G68)+(H69*G69)</f>
        <v>33427.5</v>
      </c>
      <c r="I70" s="19">
        <f>SUM(I45:I69)</f>
        <v>54055</v>
      </c>
      <c r="J70" s="109"/>
      <c r="K70" s="236"/>
    </row>
    <row r="71" spans="1:13" ht="60" customHeight="1" x14ac:dyDescent="0.25">
      <c r="A71" s="38"/>
      <c r="B71" s="299" t="s">
        <v>377</v>
      </c>
      <c r="C71" s="339" t="s">
        <v>658</v>
      </c>
      <c r="D71" s="339"/>
      <c r="E71" s="339"/>
      <c r="F71" s="339"/>
      <c r="G71" s="339"/>
      <c r="H71" s="339"/>
      <c r="I71" s="340"/>
      <c r="J71" s="339"/>
      <c r="K71" s="237"/>
    </row>
    <row r="72" spans="1:13" ht="30" customHeight="1" x14ac:dyDescent="0.25">
      <c r="A72" s="38"/>
      <c r="B72" s="374" t="s">
        <v>585</v>
      </c>
      <c r="C72" s="218" t="s">
        <v>656</v>
      </c>
      <c r="D72" s="17"/>
      <c r="E72" s="17">
        <v>1000</v>
      </c>
      <c r="F72" s="17"/>
      <c r="G72" s="123">
        <f>D72+E72+F72</f>
        <v>1000</v>
      </c>
      <c r="H72" s="120">
        <v>0</v>
      </c>
      <c r="I72" s="429">
        <v>1000</v>
      </c>
      <c r="J72" s="219"/>
      <c r="K72" s="235">
        <v>6</v>
      </c>
    </row>
    <row r="73" spans="1:13" ht="79.5" customHeight="1" x14ac:dyDescent="0.25">
      <c r="A73" s="38"/>
      <c r="B73" s="377"/>
      <c r="C73" s="218" t="s">
        <v>657</v>
      </c>
      <c r="D73" s="17"/>
      <c r="E73" s="17">
        <v>200</v>
      </c>
      <c r="F73" s="17"/>
      <c r="G73" s="123">
        <f t="shared" ref="G73:G96" si="3">D73+E73+F73</f>
        <v>200</v>
      </c>
      <c r="H73" s="120">
        <v>1</v>
      </c>
      <c r="I73" s="429">
        <v>200</v>
      </c>
      <c r="J73" s="219"/>
      <c r="K73" s="235">
        <v>6</v>
      </c>
      <c r="M73" s="225"/>
    </row>
    <row r="74" spans="1:13" ht="70.5" customHeight="1" x14ac:dyDescent="0.25">
      <c r="A74" s="38"/>
      <c r="B74" s="377"/>
      <c r="C74" s="218" t="s">
        <v>636</v>
      </c>
      <c r="D74" s="17"/>
      <c r="E74" s="17">
        <v>4500</v>
      </c>
      <c r="F74" s="17"/>
      <c r="G74" s="123">
        <f t="shared" si="3"/>
        <v>4500</v>
      </c>
      <c r="H74" s="120">
        <v>0.6</v>
      </c>
      <c r="I74" s="429">
        <v>4500</v>
      </c>
      <c r="J74" s="219"/>
      <c r="K74" s="235">
        <v>4</v>
      </c>
      <c r="M74" s="225"/>
    </row>
    <row r="75" spans="1:13" ht="54.75" customHeight="1" x14ac:dyDescent="0.25">
      <c r="A75" s="38"/>
      <c r="B75" s="377"/>
      <c r="C75" s="218" t="s">
        <v>637</v>
      </c>
      <c r="D75" s="17"/>
      <c r="E75" s="17">
        <v>5730</v>
      </c>
      <c r="F75" s="17"/>
      <c r="G75" s="123">
        <f t="shared" si="3"/>
        <v>5730</v>
      </c>
      <c r="H75" s="120">
        <v>0.6</v>
      </c>
      <c r="I75" s="429">
        <v>4372</v>
      </c>
      <c r="J75" s="219"/>
      <c r="K75" s="235">
        <v>6</v>
      </c>
    </row>
    <row r="76" spans="1:13" ht="30" customHeight="1" x14ac:dyDescent="0.25">
      <c r="A76" s="38"/>
      <c r="B76" s="378"/>
      <c r="C76" s="16"/>
      <c r="D76" s="17"/>
      <c r="E76" s="17"/>
      <c r="F76" s="17"/>
      <c r="G76" s="123">
        <f t="shared" si="3"/>
        <v>0</v>
      </c>
      <c r="H76" s="120"/>
      <c r="I76" s="429"/>
      <c r="J76" s="108"/>
      <c r="K76" s="235"/>
    </row>
    <row r="77" spans="1:13" ht="30" customHeight="1" x14ac:dyDescent="0.25">
      <c r="A77" s="38"/>
      <c r="B77" s="374" t="s">
        <v>586</v>
      </c>
      <c r="C77" s="218" t="s">
        <v>659</v>
      </c>
      <c r="D77" s="17"/>
      <c r="E77" s="17">
        <v>3000</v>
      </c>
      <c r="F77" s="17"/>
      <c r="G77" s="123">
        <f t="shared" si="3"/>
        <v>3000</v>
      </c>
      <c r="H77" s="120">
        <v>1</v>
      </c>
      <c r="I77" s="429">
        <v>2000</v>
      </c>
      <c r="J77" s="219"/>
      <c r="K77" s="235">
        <v>6</v>
      </c>
    </row>
    <row r="78" spans="1:13" ht="30" customHeight="1" x14ac:dyDescent="0.25">
      <c r="A78" s="38"/>
      <c r="B78" s="377"/>
      <c r="C78" s="218" t="s">
        <v>660</v>
      </c>
      <c r="D78" s="17"/>
      <c r="E78" s="17">
        <v>3000</v>
      </c>
      <c r="F78" s="17"/>
      <c r="G78" s="123">
        <f t="shared" si="3"/>
        <v>3000</v>
      </c>
      <c r="H78" s="120">
        <v>0.75</v>
      </c>
      <c r="I78" s="429">
        <v>3000</v>
      </c>
      <c r="J78" s="219"/>
      <c r="K78" s="235">
        <v>6</v>
      </c>
      <c r="M78" s="225"/>
    </row>
    <row r="79" spans="1:13" ht="45.75" customHeight="1" x14ac:dyDescent="0.25">
      <c r="A79" s="38"/>
      <c r="B79" s="377"/>
      <c r="C79" s="218" t="s">
        <v>661</v>
      </c>
      <c r="D79" s="17"/>
      <c r="E79" s="17">
        <v>4000</v>
      </c>
      <c r="F79" s="17"/>
      <c r="G79" s="123">
        <f t="shared" si="3"/>
        <v>4000</v>
      </c>
      <c r="H79" s="120">
        <v>0.75</v>
      </c>
      <c r="I79" s="429">
        <v>4000</v>
      </c>
      <c r="J79" s="219"/>
      <c r="K79" s="235">
        <v>4</v>
      </c>
    </row>
    <row r="80" spans="1:13" ht="70.5" customHeight="1" x14ac:dyDescent="0.25">
      <c r="A80" s="38"/>
      <c r="B80" s="377"/>
      <c r="C80" s="16"/>
      <c r="D80" s="17"/>
      <c r="E80" s="17"/>
      <c r="F80" s="17"/>
      <c r="G80" s="123">
        <f t="shared" si="3"/>
        <v>0</v>
      </c>
      <c r="H80" s="120"/>
      <c r="I80" s="429"/>
      <c r="J80" s="108"/>
      <c r="K80" s="235"/>
    </row>
    <row r="81" spans="1:13" ht="90.75" customHeight="1" x14ac:dyDescent="0.25">
      <c r="A81" s="38"/>
      <c r="B81" s="378"/>
      <c r="C81" s="16"/>
      <c r="D81" s="17"/>
      <c r="E81" s="17"/>
      <c r="F81" s="17"/>
      <c r="G81" s="123">
        <f t="shared" si="3"/>
        <v>0</v>
      </c>
      <c r="H81" s="120"/>
      <c r="I81" s="429"/>
      <c r="J81" s="108"/>
      <c r="K81" s="235"/>
    </row>
    <row r="82" spans="1:13" ht="70.5" customHeight="1" x14ac:dyDescent="0.25">
      <c r="A82" s="38"/>
      <c r="B82" s="374" t="s">
        <v>662</v>
      </c>
      <c r="C82" s="218" t="s">
        <v>677</v>
      </c>
      <c r="D82" s="17"/>
      <c r="E82" s="17">
        <v>45000</v>
      </c>
      <c r="F82" s="17"/>
      <c r="G82" s="123">
        <f t="shared" si="3"/>
        <v>45000</v>
      </c>
      <c r="H82" s="120">
        <v>0.5</v>
      </c>
      <c r="I82" s="429">
        <v>22238.49</v>
      </c>
      <c r="J82" s="219"/>
      <c r="K82" s="235">
        <v>3</v>
      </c>
    </row>
    <row r="83" spans="1:13" ht="30" customHeight="1" x14ac:dyDescent="0.25">
      <c r="A83" s="38"/>
      <c r="B83" s="377"/>
      <c r="C83" s="218" t="s">
        <v>676</v>
      </c>
      <c r="D83" s="17"/>
      <c r="E83" s="17">
        <v>8454.545454545454</v>
      </c>
      <c r="F83" s="17"/>
      <c r="G83" s="123">
        <f t="shared" si="3"/>
        <v>8454.545454545454</v>
      </c>
      <c r="H83" s="120">
        <v>0.5</v>
      </c>
      <c r="I83" s="429">
        <v>8454.5499999999993</v>
      </c>
      <c r="J83" s="219"/>
      <c r="K83" s="235">
        <v>4</v>
      </c>
      <c r="M83" s="225"/>
    </row>
    <row r="84" spans="1:13" ht="30" customHeight="1" x14ac:dyDescent="0.25">
      <c r="A84" s="38"/>
      <c r="B84" s="377"/>
      <c r="C84" s="16"/>
      <c r="D84" s="17"/>
      <c r="E84" s="17"/>
      <c r="F84" s="17"/>
      <c r="G84" s="123">
        <f t="shared" si="3"/>
        <v>0</v>
      </c>
      <c r="H84" s="120"/>
      <c r="I84" s="429"/>
      <c r="J84" s="108"/>
      <c r="K84" s="235"/>
    </row>
    <row r="85" spans="1:13" ht="30" customHeight="1" x14ac:dyDescent="0.25">
      <c r="A85" s="38"/>
      <c r="B85" s="377"/>
      <c r="C85" s="16"/>
      <c r="D85" s="17"/>
      <c r="E85" s="17"/>
      <c r="F85" s="17"/>
      <c r="G85" s="123">
        <f t="shared" si="3"/>
        <v>0</v>
      </c>
      <c r="H85" s="120"/>
      <c r="I85" s="429"/>
      <c r="J85" s="108"/>
      <c r="K85" s="235"/>
    </row>
    <row r="86" spans="1:13" ht="30" customHeight="1" x14ac:dyDescent="0.25">
      <c r="A86" s="38"/>
      <c r="B86" s="378"/>
      <c r="C86" s="16"/>
      <c r="D86" s="17"/>
      <c r="E86" s="17"/>
      <c r="F86" s="17"/>
      <c r="G86" s="123">
        <f t="shared" si="3"/>
        <v>0</v>
      </c>
      <c r="H86" s="120"/>
      <c r="I86" s="429"/>
      <c r="J86" s="108"/>
      <c r="K86" s="235"/>
    </row>
    <row r="87" spans="1:13" ht="62.25" customHeight="1" x14ac:dyDescent="0.25">
      <c r="A87" s="38"/>
      <c r="B87" s="374" t="s">
        <v>663</v>
      </c>
      <c r="C87" s="218" t="s">
        <v>664</v>
      </c>
      <c r="D87" s="17"/>
      <c r="E87" s="17">
        <v>15000</v>
      </c>
      <c r="F87" s="17"/>
      <c r="G87" s="123">
        <f t="shared" si="3"/>
        <v>15000</v>
      </c>
      <c r="H87" s="120">
        <v>1</v>
      </c>
      <c r="I87" s="429">
        <v>15000</v>
      </c>
      <c r="J87" s="219"/>
      <c r="K87" s="235">
        <v>6</v>
      </c>
    </row>
    <row r="88" spans="1:13" ht="54.75" customHeight="1" x14ac:dyDescent="0.25">
      <c r="A88" s="38"/>
      <c r="B88" s="377"/>
      <c r="C88" s="218" t="s">
        <v>665</v>
      </c>
      <c r="D88" s="17"/>
      <c r="E88" s="17">
        <v>31971.580817051508</v>
      </c>
      <c r="F88" s="17"/>
      <c r="G88" s="123">
        <f t="shared" si="3"/>
        <v>31971.580817051508</v>
      </c>
      <c r="H88" s="120">
        <v>1</v>
      </c>
      <c r="I88" s="429"/>
      <c r="J88" s="219"/>
      <c r="K88" s="235">
        <v>6</v>
      </c>
      <c r="M88" s="225"/>
    </row>
    <row r="89" spans="1:13" ht="30" customHeight="1" x14ac:dyDescent="0.25">
      <c r="A89" s="38"/>
      <c r="B89" s="377"/>
      <c r="C89" s="16"/>
      <c r="D89" s="17"/>
      <c r="E89" s="17"/>
      <c r="F89" s="17"/>
      <c r="G89" s="123">
        <f t="shared" si="3"/>
        <v>0</v>
      </c>
      <c r="H89" s="120"/>
      <c r="I89" s="429"/>
      <c r="J89" s="108"/>
      <c r="K89" s="235"/>
    </row>
    <row r="90" spans="1:13" ht="30" customHeight="1" x14ac:dyDescent="0.25">
      <c r="A90" s="38"/>
      <c r="B90" s="377"/>
      <c r="C90" s="16"/>
      <c r="D90" s="17"/>
      <c r="E90" s="17"/>
      <c r="F90" s="17"/>
      <c r="G90" s="123">
        <f t="shared" si="3"/>
        <v>0</v>
      </c>
      <c r="H90" s="120"/>
      <c r="I90" s="429"/>
      <c r="J90" s="108"/>
      <c r="K90" s="235"/>
    </row>
    <row r="91" spans="1:13" ht="30" customHeight="1" x14ac:dyDescent="0.25">
      <c r="A91" s="38"/>
      <c r="B91" s="378"/>
      <c r="C91" s="16"/>
      <c r="D91" s="17"/>
      <c r="E91" s="17"/>
      <c r="F91" s="17"/>
      <c r="G91" s="123">
        <f t="shared" si="3"/>
        <v>0</v>
      </c>
      <c r="H91" s="120"/>
      <c r="I91" s="429"/>
      <c r="J91" s="108"/>
      <c r="K91" s="235"/>
    </row>
    <row r="92" spans="1:13" ht="30" customHeight="1" x14ac:dyDescent="0.25">
      <c r="A92" s="38"/>
      <c r="B92" s="374"/>
      <c r="C92" s="218"/>
      <c r="D92" s="227"/>
      <c r="E92" s="17"/>
      <c r="F92" s="17"/>
      <c r="G92" s="123">
        <f t="shared" si="3"/>
        <v>0</v>
      </c>
      <c r="H92" s="120"/>
      <c r="I92" s="429"/>
      <c r="J92" s="219"/>
      <c r="K92" s="235"/>
      <c r="M92" s="225"/>
    </row>
    <row r="93" spans="1:13" s="38" customFormat="1" ht="30" customHeight="1" x14ac:dyDescent="0.25">
      <c r="B93" s="377"/>
      <c r="C93" s="218"/>
      <c r="D93" s="227"/>
      <c r="E93" s="17"/>
      <c r="F93" s="17"/>
      <c r="G93" s="123">
        <f t="shared" si="3"/>
        <v>0</v>
      </c>
      <c r="H93" s="120"/>
      <c r="I93" s="429"/>
      <c r="J93" s="219"/>
      <c r="K93" s="235"/>
    </row>
    <row r="94" spans="1:13" s="38" customFormat="1" ht="30" customHeight="1" x14ac:dyDescent="0.25">
      <c r="B94" s="377"/>
      <c r="C94" s="16"/>
      <c r="D94" s="17"/>
      <c r="E94" s="17"/>
      <c r="F94" s="17"/>
      <c r="G94" s="123">
        <f t="shared" si="3"/>
        <v>0</v>
      </c>
      <c r="H94" s="120"/>
      <c r="I94" s="429"/>
      <c r="J94" s="108"/>
      <c r="K94" s="235"/>
    </row>
    <row r="95" spans="1:13" s="38" customFormat="1" ht="30" customHeight="1" x14ac:dyDescent="0.25">
      <c r="A95" s="37"/>
      <c r="B95" s="377"/>
      <c r="C95" s="46"/>
      <c r="D95" s="17"/>
      <c r="E95" s="17"/>
      <c r="F95" s="17"/>
      <c r="G95" s="123">
        <f t="shared" si="3"/>
        <v>0</v>
      </c>
      <c r="H95" s="121"/>
      <c r="I95" s="429"/>
      <c r="J95" s="109"/>
      <c r="K95" s="235"/>
    </row>
    <row r="96" spans="1:13" ht="30" customHeight="1" x14ac:dyDescent="0.25">
      <c r="B96" s="378"/>
      <c r="C96" s="46"/>
      <c r="D96" s="17"/>
      <c r="E96" s="17"/>
      <c r="F96" s="17"/>
      <c r="G96" s="123">
        <f t="shared" si="3"/>
        <v>0</v>
      </c>
      <c r="H96" s="121"/>
      <c r="I96" s="429"/>
      <c r="J96" s="109"/>
      <c r="K96" s="235"/>
    </row>
    <row r="97" spans="2:11" ht="30" customHeight="1" x14ac:dyDescent="0.25">
      <c r="B97" s="298"/>
      <c r="C97" s="94" t="s">
        <v>378</v>
      </c>
      <c r="D97" s="22">
        <f>SUM(D72:D96)</f>
        <v>0</v>
      </c>
      <c r="E97" s="22">
        <f t="shared" ref="E97:F97" si="4">SUM(E72:E96)</f>
        <v>121856.12627159696</v>
      </c>
      <c r="F97" s="22">
        <f t="shared" si="4"/>
        <v>0</v>
      </c>
      <c r="G97" s="19">
        <f>SUM(G72:G96)</f>
        <v>121856.12627159696</v>
      </c>
      <c r="H97" s="19">
        <f>(H72*G72)+(H73*G73)+(H74*G74)+(H75*G75)+(H76*G76)+(H77*G77)+(H78*G78)+(H79*G79)+(H80*G80)+(H81*G81)+(H82*G82)+(H83*G83)+(H84*G84)+(H85*G85)+(H86*G86)+(H87*G87)+(H88*G88)+(H89*G89)+(H90*G90)+(H91*G91)+(H92*G92)+(H93*G93)+(H94*G94)+(H95*G95)+(H96*G96)</f>
        <v>88286.853544324229</v>
      </c>
      <c r="I97" s="19">
        <f>SUM(I72:I96)</f>
        <v>64765.040000000008</v>
      </c>
      <c r="J97" s="109"/>
      <c r="K97" s="236"/>
    </row>
    <row r="98" spans="2:11" ht="30" customHeight="1" x14ac:dyDescent="0.25">
      <c r="B98" s="299" t="s">
        <v>379</v>
      </c>
      <c r="C98" s="332"/>
      <c r="D98" s="332"/>
      <c r="E98" s="332"/>
      <c r="F98" s="332"/>
      <c r="G98" s="332"/>
      <c r="H98" s="332"/>
      <c r="I98" s="333"/>
      <c r="J98" s="332"/>
      <c r="K98" s="237"/>
    </row>
    <row r="99" spans="2:11" ht="30" customHeight="1" x14ac:dyDescent="0.25">
      <c r="B99" s="374" t="s">
        <v>475</v>
      </c>
      <c r="C99" s="16"/>
      <c r="D99" s="17"/>
      <c r="E99" s="17"/>
      <c r="F99" s="17"/>
      <c r="G99" s="123">
        <f>D99+E99+F99</f>
        <v>0</v>
      </c>
      <c r="H99" s="120"/>
      <c r="I99" s="429"/>
      <c r="J99" s="108"/>
      <c r="K99" s="235"/>
    </row>
    <row r="100" spans="2:11" ht="30" customHeight="1" x14ac:dyDescent="0.25">
      <c r="B100" s="377"/>
      <c r="C100" s="16"/>
      <c r="D100" s="17"/>
      <c r="E100" s="17"/>
      <c r="F100" s="17"/>
      <c r="G100" s="123">
        <f t="shared" ref="G100:G108" si="5">D100+E100+F100</f>
        <v>0</v>
      </c>
      <c r="H100" s="120"/>
      <c r="I100" s="429"/>
      <c r="J100" s="108"/>
      <c r="K100" s="235"/>
    </row>
    <row r="101" spans="2:11" ht="30" customHeight="1" x14ac:dyDescent="0.25">
      <c r="B101" s="377"/>
      <c r="C101" s="16"/>
      <c r="D101" s="17"/>
      <c r="E101" s="17"/>
      <c r="F101" s="17"/>
      <c r="G101" s="123">
        <f t="shared" si="5"/>
        <v>0</v>
      </c>
      <c r="H101" s="120"/>
      <c r="I101" s="429"/>
      <c r="J101" s="108"/>
      <c r="K101" s="235"/>
    </row>
    <row r="102" spans="2:11" ht="30" customHeight="1" x14ac:dyDescent="0.25">
      <c r="B102" s="377"/>
      <c r="C102" s="16"/>
      <c r="D102" s="17"/>
      <c r="E102" s="17"/>
      <c r="F102" s="17"/>
      <c r="G102" s="123">
        <f t="shared" si="5"/>
        <v>0</v>
      </c>
      <c r="H102" s="120"/>
      <c r="I102" s="429"/>
      <c r="J102" s="108"/>
      <c r="K102" s="235"/>
    </row>
    <row r="103" spans="2:11" ht="30" customHeight="1" x14ac:dyDescent="0.25">
      <c r="B103" s="378"/>
      <c r="C103" s="16"/>
      <c r="D103" s="17"/>
      <c r="E103" s="17"/>
      <c r="F103" s="17"/>
      <c r="G103" s="123">
        <f t="shared" si="5"/>
        <v>0</v>
      </c>
      <c r="H103" s="120"/>
      <c r="I103" s="429"/>
      <c r="J103" s="108"/>
      <c r="K103" s="235"/>
    </row>
    <row r="104" spans="2:11" ht="30" customHeight="1" x14ac:dyDescent="0.25">
      <c r="B104" s="374" t="s">
        <v>476</v>
      </c>
      <c r="C104" s="16"/>
      <c r="D104" s="17"/>
      <c r="E104" s="17"/>
      <c r="F104" s="17"/>
      <c r="G104" s="123">
        <f t="shared" si="5"/>
        <v>0</v>
      </c>
      <c r="H104" s="120"/>
      <c r="I104" s="429"/>
      <c r="J104" s="108"/>
      <c r="K104" s="235"/>
    </row>
    <row r="105" spans="2:11" ht="30" customHeight="1" x14ac:dyDescent="0.25">
      <c r="B105" s="377"/>
      <c r="C105" s="16"/>
      <c r="D105" s="17"/>
      <c r="E105" s="17"/>
      <c r="F105" s="17"/>
      <c r="G105" s="123">
        <f t="shared" si="5"/>
        <v>0</v>
      </c>
      <c r="H105" s="120"/>
      <c r="I105" s="429"/>
      <c r="J105" s="108"/>
      <c r="K105" s="235"/>
    </row>
    <row r="106" spans="2:11" ht="30" customHeight="1" x14ac:dyDescent="0.25">
      <c r="B106" s="377"/>
      <c r="C106" s="16"/>
      <c r="D106" s="17"/>
      <c r="E106" s="17"/>
      <c r="F106" s="17"/>
      <c r="G106" s="123">
        <f t="shared" si="5"/>
        <v>0</v>
      </c>
      <c r="H106" s="120"/>
      <c r="I106" s="429"/>
      <c r="J106" s="108"/>
      <c r="K106" s="235"/>
    </row>
    <row r="107" spans="2:11" ht="30" customHeight="1" x14ac:dyDescent="0.25">
      <c r="B107" s="377"/>
      <c r="C107" s="16"/>
      <c r="D107" s="17"/>
      <c r="E107" s="17"/>
      <c r="F107" s="17"/>
      <c r="G107" s="123">
        <f t="shared" si="5"/>
        <v>0</v>
      </c>
      <c r="H107" s="120"/>
      <c r="I107" s="429"/>
      <c r="J107" s="108"/>
      <c r="K107" s="235"/>
    </row>
    <row r="108" spans="2:11" ht="30" customHeight="1" x14ac:dyDescent="0.25">
      <c r="B108" s="378"/>
      <c r="C108" s="16"/>
      <c r="D108" s="17"/>
      <c r="E108" s="17"/>
      <c r="F108" s="17"/>
      <c r="G108" s="123">
        <f t="shared" si="5"/>
        <v>0</v>
      </c>
      <c r="H108" s="120"/>
      <c r="I108" s="429"/>
      <c r="J108" s="108"/>
      <c r="K108" s="235"/>
    </row>
    <row r="109" spans="2:11" ht="30" customHeight="1" x14ac:dyDescent="0.25">
      <c r="B109" s="298"/>
      <c r="C109" s="94" t="s">
        <v>380</v>
      </c>
      <c r="D109" s="19">
        <f>SUM(D99:D108)</f>
        <v>0</v>
      </c>
      <c r="E109" s="19">
        <f>SUM(E99:E108)</f>
        <v>0</v>
      </c>
      <c r="F109" s="19">
        <f>SUM(F99:F108)</f>
        <v>0</v>
      </c>
      <c r="G109" s="19">
        <f>SUM(G99:G108)</f>
        <v>0</v>
      </c>
      <c r="H109" s="19">
        <f>(H99*G99)+(H100*G100)+(H101*G101)+(H102*G102)+(H103*G103)+(H104*G104)+(H105*G105)+(H106*G106)+(H107*G107)+(H108*G108)</f>
        <v>0</v>
      </c>
      <c r="I109" s="431">
        <f>SUM(I99:I108)</f>
        <v>0</v>
      </c>
      <c r="J109" s="109"/>
      <c r="K109" s="236"/>
    </row>
    <row r="110" spans="2:11" ht="30" customHeight="1" x14ac:dyDescent="0.25">
      <c r="B110" s="300"/>
      <c r="C110" s="11"/>
      <c r="D110" s="9"/>
      <c r="E110" s="9"/>
      <c r="F110" s="9"/>
      <c r="G110" s="9"/>
      <c r="H110" s="9"/>
      <c r="I110" s="432"/>
      <c r="J110" s="9"/>
      <c r="K110" s="238"/>
    </row>
    <row r="111" spans="2:11" ht="66.75" customHeight="1" x14ac:dyDescent="0.25">
      <c r="B111" s="301" t="s">
        <v>381</v>
      </c>
      <c r="C111" s="339" t="s">
        <v>587</v>
      </c>
      <c r="D111" s="339"/>
      <c r="E111" s="339"/>
      <c r="F111" s="339"/>
      <c r="G111" s="339"/>
      <c r="H111" s="339"/>
      <c r="I111" s="340"/>
      <c r="J111" s="339"/>
      <c r="K111" s="239"/>
    </row>
    <row r="112" spans="2:11" ht="30" customHeight="1" x14ac:dyDescent="0.25">
      <c r="B112" s="299" t="s">
        <v>382</v>
      </c>
      <c r="C112" s="339" t="s">
        <v>588</v>
      </c>
      <c r="D112" s="339"/>
      <c r="E112" s="339"/>
      <c r="F112" s="339"/>
      <c r="G112" s="339"/>
      <c r="H112" s="339"/>
      <c r="I112" s="340"/>
      <c r="J112" s="339"/>
      <c r="K112" s="237"/>
    </row>
    <row r="113" spans="2:13" ht="93" customHeight="1" x14ac:dyDescent="0.25">
      <c r="B113" s="374" t="s">
        <v>589</v>
      </c>
      <c r="C113" s="218" t="s">
        <v>601</v>
      </c>
      <c r="D113" s="17">
        <v>10000</v>
      </c>
      <c r="E113" s="17"/>
      <c r="F113" s="17"/>
      <c r="G113" s="123">
        <f>D113+E113+F113</f>
        <v>10000</v>
      </c>
      <c r="H113" s="120">
        <v>0.6</v>
      </c>
      <c r="I113" s="429">
        <v>10000</v>
      </c>
      <c r="J113" s="219"/>
      <c r="K113" s="235">
        <v>6</v>
      </c>
      <c r="M113" s="225"/>
    </row>
    <row r="114" spans="2:13" ht="100.5" customHeight="1" x14ac:dyDescent="0.25">
      <c r="B114" s="377"/>
      <c r="C114" s="218" t="s">
        <v>602</v>
      </c>
      <c r="D114" s="17">
        <v>10000</v>
      </c>
      <c r="E114" s="17"/>
      <c r="F114" s="17"/>
      <c r="G114" s="123">
        <f t="shared" ref="G114:G207" si="6">D114+E114+F114</f>
        <v>10000</v>
      </c>
      <c r="H114" s="223">
        <v>0.6</v>
      </c>
      <c r="I114" s="429">
        <v>10000</v>
      </c>
      <c r="J114" s="219"/>
      <c r="K114" s="235">
        <v>6</v>
      </c>
      <c r="M114" s="225"/>
    </row>
    <row r="115" spans="2:13" ht="93" customHeight="1" x14ac:dyDescent="0.25">
      <c r="B115" s="377"/>
      <c r="C115" s="218" t="s">
        <v>603</v>
      </c>
      <c r="D115" s="17">
        <v>30000</v>
      </c>
      <c r="E115" s="17"/>
      <c r="F115" s="17"/>
      <c r="G115" s="123">
        <f t="shared" si="6"/>
        <v>30000</v>
      </c>
      <c r="H115" s="120">
        <v>0.6</v>
      </c>
      <c r="I115" s="429">
        <v>30000</v>
      </c>
      <c r="J115" s="219"/>
      <c r="K115" s="235">
        <v>6</v>
      </c>
    </row>
    <row r="116" spans="2:13" ht="30" customHeight="1" x14ac:dyDescent="0.25">
      <c r="B116" s="377"/>
      <c r="C116" s="218"/>
      <c r="D116" s="17"/>
      <c r="E116" s="17"/>
      <c r="F116" s="17"/>
      <c r="G116" s="123">
        <f t="shared" si="6"/>
        <v>0</v>
      </c>
      <c r="H116" s="120"/>
      <c r="I116" s="429"/>
      <c r="J116" s="219"/>
      <c r="K116" s="235"/>
    </row>
    <row r="117" spans="2:13" ht="30" customHeight="1" x14ac:dyDescent="0.25">
      <c r="B117" s="378"/>
      <c r="C117" s="16"/>
      <c r="D117" s="17"/>
      <c r="E117" s="17"/>
      <c r="F117" s="17"/>
      <c r="G117" s="123">
        <f t="shared" si="6"/>
        <v>0</v>
      </c>
      <c r="H117" s="120"/>
      <c r="I117" s="429"/>
      <c r="J117" s="108"/>
      <c r="K117" s="235"/>
    </row>
    <row r="118" spans="2:13" ht="63" x14ac:dyDescent="0.25">
      <c r="B118" s="374" t="s">
        <v>590</v>
      </c>
      <c r="C118" s="218" t="s">
        <v>604</v>
      </c>
      <c r="D118" s="17">
        <v>30000</v>
      </c>
      <c r="E118" s="17"/>
      <c r="F118" s="17"/>
      <c r="G118" s="123">
        <f t="shared" si="6"/>
        <v>30000</v>
      </c>
      <c r="H118" s="120">
        <v>0.5</v>
      </c>
      <c r="I118" s="429">
        <v>0</v>
      </c>
      <c r="J118" s="219"/>
      <c r="K118" s="235">
        <v>3</v>
      </c>
    </row>
    <row r="119" spans="2:13" ht="63" x14ac:dyDescent="0.25">
      <c r="B119" s="377"/>
      <c r="C119" s="218" t="s">
        <v>605</v>
      </c>
      <c r="D119" s="17">
        <v>10000</v>
      </c>
      <c r="E119" s="17"/>
      <c r="F119" s="17"/>
      <c r="G119" s="123">
        <f t="shared" si="6"/>
        <v>10000</v>
      </c>
      <c r="H119" s="120">
        <v>0.5</v>
      </c>
      <c r="I119" s="429">
        <v>0</v>
      </c>
      <c r="J119" s="219"/>
      <c r="K119" s="235">
        <v>3</v>
      </c>
      <c r="M119" s="225"/>
    </row>
    <row r="120" spans="2:13" ht="72.75" customHeight="1" x14ac:dyDescent="0.25">
      <c r="B120" s="377"/>
      <c r="C120" s="218" t="s">
        <v>606</v>
      </c>
      <c r="D120" s="17">
        <v>5000</v>
      </c>
      <c r="E120" s="17"/>
      <c r="F120" s="17"/>
      <c r="G120" s="123">
        <f t="shared" si="6"/>
        <v>5000</v>
      </c>
      <c r="H120" s="120">
        <v>0.5</v>
      </c>
      <c r="I120" s="429">
        <v>0</v>
      </c>
      <c r="J120" s="219"/>
      <c r="K120" s="235">
        <v>3</v>
      </c>
    </row>
    <row r="121" spans="2:13" ht="30" customHeight="1" x14ac:dyDescent="0.25">
      <c r="B121" s="377"/>
      <c r="C121" s="16"/>
      <c r="D121" s="17"/>
      <c r="E121" s="17"/>
      <c r="F121" s="17"/>
      <c r="G121" s="123">
        <f t="shared" si="6"/>
        <v>0</v>
      </c>
      <c r="H121" s="120"/>
      <c r="I121" s="429"/>
      <c r="J121" s="108"/>
      <c r="K121" s="235"/>
    </row>
    <row r="122" spans="2:13" ht="30" customHeight="1" x14ac:dyDescent="0.25">
      <c r="B122" s="378"/>
      <c r="C122" s="16"/>
      <c r="D122" s="17"/>
      <c r="E122" s="17"/>
      <c r="F122" s="17"/>
      <c r="G122" s="123">
        <f t="shared" si="6"/>
        <v>0</v>
      </c>
      <c r="H122" s="120"/>
      <c r="I122" s="429"/>
      <c r="J122" s="108"/>
      <c r="K122" s="235"/>
    </row>
    <row r="123" spans="2:13" ht="80.25" customHeight="1" x14ac:dyDescent="0.25">
      <c r="B123" s="374" t="s">
        <v>591</v>
      </c>
      <c r="C123" s="218" t="s">
        <v>607</v>
      </c>
      <c r="D123" s="17">
        <v>80000</v>
      </c>
      <c r="E123" s="17"/>
      <c r="F123" s="17"/>
      <c r="G123" s="123">
        <f t="shared" si="6"/>
        <v>80000</v>
      </c>
      <c r="H123" s="120">
        <v>0.6</v>
      </c>
      <c r="I123" s="429">
        <v>80000</v>
      </c>
      <c r="J123" s="219"/>
      <c r="K123" s="235">
        <v>6</v>
      </c>
    </row>
    <row r="124" spans="2:13" ht="83.25" customHeight="1" x14ac:dyDescent="0.25">
      <c r="B124" s="377"/>
      <c r="C124" s="218" t="s">
        <v>608</v>
      </c>
      <c r="D124" s="17">
        <v>25000</v>
      </c>
      <c r="E124" s="17"/>
      <c r="F124" s="17"/>
      <c r="G124" s="123">
        <f t="shared" si="6"/>
        <v>25000</v>
      </c>
      <c r="H124" s="120">
        <v>0.6</v>
      </c>
      <c r="I124" s="429">
        <v>25000</v>
      </c>
      <c r="J124" s="219"/>
      <c r="K124" s="235">
        <v>6</v>
      </c>
      <c r="M124" s="225"/>
    </row>
    <row r="125" spans="2:13" ht="30" customHeight="1" x14ac:dyDescent="0.25">
      <c r="B125" s="377"/>
      <c r="C125" s="218"/>
      <c r="D125" s="17"/>
      <c r="E125" s="17"/>
      <c r="F125" s="17"/>
      <c r="G125" s="123">
        <f t="shared" si="6"/>
        <v>0</v>
      </c>
      <c r="H125" s="120"/>
      <c r="I125" s="429"/>
      <c r="J125" s="219"/>
      <c r="K125" s="235"/>
    </row>
    <row r="126" spans="2:13" ht="30" customHeight="1" x14ac:dyDescent="0.25">
      <c r="B126" s="377"/>
      <c r="C126" s="16"/>
      <c r="D126" s="17"/>
      <c r="E126" s="17"/>
      <c r="F126" s="17"/>
      <c r="G126" s="123">
        <f t="shared" si="6"/>
        <v>0</v>
      </c>
      <c r="H126" s="120"/>
      <c r="I126" s="429"/>
      <c r="J126" s="108"/>
      <c r="K126" s="235"/>
    </row>
    <row r="127" spans="2:13" ht="30" customHeight="1" x14ac:dyDescent="0.25">
      <c r="B127" s="378"/>
      <c r="C127" s="16"/>
      <c r="D127" s="17"/>
      <c r="E127" s="17"/>
      <c r="F127" s="17"/>
      <c r="G127" s="123">
        <f t="shared" si="6"/>
        <v>0</v>
      </c>
      <c r="H127" s="120"/>
      <c r="I127" s="429"/>
      <c r="J127" s="108"/>
      <c r="K127" s="235"/>
    </row>
    <row r="128" spans="2:13" ht="67.5" customHeight="1" x14ac:dyDescent="0.25">
      <c r="B128" s="374" t="s">
        <v>592</v>
      </c>
      <c r="C128" s="218" t="s">
        <v>609</v>
      </c>
      <c r="D128" s="17">
        <v>24000</v>
      </c>
      <c r="E128" s="17"/>
      <c r="F128" s="17"/>
      <c r="G128" s="123">
        <f t="shared" si="6"/>
        <v>24000</v>
      </c>
      <c r="H128" s="120">
        <v>0.6</v>
      </c>
      <c r="I128" s="429">
        <v>24000</v>
      </c>
      <c r="J128" s="219"/>
      <c r="K128" s="235">
        <v>6</v>
      </c>
      <c r="M128" s="225"/>
    </row>
    <row r="129" spans="2:13" ht="92.25" customHeight="1" x14ac:dyDescent="0.25">
      <c r="B129" s="377"/>
      <c r="C129" s="218" t="s">
        <v>610</v>
      </c>
      <c r="D129" s="17">
        <v>24000</v>
      </c>
      <c r="E129" s="17"/>
      <c r="F129" s="17"/>
      <c r="G129" s="123">
        <f t="shared" si="6"/>
        <v>24000</v>
      </c>
      <c r="H129" s="120">
        <v>0.6</v>
      </c>
      <c r="I129" s="429">
        <v>24000</v>
      </c>
      <c r="J129" s="219"/>
      <c r="K129" s="235">
        <v>6</v>
      </c>
      <c r="M129" s="225"/>
    </row>
    <row r="130" spans="2:13" ht="69.75" customHeight="1" x14ac:dyDescent="0.25">
      <c r="B130" s="377"/>
      <c r="C130" s="218" t="s">
        <v>611</v>
      </c>
      <c r="D130" s="17">
        <v>25000</v>
      </c>
      <c r="E130" s="17"/>
      <c r="F130" s="17"/>
      <c r="G130" s="123">
        <f t="shared" si="6"/>
        <v>25000</v>
      </c>
      <c r="H130" s="120">
        <v>0.5</v>
      </c>
      <c r="I130" s="429">
        <v>25000</v>
      </c>
      <c r="J130" s="108"/>
      <c r="K130" s="235">
        <v>6</v>
      </c>
    </row>
    <row r="131" spans="2:13" ht="30" customHeight="1" x14ac:dyDescent="0.25">
      <c r="B131" s="377"/>
      <c r="C131" s="16"/>
      <c r="D131" s="17"/>
      <c r="E131" s="17"/>
      <c r="F131" s="17"/>
      <c r="G131" s="123">
        <f t="shared" si="6"/>
        <v>0</v>
      </c>
      <c r="H131" s="120"/>
      <c r="I131" s="429"/>
      <c r="J131" s="108"/>
      <c r="K131" s="235"/>
    </row>
    <row r="132" spans="2:13" ht="30" customHeight="1" x14ac:dyDescent="0.25">
      <c r="B132" s="378"/>
      <c r="C132" s="16"/>
      <c r="D132" s="17"/>
      <c r="E132" s="17"/>
      <c r="F132" s="17"/>
      <c r="G132" s="123">
        <f t="shared" si="6"/>
        <v>0</v>
      </c>
      <c r="H132" s="120"/>
      <c r="I132" s="429"/>
      <c r="J132" s="108"/>
      <c r="K132" s="235"/>
    </row>
    <row r="133" spans="2:13" ht="30" customHeight="1" x14ac:dyDescent="0.25">
      <c r="B133" s="374" t="s">
        <v>593</v>
      </c>
      <c r="C133" s="218" t="s">
        <v>666</v>
      </c>
      <c r="D133" s="17"/>
      <c r="E133" s="230">
        <v>2000</v>
      </c>
      <c r="F133" s="17"/>
      <c r="G133" s="123">
        <f t="shared" si="6"/>
        <v>2000</v>
      </c>
      <c r="H133" s="120">
        <v>0.5</v>
      </c>
      <c r="I133" s="429"/>
      <c r="J133" s="219"/>
      <c r="K133" s="235">
        <v>6</v>
      </c>
    </row>
    <row r="134" spans="2:13" ht="30" customHeight="1" x14ac:dyDescent="0.25">
      <c r="B134" s="377"/>
      <c r="C134" s="218" t="s">
        <v>667</v>
      </c>
      <c r="D134" s="17"/>
      <c r="E134" s="17">
        <v>17000</v>
      </c>
      <c r="F134" s="17"/>
      <c r="G134" s="123">
        <f t="shared" si="6"/>
        <v>17000</v>
      </c>
      <c r="H134" s="120">
        <v>0.6</v>
      </c>
      <c r="I134" s="429"/>
      <c r="J134" s="219"/>
      <c r="K134" s="235">
        <v>6</v>
      </c>
      <c r="M134" s="225"/>
    </row>
    <row r="135" spans="2:13" ht="30" customHeight="1" x14ac:dyDescent="0.25">
      <c r="B135" s="377"/>
      <c r="C135" s="16" t="s">
        <v>668</v>
      </c>
      <c r="D135" s="17"/>
      <c r="E135" s="17">
        <v>10000</v>
      </c>
      <c r="F135" s="17"/>
      <c r="G135" s="123">
        <f t="shared" si="6"/>
        <v>10000</v>
      </c>
      <c r="H135" s="120">
        <v>0</v>
      </c>
      <c r="I135" s="429">
        <v>10000</v>
      </c>
      <c r="J135" s="108"/>
      <c r="K135" s="235">
        <v>4</v>
      </c>
      <c r="M135" s="225"/>
    </row>
    <row r="136" spans="2:13" ht="30" customHeight="1" x14ac:dyDescent="0.25">
      <c r="B136" s="377"/>
      <c r="C136" s="16"/>
      <c r="D136" s="17"/>
      <c r="E136" s="17"/>
      <c r="F136" s="17"/>
      <c r="G136" s="123">
        <f t="shared" si="6"/>
        <v>0</v>
      </c>
      <c r="H136" s="120"/>
      <c r="I136" s="429"/>
      <c r="J136" s="108"/>
      <c r="K136" s="235"/>
    </row>
    <row r="137" spans="2:13" ht="30" customHeight="1" x14ac:dyDescent="0.25">
      <c r="B137" s="378"/>
      <c r="C137" s="16"/>
      <c r="D137" s="17"/>
      <c r="E137" s="17"/>
      <c r="F137" s="17"/>
      <c r="G137" s="123">
        <f t="shared" si="6"/>
        <v>0</v>
      </c>
      <c r="H137" s="120"/>
      <c r="I137" s="429"/>
      <c r="J137" s="108"/>
      <c r="K137" s="235"/>
    </row>
    <row r="138" spans="2:13" ht="30" customHeight="1" x14ac:dyDescent="0.25">
      <c r="B138" s="374" t="s">
        <v>533</v>
      </c>
      <c r="C138" s="218"/>
      <c r="D138" s="17"/>
      <c r="E138" s="230"/>
      <c r="F138" s="17"/>
      <c r="G138" s="123">
        <f t="shared" si="6"/>
        <v>0</v>
      </c>
      <c r="H138" s="120"/>
      <c r="I138" s="429"/>
      <c r="J138" s="219"/>
      <c r="K138" s="235"/>
    </row>
    <row r="139" spans="2:13" ht="30" customHeight="1" x14ac:dyDescent="0.25">
      <c r="B139" s="375"/>
      <c r="C139" s="218"/>
      <c r="D139" s="17"/>
      <c r="E139" s="230"/>
      <c r="F139" s="17"/>
      <c r="G139" s="123">
        <f t="shared" si="6"/>
        <v>0</v>
      </c>
      <c r="H139" s="120"/>
      <c r="I139" s="429"/>
      <c r="J139" s="219"/>
      <c r="K139" s="235"/>
      <c r="M139" s="225"/>
    </row>
    <row r="140" spans="2:13" ht="30" customHeight="1" x14ac:dyDescent="0.25">
      <c r="B140" s="375"/>
      <c r="C140" s="218"/>
      <c r="D140" s="17"/>
      <c r="E140" s="230"/>
      <c r="F140" s="17"/>
      <c r="G140" s="123">
        <f t="shared" si="6"/>
        <v>0</v>
      </c>
      <c r="H140" s="120"/>
      <c r="I140" s="429"/>
      <c r="J140" s="219"/>
      <c r="K140" s="235"/>
      <c r="M140" s="225"/>
    </row>
    <row r="141" spans="2:13" ht="30" customHeight="1" x14ac:dyDescent="0.25">
      <c r="B141" s="375"/>
      <c r="C141" s="16"/>
      <c r="D141" s="17"/>
      <c r="E141" s="17"/>
      <c r="F141" s="17"/>
      <c r="G141" s="123">
        <f t="shared" si="6"/>
        <v>0</v>
      </c>
      <c r="H141" s="120"/>
      <c r="I141" s="429"/>
      <c r="J141" s="108"/>
      <c r="K141" s="235"/>
    </row>
    <row r="142" spans="2:13" ht="30" customHeight="1" x14ac:dyDescent="0.25">
      <c r="B142" s="376"/>
      <c r="C142" s="16"/>
      <c r="D142" s="17"/>
      <c r="E142" s="17"/>
      <c r="F142" s="17"/>
      <c r="G142" s="123">
        <f t="shared" si="6"/>
        <v>0</v>
      </c>
      <c r="H142" s="120"/>
      <c r="I142" s="429"/>
      <c r="J142" s="108"/>
      <c r="K142" s="235"/>
    </row>
    <row r="143" spans="2:13" ht="30" customHeight="1" x14ac:dyDescent="0.25">
      <c r="B143" s="374" t="s">
        <v>534</v>
      </c>
      <c r="C143" s="218"/>
      <c r="D143" s="17"/>
      <c r="E143" s="230"/>
      <c r="F143" s="17"/>
      <c r="G143" s="123">
        <f t="shared" si="6"/>
        <v>0</v>
      </c>
      <c r="H143" s="120"/>
      <c r="I143" s="429"/>
      <c r="J143" s="219"/>
      <c r="K143" s="235"/>
      <c r="M143" s="225"/>
    </row>
    <row r="144" spans="2:13" ht="30" customHeight="1" x14ac:dyDescent="0.25">
      <c r="B144" s="375"/>
      <c r="C144" s="218"/>
      <c r="D144" s="17"/>
      <c r="E144" s="230"/>
      <c r="F144" s="17"/>
      <c r="G144" s="123">
        <f t="shared" si="6"/>
        <v>0</v>
      </c>
      <c r="H144" s="120"/>
      <c r="I144" s="429"/>
      <c r="J144" s="219"/>
      <c r="K144" s="235"/>
      <c r="M144" s="225"/>
    </row>
    <row r="145" spans="2:13" ht="30" customHeight="1" x14ac:dyDescent="0.25">
      <c r="B145" s="375"/>
      <c r="C145" s="218"/>
      <c r="D145" s="17"/>
      <c r="E145" s="230"/>
      <c r="F145" s="17"/>
      <c r="G145" s="123">
        <f t="shared" si="6"/>
        <v>0</v>
      </c>
      <c r="H145" s="120"/>
      <c r="I145" s="429"/>
      <c r="J145" s="219"/>
      <c r="K145" s="235"/>
      <c r="M145" s="225"/>
    </row>
    <row r="146" spans="2:13" ht="30" customHeight="1" x14ac:dyDescent="0.25">
      <c r="B146" s="375"/>
      <c r="C146" s="16"/>
      <c r="D146" s="17"/>
      <c r="E146" s="17"/>
      <c r="F146" s="17"/>
      <c r="G146" s="123">
        <f t="shared" si="6"/>
        <v>0</v>
      </c>
      <c r="H146" s="120"/>
      <c r="I146" s="429"/>
      <c r="J146" s="108"/>
      <c r="K146" s="235"/>
    </row>
    <row r="147" spans="2:13" ht="30" customHeight="1" x14ac:dyDescent="0.25">
      <c r="B147" s="376"/>
      <c r="C147" s="16"/>
      <c r="D147" s="17"/>
      <c r="E147" s="17"/>
      <c r="F147" s="17"/>
      <c r="G147" s="123">
        <f t="shared" si="6"/>
        <v>0</v>
      </c>
      <c r="H147" s="120"/>
      <c r="I147" s="429"/>
      <c r="J147" s="108"/>
      <c r="K147" s="235"/>
    </row>
    <row r="148" spans="2:13" ht="30" customHeight="1" x14ac:dyDescent="0.25">
      <c r="B148" s="374" t="s">
        <v>535</v>
      </c>
      <c r="C148" s="218"/>
      <c r="D148" s="17"/>
      <c r="E148" s="230"/>
      <c r="F148" s="17"/>
      <c r="G148" s="123">
        <f t="shared" si="6"/>
        <v>0</v>
      </c>
      <c r="H148" s="120"/>
      <c r="I148" s="429"/>
      <c r="J148" s="219"/>
      <c r="K148" s="235"/>
      <c r="M148" s="225"/>
    </row>
    <row r="149" spans="2:13" ht="30" customHeight="1" x14ac:dyDescent="0.25">
      <c r="B149" s="375"/>
      <c r="C149" s="218"/>
      <c r="D149" s="17"/>
      <c r="E149" s="230"/>
      <c r="F149" s="17"/>
      <c r="G149" s="123">
        <f t="shared" si="6"/>
        <v>0</v>
      </c>
      <c r="H149" s="120"/>
      <c r="J149" s="219"/>
      <c r="K149" s="235"/>
      <c r="M149" s="225"/>
    </row>
    <row r="150" spans="2:13" ht="30" customHeight="1" x14ac:dyDescent="0.25">
      <c r="B150" s="375"/>
      <c r="C150" s="218"/>
      <c r="D150" s="17"/>
      <c r="E150" s="230"/>
      <c r="F150" s="17"/>
      <c r="G150" s="123">
        <f t="shared" si="6"/>
        <v>0</v>
      </c>
      <c r="H150" s="120"/>
      <c r="I150" s="429"/>
      <c r="J150" s="219"/>
      <c r="K150" s="235"/>
    </row>
    <row r="151" spans="2:13" ht="30" customHeight="1" x14ac:dyDescent="0.25">
      <c r="B151" s="375"/>
      <c r="C151" s="16"/>
      <c r="D151" s="17"/>
      <c r="E151" s="17"/>
      <c r="F151" s="17"/>
      <c r="G151" s="123">
        <f t="shared" si="6"/>
        <v>0</v>
      </c>
      <c r="H151" s="120"/>
      <c r="I151" s="429"/>
      <c r="J151" s="108"/>
      <c r="K151" s="235"/>
    </row>
    <row r="152" spans="2:13" ht="30" customHeight="1" x14ac:dyDescent="0.25">
      <c r="B152" s="376"/>
      <c r="C152" s="16"/>
      <c r="D152" s="17"/>
      <c r="E152" s="17"/>
      <c r="F152" s="17"/>
      <c r="G152" s="123">
        <f t="shared" si="6"/>
        <v>0</v>
      </c>
      <c r="H152" s="120"/>
      <c r="I152" s="429"/>
      <c r="J152" s="108"/>
      <c r="K152" s="235"/>
    </row>
    <row r="153" spans="2:13" ht="30" customHeight="1" x14ac:dyDescent="0.25">
      <c r="B153" s="374" t="s">
        <v>536</v>
      </c>
      <c r="C153" s="218"/>
      <c r="D153" s="17"/>
      <c r="E153" s="230"/>
      <c r="F153" s="17"/>
      <c r="G153" s="123">
        <f t="shared" si="6"/>
        <v>0</v>
      </c>
      <c r="H153" s="120"/>
      <c r="I153" s="429"/>
      <c r="J153" s="219"/>
      <c r="K153" s="235"/>
    </row>
    <row r="154" spans="2:13" ht="30" customHeight="1" x14ac:dyDescent="0.25">
      <c r="B154" s="375"/>
      <c r="C154" s="218"/>
      <c r="D154" s="17"/>
      <c r="E154" s="230"/>
      <c r="F154" s="17"/>
      <c r="G154" s="123">
        <f t="shared" si="6"/>
        <v>0</v>
      </c>
      <c r="H154" s="120"/>
      <c r="I154" s="429"/>
      <c r="J154" s="219"/>
      <c r="K154" s="235"/>
      <c r="M154" s="225"/>
    </row>
    <row r="155" spans="2:13" ht="30" customHeight="1" x14ac:dyDescent="0.25">
      <c r="B155" s="375"/>
      <c r="C155" s="218"/>
      <c r="D155" s="17"/>
      <c r="E155" s="230"/>
      <c r="F155" s="17"/>
      <c r="G155" s="123">
        <f t="shared" si="6"/>
        <v>0</v>
      </c>
      <c r="H155" s="120"/>
      <c r="I155" s="429"/>
      <c r="J155" s="219"/>
      <c r="K155" s="235"/>
    </row>
    <row r="156" spans="2:13" ht="30" customHeight="1" x14ac:dyDescent="0.25">
      <c r="B156" s="375"/>
      <c r="C156" s="16"/>
      <c r="D156" s="17"/>
      <c r="E156" s="17"/>
      <c r="F156" s="17"/>
      <c r="G156" s="123">
        <f t="shared" si="6"/>
        <v>0</v>
      </c>
      <c r="H156" s="120"/>
      <c r="I156" s="429"/>
      <c r="J156" s="108"/>
      <c r="K156" s="235"/>
    </row>
    <row r="157" spans="2:13" ht="30" customHeight="1" x14ac:dyDescent="0.25">
      <c r="B157" s="376"/>
      <c r="C157" s="16"/>
      <c r="D157" s="17"/>
      <c r="E157" s="17"/>
      <c r="F157" s="17"/>
      <c r="G157" s="123">
        <f t="shared" si="6"/>
        <v>0</v>
      </c>
      <c r="H157" s="120"/>
      <c r="I157" s="429"/>
      <c r="J157" s="108"/>
      <c r="K157" s="235"/>
    </row>
    <row r="158" spans="2:13" ht="30" customHeight="1" x14ac:dyDescent="0.25">
      <c r="B158" s="374" t="s">
        <v>537</v>
      </c>
      <c r="C158" s="218"/>
      <c r="D158" s="17"/>
      <c r="E158" s="230"/>
      <c r="F158" s="17"/>
      <c r="G158" s="123">
        <f t="shared" si="6"/>
        <v>0</v>
      </c>
      <c r="H158" s="120"/>
      <c r="I158" s="429"/>
      <c r="J158" s="219"/>
      <c r="K158" s="235"/>
    </row>
    <row r="159" spans="2:13" ht="30" customHeight="1" x14ac:dyDescent="0.25">
      <c r="B159" s="375"/>
      <c r="C159" s="218"/>
      <c r="D159" s="17"/>
      <c r="E159" s="230"/>
      <c r="F159" s="17"/>
      <c r="G159" s="123">
        <f t="shared" si="6"/>
        <v>0</v>
      </c>
      <c r="H159" s="120"/>
      <c r="I159" s="429"/>
      <c r="J159" s="219"/>
      <c r="K159" s="235"/>
      <c r="M159" s="225"/>
    </row>
    <row r="160" spans="2:13" ht="30" customHeight="1" x14ac:dyDescent="0.25">
      <c r="B160" s="375"/>
      <c r="C160" s="218"/>
      <c r="D160" s="17"/>
      <c r="E160" s="17"/>
      <c r="F160" s="17"/>
      <c r="G160" s="123">
        <f t="shared" si="6"/>
        <v>0</v>
      </c>
      <c r="H160" s="120"/>
      <c r="I160" s="429"/>
      <c r="J160" s="219"/>
      <c r="K160" s="235"/>
    </row>
    <row r="161" spans="2:13" ht="30" customHeight="1" x14ac:dyDescent="0.25">
      <c r="B161" s="375"/>
      <c r="C161" s="16"/>
      <c r="D161" s="17"/>
      <c r="E161" s="17"/>
      <c r="F161" s="17"/>
      <c r="G161" s="123">
        <f t="shared" si="6"/>
        <v>0</v>
      </c>
      <c r="H161" s="120"/>
      <c r="I161" s="429"/>
      <c r="J161" s="108"/>
      <c r="K161" s="235"/>
    </row>
    <row r="162" spans="2:13" ht="30" customHeight="1" x14ac:dyDescent="0.25">
      <c r="B162" s="376"/>
      <c r="C162" s="16"/>
      <c r="D162" s="17"/>
      <c r="E162" s="17"/>
      <c r="F162" s="17"/>
      <c r="G162" s="123">
        <f t="shared" si="6"/>
        <v>0</v>
      </c>
      <c r="H162" s="120"/>
      <c r="I162" s="429"/>
      <c r="J162" s="108"/>
      <c r="K162" s="235"/>
    </row>
    <row r="163" spans="2:13" ht="30" customHeight="1" x14ac:dyDescent="0.25">
      <c r="B163" s="374" t="s">
        <v>538</v>
      </c>
      <c r="C163" s="218"/>
      <c r="D163" s="17"/>
      <c r="E163" s="230"/>
      <c r="F163" s="17"/>
      <c r="G163" s="123">
        <f t="shared" si="6"/>
        <v>0</v>
      </c>
      <c r="H163" s="120"/>
      <c r="I163" s="429"/>
      <c r="J163" s="219"/>
      <c r="K163" s="235"/>
      <c r="M163" s="225"/>
    </row>
    <row r="164" spans="2:13" ht="30" customHeight="1" x14ac:dyDescent="0.25">
      <c r="B164" s="375"/>
      <c r="C164" s="218"/>
      <c r="D164" s="17"/>
      <c r="E164" s="230"/>
      <c r="F164" s="17"/>
      <c r="G164" s="123">
        <f t="shared" si="6"/>
        <v>0</v>
      </c>
      <c r="H164" s="120"/>
      <c r="I164" s="429"/>
      <c r="J164" s="219"/>
      <c r="K164" s="235"/>
      <c r="M164" s="225"/>
    </row>
    <row r="165" spans="2:13" ht="30" customHeight="1" x14ac:dyDescent="0.25">
      <c r="B165" s="375"/>
      <c r="C165" s="218"/>
      <c r="D165" s="17"/>
      <c r="E165" s="230"/>
      <c r="F165" s="17"/>
      <c r="G165" s="123">
        <f t="shared" si="6"/>
        <v>0</v>
      </c>
      <c r="H165" s="120"/>
      <c r="I165" s="429"/>
      <c r="J165" s="108"/>
      <c r="K165" s="235"/>
    </row>
    <row r="166" spans="2:13" ht="30" customHeight="1" x14ac:dyDescent="0.25">
      <c r="B166" s="375"/>
      <c r="C166" s="218"/>
      <c r="D166" s="17"/>
      <c r="E166" s="230"/>
      <c r="F166" s="17"/>
      <c r="G166" s="123">
        <f t="shared" si="6"/>
        <v>0</v>
      </c>
      <c r="H166" s="120"/>
      <c r="I166" s="429"/>
      <c r="J166" s="108"/>
      <c r="K166" s="235"/>
    </row>
    <row r="167" spans="2:13" ht="30" customHeight="1" x14ac:dyDescent="0.25">
      <c r="B167" s="376"/>
      <c r="C167" s="16"/>
      <c r="D167" s="17"/>
      <c r="E167" s="17"/>
      <c r="F167" s="17"/>
      <c r="G167" s="123">
        <f t="shared" si="6"/>
        <v>0</v>
      </c>
      <c r="H167" s="120"/>
      <c r="I167" s="429"/>
      <c r="J167" s="108"/>
      <c r="K167" s="235"/>
    </row>
    <row r="168" spans="2:13" ht="30" customHeight="1" x14ac:dyDescent="0.25">
      <c r="B168" s="374" t="s">
        <v>539</v>
      </c>
      <c r="C168" s="218"/>
      <c r="D168" s="17"/>
      <c r="E168" s="230"/>
      <c r="F168" s="17"/>
      <c r="G168" s="123">
        <f t="shared" si="6"/>
        <v>0</v>
      </c>
      <c r="H168" s="120"/>
      <c r="I168" s="429"/>
      <c r="J168" s="219"/>
      <c r="K168" s="235"/>
      <c r="M168" s="225"/>
    </row>
    <row r="169" spans="2:13" ht="30" customHeight="1" x14ac:dyDescent="0.25">
      <c r="B169" s="375"/>
      <c r="C169" s="218"/>
      <c r="D169" s="17"/>
      <c r="E169" s="230"/>
      <c r="F169" s="17"/>
      <c r="G169" s="123">
        <f t="shared" si="6"/>
        <v>0</v>
      </c>
      <c r="H169" s="120"/>
      <c r="I169" s="429"/>
      <c r="J169" s="219"/>
      <c r="K169" s="235"/>
      <c r="M169" s="225"/>
    </row>
    <row r="170" spans="2:13" ht="30" customHeight="1" x14ac:dyDescent="0.25">
      <c r="B170" s="375"/>
      <c r="C170" s="218"/>
      <c r="D170" s="17"/>
      <c r="E170" s="230"/>
      <c r="F170" s="17"/>
      <c r="G170" s="123">
        <f t="shared" si="6"/>
        <v>0</v>
      </c>
      <c r="H170" s="120"/>
      <c r="I170" s="429"/>
      <c r="J170" s="219"/>
      <c r="K170" s="235"/>
    </row>
    <row r="171" spans="2:13" ht="30" customHeight="1" x14ac:dyDescent="0.25">
      <c r="B171" s="375"/>
      <c r="C171" s="218"/>
      <c r="D171" s="17"/>
      <c r="E171" s="230"/>
      <c r="F171" s="17"/>
      <c r="G171" s="123">
        <f t="shared" si="6"/>
        <v>0</v>
      </c>
      <c r="H171" s="120"/>
      <c r="I171" s="429"/>
      <c r="J171" s="219"/>
      <c r="K171" s="235"/>
    </row>
    <row r="172" spans="2:13" ht="30" customHeight="1" x14ac:dyDescent="0.25">
      <c r="B172" s="376"/>
      <c r="C172" s="16"/>
      <c r="D172" s="17"/>
      <c r="E172" s="17"/>
      <c r="F172" s="17"/>
      <c r="G172" s="123">
        <f t="shared" si="6"/>
        <v>0</v>
      </c>
      <c r="H172" s="120"/>
      <c r="I172" s="429"/>
      <c r="J172" s="108"/>
      <c r="K172" s="235"/>
    </row>
    <row r="173" spans="2:13" ht="30" customHeight="1" x14ac:dyDescent="0.25">
      <c r="B173" s="374" t="s">
        <v>540</v>
      </c>
      <c r="C173" s="218"/>
      <c r="D173" s="17"/>
      <c r="E173" s="230"/>
      <c r="F173" s="17"/>
      <c r="G173" s="123">
        <f t="shared" si="6"/>
        <v>0</v>
      </c>
      <c r="H173" s="120"/>
      <c r="I173" s="429"/>
      <c r="J173" s="219"/>
      <c r="K173" s="235"/>
    </row>
    <row r="174" spans="2:13" ht="30" customHeight="1" x14ac:dyDescent="0.25">
      <c r="B174" s="375"/>
      <c r="C174" s="218"/>
      <c r="D174" s="17"/>
      <c r="E174" s="17"/>
      <c r="F174" s="17"/>
      <c r="G174" s="123">
        <f t="shared" si="6"/>
        <v>0</v>
      </c>
      <c r="H174" s="120"/>
      <c r="I174" s="429"/>
      <c r="J174" s="219"/>
      <c r="K174" s="235"/>
      <c r="M174" s="225"/>
    </row>
    <row r="175" spans="2:13" ht="30" customHeight="1" x14ac:dyDescent="0.25">
      <c r="B175" s="375"/>
      <c r="C175" s="218"/>
      <c r="D175" s="17"/>
      <c r="E175" s="17"/>
      <c r="F175" s="17"/>
      <c r="G175" s="123">
        <f t="shared" si="6"/>
        <v>0</v>
      </c>
      <c r="H175" s="120"/>
      <c r="I175" s="429"/>
      <c r="J175" s="219"/>
      <c r="K175" s="235"/>
      <c r="M175" s="225"/>
    </row>
    <row r="176" spans="2:13" ht="30" customHeight="1" x14ac:dyDescent="0.25">
      <c r="B176" s="375"/>
      <c r="C176" s="218"/>
      <c r="D176" s="17"/>
      <c r="E176" s="17"/>
      <c r="F176" s="17"/>
      <c r="G176" s="123">
        <f t="shared" si="6"/>
        <v>0</v>
      </c>
      <c r="H176" s="120"/>
      <c r="I176" s="429"/>
      <c r="J176" s="219"/>
      <c r="K176" s="235"/>
    </row>
    <row r="177" spans="2:13" ht="30" customHeight="1" x14ac:dyDescent="0.25">
      <c r="B177" s="376"/>
      <c r="C177" s="16"/>
      <c r="D177" s="17"/>
      <c r="E177" s="17"/>
      <c r="F177" s="17"/>
      <c r="G177" s="123">
        <f t="shared" si="6"/>
        <v>0</v>
      </c>
      <c r="H177" s="120"/>
      <c r="I177" s="429"/>
      <c r="J177" s="108"/>
      <c r="K177" s="235"/>
    </row>
    <row r="178" spans="2:13" ht="30" customHeight="1" x14ac:dyDescent="0.25">
      <c r="B178" s="374" t="s">
        <v>541</v>
      </c>
      <c r="C178" s="218"/>
      <c r="D178" s="17"/>
      <c r="E178" s="230"/>
      <c r="F178" s="17"/>
      <c r="G178" s="123">
        <f t="shared" si="6"/>
        <v>0</v>
      </c>
      <c r="H178" s="120"/>
      <c r="I178" s="429"/>
      <c r="J178" s="264"/>
      <c r="K178" s="235"/>
    </row>
    <row r="179" spans="2:13" ht="30" customHeight="1" x14ac:dyDescent="0.25">
      <c r="B179" s="375"/>
      <c r="C179" s="16"/>
      <c r="D179" s="17"/>
      <c r="E179" s="17"/>
      <c r="F179" s="17"/>
      <c r="G179" s="123">
        <f t="shared" si="6"/>
        <v>0</v>
      </c>
      <c r="H179" s="120"/>
      <c r="I179" s="429"/>
      <c r="J179" s="108"/>
      <c r="K179" s="235"/>
      <c r="M179" s="225"/>
    </row>
    <row r="180" spans="2:13" ht="30" customHeight="1" x14ac:dyDescent="0.25">
      <c r="B180" s="375"/>
      <c r="C180" s="16"/>
      <c r="D180" s="17"/>
      <c r="E180" s="17"/>
      <c r="F180" s="17"/>
      <c r="G180" s="123">
        <f t="shared" si="6"/>
        <v>0</v>
      </c>
      <c r="H180" s="120"/>
      <c r="I180" s="429"/>
      <c r="J180" s="108"/>
      <c r="K180" s="235"/>
      <c r="M180" s="225"/>
    </row>
    <row r="181" spans="2:13" ht="30" customHeight="1" x14ac:dyDescent="0.25">
      <c r="B181" s="375"/>
      <c r="C181" s="16"/>
      <c r="D181" s="17"/>
      <c r="E181" s="17"/>
      <c r="F181" s="17"/>
      <c r="G181" s="123">
        <f t="shared" si="6"/>
        <v>0</v>
      </c>
      <c r="H181" s="120"/>
      <c r="I181" s="429"/>
      <c r="J181" s="108"/>
      <c r="K181" s="235"/>
    </row>
    <row r="182" spans="2:13" ht="30" customHeight="1" x14ac:dyDescent="0.25">
      <c r="B182" s="376"/>
      <c r="C182" s="16"/>
      <c r="D182" s="17"/>
      <c r="E182" s="17"/>
      <c r="F182" s="17"/>
      <c r="G182" s="123">
        <f t="shared" si="6"/>
        <v>0</v>
      </c>
      <c r="H182" s="120"/>
      <c r="I182" s="429"/>
      <c r="J182" s="108"/>
      <c r="K182" s="235"/>
    </row>
    <row r="183" spans="2:13" ht="30" customHeight="1" x14ac:dyDescent="0.25">
      <c r="B183" s="382" t="s">
        <v>542</v>
      </c>
      <c r="C183" s="218"/>
      <c r="D183" s="17"/>
      <c r="E183" s="230"/>
      <c r="F183" s="17"/>
      <c r="G183" s="123">
        <f t="shared" si="6"/>
        <v>0</v>
      </c>
      <c r="H183" s="120"/>
      <c r="I183" s="429"/>
      <c r="J183" s="219"/>
      <c r="K183" s="235"/>
      <c r="M183" s="225"/>
    </row>
    <row r="184" spans="2:13" ht="30" customHeight="1" x14ac:dyDescent="0.25">
      <c r="B184" s="382"/>
      <c r="C184" s="218"/>
      <c r="D184" s="17"/>
      <c r="E184" s="230"/>
      <c r="F184" s="17"/>
      <c r="G184" s="123">
        <f t="shared" si="6"/>
        <v>0</v>
      </c>
      <c r="H184" s="120"/>
      <c r="I184" s="429"/>
      <c r="J184" s="219"/>
      <c r="K184" s="235"/>
    </row>
    <row r="185" spans="2:13" ht="30" customHeight="1" x14ac:dyDescent="0.25">
      <c r="B185" s="382"/>
      <c r="C185" s="218"/>
      <c r="D185" s="17"/>
      <c r="E185" s="230"/>
      <c r="F185" s="17"/>
      <c r="G185" s="123">
        <f t="shared" si="6"/>
        <v>0</v>
      </c>
      <c r="H185" s="120"/>
      <c r="I185" s="429"/>
      <c r="J185" s="219"/>
      <c r="K185" s="235"/>
    </row>
    <row r="186" spans="2:13" ht="30" customHeight="1" x14ac:dyDescent="0.25">
      <c r="B186" s="382"/>
      <c r="C186" s="218"/>
      <c r="D186" s="17"/>
      <c r="E186" s="230"/>
      <c r="F186" s="17"/>
      <c r="G186" s="123">
        <f t="shared" si="6"/>
        <v>0</v>
      </c>
      <c r="H186" s="120"/>
      <c r="I186" s="429"/>
      <c r="J186" s="218"/>
      <c r="K186" s="235"/>
    </row>
    <row r="187" spans="2:13" ht="30" customHeight="1" x14ac:dyDescent="0.25">
      <c r="B187" s="382"/>
      <c r="C187" s="218"/>
      <c r="D187" s="17"/>
      <c r="E187" s="230"/>
      <c r="F187" s="17"/>
      <c r="G187" s="123">
        <f t="shared" si="6"/>
        <v>0</v>
      </c>
      <c r="H187" s="120"/>
      <c r="I187" s="429"/>
      <c r="J187" s="219"/>
      <c r="K187" s="235"/>
    </row>
    <row r="188" spans="2:13" ht="30" customHeight="1" x14ac:dyDescent="0.25">
      <c r="B188" s="374" t="s">
        <v>543</v>
      </c>
      <c r="C188" s="218"/>
      <c r="D188" s="17"/>
      <c r="E188" s="230"/>
      <c r="F188" s="17"/>
      <c r="G188" s="123">
        <f t="shared" si="6"/>
        <v>0</v>
      </c>
      <c r="H188" s="120"/>
      <c r="I188" s="429"/>
      <c r="J188" s="219"/>
      <c r="K188" s="235"/>
    </row>
    <row r="189" spans="2:13" ht="30" customHeight="1" x14ac:dyDescent="0.25">
      <c r="B189" s="375"/>
      <c r="C189" s="218"/>
      <c r="D189" s="17"/>
      <c r="E189" s="230"/>
      <c r="F189" s="17"/>
      <c r="G189" s="123">
        <f t="shared" si="6"/>
        <v>0</v>
      </c>
      <c r="H189" s="120"/>
      <c r="I189" s="429"/>
      <c r="J189" s="108"/>
      <c r="K189" s="235"/>
      <c r="M189" s="225"/>
    </row>
    <row r="190" spans="2:13" ht="30" customHeight="1" x14ac:dyDescent="0.25">
      <c r="B190" s="375"/>
      <c r="C190" s="218"/>
      <c r="D190" s="17"/>
      <c r="E190" s="230"/>
      <c r="F190" s="17"/>
      <c r="G190" s="123">
        <f t="shared" si="6"/>
        <v>0</v>
      </c>
      <c r="H190" s="120"/>
      <c r="I190" s="429"/>
      <c r="J190" s="219"/>
      <c r="K190" s="235"/>
    </row>
    <row r="191" spans="2:13" ht="30" customHeight="1" x14ac:dyDescent="0.25">
      <c r="B191" s="375"/>
      <c r="C191" s="218"/>
      <c r="D191" s="17"/>
      <c r="E191" s="230"/>
      <c r="F191" s="17"/>
      <c r="G191" s="123">
        <f t="shared" si="6"/>
        <v>0</v>
      </c>
      <c r="H191" s="223"/>
      <c r="I191" s="429"/>
      <c r="J191" s="219"/>
      <c r="K191" s="235"/>
    </row>
    <row r="192" spans="2:13" ht="30" customHeight="1" x14ac:dyDescent="0.25">
      <c r="B192" s="376"/>
      <c r="C192" s="218"/>
      <c r="D192" s="17"/>
      <c r="E192" s="17"/>
      <c r="F192" s="17"/>
      <c r="G192" s="123">
        <f t="shared" si="6"/>
        <v>0</v>
      </c>
      <c r="H192" s="120"/>
      <c r="I192" s="429"/>
      <c r="J192" s="108"/>
      <c r="K192" s="235"/>
    </row>
    <row r="193" spans="1:13" ht="30" customHeight="1" x14ac:dyDescent="0.25">
      <c r="B193" s="382" t="s">
        <v>544</v>
      </c>
      <c r="C193" s="218"/>
      <c r="D193" s="17"/>
      <c r="E193" s="230"/>
      <c r="F193" s="17"/>
      <c r="G193" s="123">
        <f t="shared" si="6"/>
        <v>0</v>
      </c>
      <c r="H193" s="120"/>
      <c r="I193" s="429"/>
      <c r="J193" s="219"/>
      <c r="K193" s="235"/>
    </row>
    <row r="194" spans="1:13" ht="30" customHeight="1" x14ac:dyDescent="0.25">
      <c r="B194" s="382"/>
      <c r="C194" s="218"/>
      <c r="D194" s="17"/>
      <c r="E194" s="230"/>
      <c r="F194" s="17"/>
      <c r="G194" s="123">
        <f t="shared" si="6"/>
        <v>0</v>
      </c>
      <c r="H194" s="120"/>
      <c r="I194" s="429"/>
      <c r="J194" s="108"/>
      <c r="K194" s="235"/>
      <c r="M194" s="225"/>
    </row>
    <row r="195" spans="1:13" ht="30" customHeight="1" x14ac:dyDescent="0.25">
      <c r="B195" s="382"/>
      <c r="C195" s="218"/>
      <c r="D195" s="17"/>
      <c r="E195" s="17"/>
      <c r="F195" s="17"/>
      <c r="G195" s="123">
        <f t="shared" si="6"/>
        <v>0</v>
      </c>
      <c r="H195" s="120"/>
      <c r="I195" s="429"/>
      <c r="J195" s="108"/>
      <c r="K195" s="235"/>
    </row>
    <row r="196" spans="1:13" ht="30" customHeight="1" x14ac:dyDescent="0.25">
      <c r="B196" s="382"/>
      <c r="C196" s="218"/>
      <c r="D196" s="17"/>
      <c r="E196" s="17"/>
      <c r="F196" s="17"/>
      <c r="G196" s="123">
        <f t="shared" si="6"/>
        <v>0</v>
      </c>
      <c r="H196" s="120"/>
      <c r="I196" s="429"/>
      <c r="J196" s="108"/>
      <c r="K196" s="235"/>
    </row>
    <row r="197" spans="1:13" ht="30" customHeight="1" x14ac:dyDescent="0.25">
      <c r="B197" s="382"/>
      <c r="C197" s="16"/>
      <c r="D197" s="17"/>
      <c r="E197" s="17"/>
      <c r="F197" s="17"/>
      <c r="G197" s="123">
        <f t="shared" si="6"/>
        <v>0</v>
      </c>
      <c r="H197" s="120"/>
      <c r="I197" s="429"/>
      <c r="J197" s="108"/>
      <c r="K197" s="235"/>
    </row>
    <row r="198" spans="1:13" ht="30" customHeight="1" x14ac:dyDescent="0.25">
      <c r="B198" s="374"/>
      <c r="C198" s="218"/>
      <c r="D198" s="17"/>
      <c r="E198" s="17"/>
      <c r="F198" s="17"/>
      <c r="G198" s="123">
        <f t="shared" si="6"/>
        <v>0</v>
      </c>
      <c r="H198" s="120"/>
      <c r="I198" s="429"/>
      <c r="J198" s="219"/>
      <c r="K198" s="235"/>
    </row>
    <row r="199" spans="1:13" ht="30" customHeight="1" x14ac:dyDescent="0.25">
      <c r="B199" s="375"/>
      <c r="C199" s="218"/>
      <c r="D199" s="17"/>
      <c r="E199" s="17"/>
      <c r="F199" s="17"/>
      <c r="G199" s="123">
        <f t="shared" si="6"/>
        <v>0</v>
      </c>
      <c r="H199" s="120"/>
      <c r="I199" s="429"/>
      <c r="J199" s="108"/>
      <c r="K199" s="235"/>
      <c r="M199" s="225"/>
    </row>
    <row r="200" spans="1:13" ht="30" customHeight="1" x14ac:dyDescent="0.25">
      <c r="B200" s="375"/>
      <c r="C200" s="16"/>
      <c r="D200" s="17"/>
      <c r="E200" s="17"/>
      <c r="F200" s="17"/>
      <c r="G200" s="123">
        <f t="shared" si="6"/>
        <v>0</v>
      </c>
      <c r="H200" s="120"/>
      <c r="I200" s="429"/>
      <c r="J200" s="108"/>
      <c r="K200" s="235"/>
    </row>
    <row r="201" spans="1:13" ht="30" customHeight="1" x14ac:dyDescent="0.25">
      <c r="B201" s="375"/>
      <c r="C201" s="16"/>
      <c r="D201" s="17"/>
      <c r="E201" s="17"/>
      <c r="F201" s="17"/>
      <c r="G201" s="123">
        <f t="shared" si="6"/>
        <v>0</v>
      </c>
      <c r="H201" s="120"/>
      <c r="I201" s="429"/>
      <c r="J201" s="108"/>
      <c r="K201" s="235"/>
    </row>
    <row r="202" spans="1:13" ht="30" customHeight="1" x14ac:dyDescent="0.25">
      <c r="B202" s="376"/>
      <c r="C202" s="16"/>
      <c r="D202" s="17"/>
      <c r="E202" s="17"/>
      <c r="F202" s="17"/>
      <c r="G202" s="123">
        <f t="shared" si="6"/>
        <v>0</v>
      </c>
      <c r="H202" s="120"/>
      <c r="I202" s="429"/>
      <c r="J202" s="108"/>
      <c r="K202" s="235"/>
    </row>
    <row r="203" spans="1:13" ht="30" customHeight="1" x14ac:dyDescent="0.25">
      <c r="B203" s="374" t="s">
        <v>522</v>
      </c>
      <c r="C203" s="16"/>
      <c r="D203" s="17"/>
      <c r="E203" s="17"/>
      <c r="F203" s="17"/>
      <c r="G203" s="123">
        <f t="shared" si="6"/>
        <v>0</v>
      </c>
      <c r="H203" s="120"/>
      <c r="I203" s="429"/>
      <c r="J203" s="108"/>
      <c r="K203" s="235"/>
    </row>
    <row r="204" spans="1:13" ht="30" customHeight="1" x14ac:dyDescent="0.25">
      <c r="B204" s="375"/>
      <c r="C204" s="16"/>
      <c r="D204" s="17"/>
      <c r="E204" s="17"/>
      <c r="F204" s="17"/>
      <c r="G204" s="123">
        <f t="shared" si="6"/>
        <v>0</v>
      </c>
      <c r="H204" s="120"/>
      <c r="I204" s="429"/>
      <c r="J204" s="108"/>
      <c r="K204" s="235"/>
    </row>
    <row r="205" spans="1:13" ht="30" customHeight="1" x14ac:dyDescent="0.25">
      <c r="B205" s="375"/>
      <c r="C205" s="16"/>
      <c r="D205" s="17"/>
      <c r="E205" s="17"/>
      <c r="F205" s="17"/>
      <c r="G205" s="123">
        <f t="shared" si="6"/>
        <v>0</v>
      </c>
      <c r="H205" s="120"/>
      <c r="I205" s="429"/>
      <c r="J205" s="108"/>
      <c r="K205" s="235"/>
    </row>
    <row r="206" spans="1:13" ht="30" customHeight="1" x14ac:dyDescent="0.25">
      <c r="A206" s="38"/>
      <c r="B206" s="375"/>
      <c r="C206" s="46"/>
      <c r="D206" s="18"/>
      <c r="E206" s="18"/>
      <c r="F206" s="18"/>
      <c r="G206" s="123">
        <f t="shared" si="6"/>
        <v>0</v>
      </c>
      <c r="H206" s="121"/>
      <c r="I206" s="429"/>
      <c r="J206" s="109"/>
      <c r="K206" s="235"/>
    </row>
    <row r="207" spans="1:13" s="38" customFormat="1" ht="30" customHeight="1" x14ac:dyDescent="0.25">
      <c r="B207" s="376"/>
      <c r="C207" s="46"/>
      <c r="D207" s="18"/>
      <c r="E207" s="18"/>
      <c r="F207" s="18"/>
      <c r="G207" s="123">
        <f t="shared" si="6"/>
        <v>0</v>
      </c>
      <c r="H207" s="121"/>
      <c r="I207" s="429"/>
      <c r="J207" s="109"/>
      <c r="K207" s="235"/>
    </row>
    <row r="208" spans="1:13" s="38" customFormat="1" ht="30" customHeight="1" x14ac:dyDescent="0.25">
      <c r="A208" s="37"/>
      <c r="B208" s="298"/>
      <c r="C208" s="94" t="s">
        <v>385</v>
      </c>
      <c r="D208" s="19">
        <f>SUM(D113:D207)</f>
        <v>273000</v>
      </c>
      <c r="E208" s="19">
        <f>SUM(E113:E207)</f>
        <v>29000</v>
      </c>
      <c r="F208" s="19">
        <f>SUM(F113:F207)</f>
        <v>0</v>
      </c>
      <c r="G208" s="19">
        <f>SUM(G113:G207)</f>
        <v>302000</v>
      </c>
      <c r="H208" s="226">
        <f>(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H200*G200)+(H201*G201)+(H202*G202)+(H203*G203)+(H204*G204)+(H205*G205)+(H206*G206)+(H207*G207)</f>
        <v>168000</v>
      </c>
      <c r="I208" s="19">
        <f>SUM(I113:I207)</f>
        <v>238000</v>
      </c>
      <c r="J208" s="109"/>
      <c r="K208" s="236"/>
    </row>
    <row r="209" spans="2:13" ht="30" customHeight="1" x14ac:dyDescent="0.25">
      <c r="B209" s="299" t="s">
        <v>383</v>
      </c>
      <c r="C209" s="339" t="s">
        <v>594</v>
      </c>
      <c r="D209" s="339"/>
      <c r="E209" s="339"/>
      <c r="F209" s="339"/>
      <c r="G209" s="339"/>
      <c r="H209" s="339"/>
      <c r="I209" s="340"/>
      <c r="J209" s="339"/>
      <c r="K209" s="237"/>
    </row>
    <row r="210" spans="2:13" ht="30" customHeight="1" x14ac:dyDescent="0.25">
      <c r="B210" s="374" t="s">
        <v>595</v>
      </c>
      <c r="C210" s="218" t="s">
        <v>669</v>
      </c>
      <c r="D210" s="17"/>
      <c r="E210" s="17">
        <v>1200</v>
      </c>
      <c r="F210" s="17"/>
      <c r="G210" s="123">
        <f>D210+E210+F210</f>
        <v>1200</v>
      </c>
      <c r="H210" s="120">
        <v>1</v>
      </c>
      <c r="I210" s="429">
        <v>1111.1099999999999</v>
      </c>
      <c r="J210" s="219"/>
      <c r="K210" s="235">
        <v>3</v>
      </c>
    </row>
    <row r="211" spans="2:13" ht="30" customHeight="1" x14ac:dyDescent="0.25">
      <c r="B211" s="377"/>
      <c r="C211" s="218" t="s">
        <v>670</v>
      </c>
      <c r="D211" s="17"/>
      <c r="E211" s="17">
        <v>4500</v>
      </c>
      <c r="F211" s="17"/>
      <c r="G211" s="123">
        <f t="shared" ref="G211:G254" si="7">D211+E211+F211</f>
        <v>4500</v>
      </c>
      <c r="H211" s="120">
        <v>1</v>
      </c>
      <c r="I211" s="429">
        <v>4500</v>
      </c>
      <c r="J211" s="219"/>
      <c r="K211" s="235">
        <v>3</v>
      </c>
      <c r="M211" s="225"/>
    </row>
    <row r="212" spans="2:13" ht="30" customHeight="1" x14ac:dyDescent="0.25">
      <c r="B212" s="377"/>
      <c r="C212" s="218" t="s">
        <v>671</v>
      </c>
      <c r="D212" s="17"/>
      <c r="E212" s="17">
        <v>54000</v>
      </c>
      <c r="F212" s="17"/>
      <c r="G212" s="123">
        <f t="shared" si="7"/>
        <v>54000</v>
      </c>
      <c r="H212" s="120">
        <v>1</v>
      </c>
      <c r="I212" s="429">
        <v>37000</v>
      </c>
      <c r="J212" s="219"/>
      <c r="K212" s="235">
        <v>4</v>
      </c>
      <c r="M212" s="225"/>
    </row>
    <row r="213" spans="2:13" ht="30" customHeight="1" x14ac:dyDescent="0.25">
      <c r="B213" s="377"/>
      <c r="C213" s="218" t="s">
        <v>672</v>
      </c>
      <c r="D213" s="17"/>
      <c r="E213" s="17">
        <v>8640</v>
      </c>
      <c r="F213" s="17"/>
      <c r="G213" s="123">
        <f t="shared" si="7"/>
        <v>8640</v>
      </c>
      <c r="H213" s="120">
        <v>1</v>
      </c>
      <c r="I213" s="429">
        <v>5640</v>
      </c>
      <c r="J213" s="219"/>
      <c r="K213" s="235">
        <v>4</v>
      </c>
    </row>
    <row r="214" spans="2:13" ht="30" customHeight="1" x14ac:dyDescent="0.25">
      <c r="B214" s="378"/>
      <c r="C214" s="16"/>
      <c r="D214" s="17"/>
      <c r="E214" s="17"/>
      <c r="F214" s="17"/>
      <c r="G214" s="123">
        <f t="shared" si="7"/>
        <v>0</v>
      </c>
      <c r="H214" s="120"/>
      <c r="I214" s="429"/>
      <c r="J214" s="108"/>
      <c r="K214" s="235"/>
    </row>
    <row r="215" spans="2:13" ht="30" customHeight="1" x14ac:dyDescent="0.25">
      <c r="B215" s="374" t="s">
        <v>596</v>
      </c>
      <c r="C215" s="218" t="s">
        <v>673</v>
      </c>
      <c r="D215" s="17"/>
      <c r="E215" s="17">
        <v>2324</v>
      </c>
      <c r="F215" s="17"/>
      <c r="G215" s="123">
        <f t="shared" si="7"/>
        <v>2324</v>
      </c>
      <c r="H215" s="120">
        <v>1</v>
      </c>
      <c r="I215" s="429"/>
      <c r="J215" s="219"/>
      <c r="K215" s="235">
        <v>3</v>
      </c>
    </row>
    <row r="216" spans="2:13" ht="30" customHeight="1" x14ac:dyDescent="0.25">
      <c r="B216" s="377"/>
      <c r="C216" s="218" t="s">
        <v>679</v>
      </c>
      <c r="D216" s="17"/>
      <c r="E216" s="17">
        <v>32400</v>
      </c>
      <c r="F216" s="17"/>
      <c r="G216" s="123">
        <f t="shared" si="7"/>
        <v>32400</v>
      </c>
      <c r="H216" s="120">
        <v>1</v>
      </c>
      <c r="I216" s="429">
        <v>15775</v>
      </c>
      <c r="J216" s="219"/>
      <c r="K216" s="235">
        <v>6</v>
      </c>
      <c r="M216" s="225"/>
    </row>
    <row r="217" spans="2:13" ht="30" customHeight="1" x14ac:dyDescent="0.25">
      <c r="B217" s="377"/>
      <c r="C217" s="218" t="s">
        <v>674</v>
      </c>
      <c r="D217" s="17"/>
      <c r="E217" s="17">
        <v>1080</v>
      </c>
      <c r="F217" s="17"/>
      <c r="G217" s="123">
        <f t="shared" si="7"/>
        <v>1080</v>
      </c>
      <c r="H217" s="120">
        <v>1</v>
      </c>
      <c r="I217" s="429"/>
      <c r="J217" s="219"/>
      <c r="K217" s="235">
        <v>6</v>
      </c>
      <c r="M217" s="225"/>
    </row>
    <row r="218" spans="2:13" ht="30" customHeight="1" x14ac:dyDescent="0.25">
      <c r="B218" s="377"/>
      <c r="C218" s="218"/>
      <c r="D218" s="17"/>
      <c r="E218" s="17"/>
      <c r="F218" s="17"/>
      <c r="G218" s="123">
        <f t="shared" si="7"/>
        <v>0</v>
      </c>
      <c r="H218" s="120"/>
      <c r="I218" s="429"/>
      <c r="J218" s="219"/>
      <c r="K218" s="235"/>
    </row>
    <row r="219" spans="2:13" ht="30" customHeight="1" x14ac:dyDescent="0.25">
      <c r="B219" s="378"/>
      <c r="C219" s="16"/>
      <c r="D219" s="17"/>
      <c r="E219" s="17"/>
      <c r="F219" s="17"/>
      <c r="G219" s="123">
        <f t="shared" si="7"/>
        <v>0</v>
      </c>
      <c r="H219" s="120"/>
      <c r="I219" s="429"/>
      <c r="J219" s="108"/>
      <c r="K219" s="235"/>
    </row>
    <row r="220" spans="2:13" ht="30" customHeight="1" x14ac:dyDescent="0.25">
      <c r="B220" s="374" t="s">
        <v>545</v>
      </c>
      <c r="C220" s="218"/>
      <c r="D220" s="17"/>
      <c r="E220" s="17"/>
      <c r="F220" s="17"/>
      <c r="G220" s="123">
        <f t="shared" si="7"/>
        <v>0</v>
      </c>
      <c r="H220" s="120"/>
      <c r="I220" s="429"/>
      <c r="J220" s="219"/>
      <c r="K220" s="235"/>
    </row>
    <row r="221" spans="2:13" ht="30" customHeight="1" x14ac:dyDescent="0.25">
      <c r="B221" s="377"/>
      <c r="C221" s="218"/>
      <c r="D221" s="17"/>
      <c r="E221" s="17"/>
      <c r="F221" s="17"/>
      <c r="G221" s="123">
        <f t="shared" si="7"/>
        <v>0</v>
      </c>
      <c r="H221" s="120"/>
      <c r="I221" s="429"/>
      <c r="J221" s="219"/>
      <c r="K221" s="235"/>
      <c r="M221" s="225"/>
    </row>
    <row r="222" spans="2:13" ht="30" customHeight="1" x14ac:dyDescent="0.25">
      <c r="B222" s="377"/>
      <c r="C222" s="218"/>
      <c r="D222" s="17"/>
      <c r="E222" s="17"/>
      <c r="F222" s="17"/>
      <c r="G222" s="123">
        <f t="shared" si="7"/>
        <v>0</v>
      </c>
      <c r="H222" s="120"/>
      <c r="I222" s="429"/>
      <c r="J222" s="219"/>
      <c r="K222" s="235"/>
      <c r="M222" s="225"/>
    </row>
    <row r="223" spans="2:13" ht="30" customHeight="1" x14ac:dyDescent="0.25">
      <c r="B223" s="377"/>
      <c r="C223" s="16"/>
      <c r="D223" s="17"/>
      <c r="E223" s="17"/>
      <c r="F223" s="17"/>
      <c r="G223" s="123">
        <f t="shared" si="7"/>
        <v>0</v>
      </c>
      <c r="H223" s="120"/>
      <c r="I223" s="429"/>
      <c r="J223" s="108"/>
      <c r="K223" s="235"/>
    </row>
    <row r="224" spans="2:13" ht="30" customHeight="1" x14ac:dyDescent="0.25">
      <c r="B224" s="378"/>
      <c r="C224" s="16"/>
      <c r="D224" s="17"/>
      <c r="E224" s="17"/>
      <c r="F224" s="17"/>
      <c r="G224" s="123">
        <f t="shared" si="7"/>
        <v>0</v>
      </c>
      <c r="H224" s="120"/>
      <c r="I224" s="429"/>
      <c r="J224" s="108"/>
      <c r="K224" s="235"/>
    </row>
    <row r="225" spans="2:13" ht="30" customHeight="1" x14ac:dyDescent="0.25">
      <c r="B225" s="374" t="s">
        <v>546</v>
      </c>
      <c r="C225" s="218"/>
      <c r="D225" s="17"/>
      <c r="E225" s="17"/>
      <c r="F225" s="17"/>
      <c r="G225" s="123">
        <f t="shared" si="7"/>
        <v>0</v>
      </c>
      <c r="H225" s="120"/>
      <c r="I225" s="429"/>
      <c r="J225" s="219"/>
      <c r="K225" s="235"/>
    </row>
    <row r="226" spans="2:13" ht="30" customHeight="1" x14ac:dyDescent="0.25">
      <c r="B226" s="377"/>
      <c r="C226" s="16"/>
      <c r="D226" s="17"/>
      <c r="E226" s="17"/>
      <c r="F226" s="17"/>
      <c r="G226" s="123">
        <f t="shared" si="7"/>
        <v>0</v>
      </c>
      <c r="H226" s="120"/>
      <c r="I226" s="429"/>
      <c r="J226" s="108"/>
      <c r="K226" s="235"/>
      <c r="M226" s="225"/>
    </row>
    <row r="227" spans="2:13" ht="30" customHeight="1" x14ac:dyDescent="0.25">
      <c r="B227" s="377"/>
      <c r="C227" s="16"/>
      <c r="D227" s="17"/>
      <c r="E227" s="17"/>
      <c r="F227" s="17"/>
      <c r="G227" s="123">
        <f t="shared" si="7"/>
        <v>0</v>
      </c>
      <c r="H227" s="120"/>
      <c r="I227" s="429"/>
      <c r="J227" s="108"/>
      <c r="K227" s="235"/>
      <c r="M227" s="225"/>
    </row>
    <row r="228" spans="2:13" ht="30" customHeight="1" x14ac:dyDescent="0.25">
      <c r="B228" s="377"/>
      <c r="C228" s="16"/>
      <c r="D228" s="17"/>
      <c r="E228" s="17"/>
      <c r="F228" s="17"/>
      <c r="G228" s="123">
        <f t="shared" si="7"/>
        <v>0</v>
      </c>
      <c r="H228" s="120"/>
      <c r="I228" s="429"/>
      <c r="J228" s="108"/>
      <c r="K228" s="235"/>
    </row>
    <row r="229" spans="2:13" ht="30" customHeight="1" x14ac:dyDescent="0.25">
      <c r="B229" s="378"/>
      <c r="C229" s="16"/>
      <c r="D229" s="17"/>
      <c r="E229" s="17"/>
      <c r="F229" s="17"/>
      <c r="G229" s="123">
        <f t="shared" si="7"/>
        <v>0</v>
      </c>
      <c r="H229" s="120"/>
      <c r="I229" s="429"/>
      <c r="J229" s="108"/>
      <c r="K229" s="235"/>
    </row>
    <row r="230" spans="2:13" ht="30" customHeight="1" x14ac:dyDescent="0.25">
      <c r="B230" s="374" t="s">
        <v>547</v>
      </c>
      <c r="C230" s="218"/>
      <c r="D230" s="17"/>
      <c r="E230" s="17"/>
      <c r="F230" s="17"/>
      <c r="G230" s="123">
        <f t="shared" si="7"/>
        <v>0</v>
      </c>
      <c r="H230" s="120"/>
      <c r="I230" s="429"/>
      <c r="J230" s="219"/>
      <c r="K230" s="235"/>
    </row>
    <row r="231" spans="2:13" ht="30" customHeight="1" x14ac:dyDescent="0.25">
      <c r="B231" s="377"/>
      <c r="C231" s="218"/>
      <c r="D231" s="17"/>
      <c r="E231" s="17"/>
      <c r="F231" s="17"/>
      <c r="G231" s="123">
        <f t="shared" si="7"/>
        <v>0</v>
      </c>
      <c r="H231" s="120"/>
      <c r="I231" s="429"/>
      <c r="J231" s="219"/>
      <c r="K231" s="235"/>
      <c r="M231" s="225"/>
    </row>
    <row r="232" spans="2:13" ht="30" customHeight="1" x14ac:dyDescent="0.25">
      <c r="B232" s="377"/>
      <c r="C232" s="218"/>
      <c r="D232" s="17"/>
      <c r="E232" s="17"/>
      <c r="F232" s="17"/>
      <c r="G232" s="123">
        <f t="shared" si="7"/>
        <v>0</v>
      </c>
      <c r="H232" s="120"/>
      <c r="I232" s="429"/>
      <c r="J232" s="219"/>
      <c r="K232" s="235"/>
    </row>
    <row r="233" spans="2:13" ht="30" customHeight="1" x14ac:dyDescent="0.25">
      <c r="B233" s="377"/>
      <c r="C233" s="16"/>
      <c r="D233" s="17"/>
      <c r="E233" s="17"/>
      <c r="F233" s="17"/>
      <c r="G233" s="123">
        <f t="shared" si="7"/>
        <v>0</v>
      </c>
      <c r="H233" s="120"/>
      <c r="I233" s="429"/>
      <c r="J233" s="108"/>
      <c r="K233" s="235"/>
    </row>
    <row r="234" spans="2:13" ht="30" customHeight="1" x14ac:dyDescent="0.25">
      <c r="B234" s="378"/>
      <c r="C234" s="16"/>
      <c r="D234" s="17"/>
      <c r="E234" s="17"/>
      <c r="F234" s="17"/>
      <c r="G234" s="123">
        <f t="shared" si="7"/>
        <v>0</v>
      </c>
      <c r="H234" s="120"/>
      <c r="I234" s="429"/>
      <c r="J234" s="108"/>
      <c r="K234" s="235"/>
    </row>
    <row r="235" spans="2:13" ht="30" customHeight="1" x14ac:dyDescent="0.25">
      <c r="B235" s="374"/>
      <c r="C235" s="218"/>
      <c r="D235" s="17"/>
      <c r="E235" s="17"/>
      <c r="F235" s="17"/>
      <c r="G235" s="123">
        <f t="shared" si="7"/>
        <v>0</v>
      </c>
      <c r="H235" s="120"/>
      <c r="I235" s="429"/>
      <c r="J235" s="219"/>
      <c r="K235" s="235"/>
    </row>
    <row r="236" spans="2:13" ht="30" customHeight="1" x14ac:dyDescent="0.25">
      <c r="B236" s="377"/>
      <c r="C236" s="218"/>
      <c r="D236" s="17"/>
      <c r="E236" s="17"/>
      <c r="F236" s="17"/>
      <c r="G236" s="123">
        <f t="shared" si="7"/>
        <v>0</v>
      </c>
      <c r="H236" s="120"/>
      <c r="I236" s="429"/>
      <c r="J236" s="219"/>
      <c r="K236" s="235"/>
      <c r="M236" s="225"/>
    </row>
    <row r="237" spans="2:13" ht="30" customHeight="1" x14ac:dyDescent="0.25">
      <c r="B237" s="377"/>
      <c r="C237" s="218"/>
      <c r="D237" s="17"/>
      <c r="E237" s="17"/>
      <c r="F237" s="17"/>
      <c r="G237" s="123">
        <f t="shared" si="7"/>
        <v>0</v>
      </c>
      <c r="H237" s="120"/>
      <c r="I237" s="429"/>
      <c r="J237" s="219"/>
      <c r="K237" s="235"/>
    </row>
    <row r="238" spans="2:13" ht="30" customHeight="1" x14ac:dyDescent="0.25">
      <c r="B238" s="377"/>
      <c r="C238" s="16"/>
      <c r="D238" s="17"/>
      <c r="E238" s="17"/>
      <c r="F238" s="17"/>
      <c r="G238" s="123">
        <f t="shared" si="7"/>
        <v>0</v>
      </c>
      <c r="H238" s="120"/>
      <c r="I238" s="429"/>
      <c r="J238" s="108"/>
      <c r="K238" s="235"/>
    </row>
    <row r="239" spans="2:13" ht="30" customHeight="1" x14ac:dyDescent="0.25">
      <c r="B239" s="378"/>
      <c r="C239" s="16"/>
      <c r="D239" s="17"/>
      <c r="E239" s="17"/>
      <c r="F239" s="17"/>
      <c r="G239" s="123">
        <f t="shared" si="7"/>
        <v>0</v>
      </c>
      <c r="H239" s="120"/>
      <c r="I239" s="429"/>
      <c r="J239" s="108"/>
      <c r="K239" s="235"/>
    </row>
    <row r="240" spans="2:13" ht="30" customHeight="1" x14ac:dyDescent="0.25">
      <c r="B240" s="374"/>
      <c r="C240" s="218"/>
      <c r="D240" s="17"/>
      <c r="E240" s="17"/>
      <c r="F240" s="17"/>
      <c r="G240" s="123">
        <f t="shared" si="7"/>
        <v>0</v>
      </c>
      <c r="H240" s="120"/>
      <c r="I240" s="429"/>
      <c r="J240" s="219"/>
      <c r="K240" s="235"/>
    </row>
    <row r="241" spans="2:13" ht="30" customHeight="1" x14ac:dyDescent="0.25">
      <c r="B241" s="377"/>
      <c r="C241" s="16"/>
      <c r="D241" s="17"/>
      <c r="E241" s="17"/>
      <c r="F241" s="17"/>
      <c r="G241" s="123">
        <f t="shared" si="7"/>
        <v>0</v>
      </c>
      <c r="H241" s="120"/>
      <c r="I241" s="429"/>
      <c r="J241" s="108"/>
      <c r="K241" s="235"/>
    </row>
    <row r="242" spans="2:13" ht="30" customHeight="1" x14ac:dyDescent="0.25">
      <c r="B242" s="377"/>
      <c r="C242" s="16"/>
      <c r="D242" s="17"/>
      <c r="E242" s="17"/>
      <c r="F242" s="17"/>
      <c r="G242" s="123">
        <f t="shared" si="7"/>
        <v>0</v>
      </c>
      <c r="H242" s="120"/>
      <c r="I242" s="429"/>
      <c r="J242" s="108"/>
      <c r="K242" s="235"/>
      <c r="M242" s="225"/>
    </row>
    <row r="243" spans="2:13" ht="30" customHeight="1" x14ac:dyDescent="0.25">
      <c r="B243" s="377"/>
      <c r="C243" s="16"/>
      <c r="D243" s="17"/>
      <c r="E243" s="17"/>
      <c r="F243" s="17"/>
      <c r="G243" s="123">
        <f t="shared" si="7"/>
        <v>0</v>
      </c>
      <c r="H243" s="120"/>
      <c r="I243" s="429"/>
      <c r="J243" s="108"/>
      <c r="K243" s="235"/>
    </row>
    <row r="244" spans="2:13" ht="30" customHeight="1" x14ac:dyDescent="0.25">
      <c r="B244" s="378"/>
      <c r="C244" s="16"/>
      <c r="D244" s="17"/>
      <c r="E244" s="17"/>
      <c r="F244" s="17"/>
      <c r="G244" s="123">
        <f t="shared" si="7"/>
        <v>0</v>
      </c>
      <c r="H244" s="120"/>
      <c r="I244" s="429"/>
      <c r="J244" s="108"/>
      <c r="K244" s="235"/>
    </row>
    <row r="245" spans="2:13" ht="30" customHeight="1" x14ac:dyDescent="0.25">
      <c r="B245" s="374"/>
      <c r="C245" s="218"/>
      <c r="D245" s="17"/>
      <c r="E245" s="17"/>
      <c r="F245" s="17"/>
      <c r="G245" s="123">
        <f t="shared" si="7"/>
        <v>0</v>
      </c>
      <c r="H245" s="120"/>
      <c r="I245" s="429"/>
      <c r="J245" s="219"/>
      <c r="K245" s="235"/>
    </row>
    <row r="246" spans="2:13" ht="30" customHeight="1" x14ac:dyDescent="0.25">
      <c r="B246" s="377"/>
      <c r="C246" s="218"/>
      <c r="D246" s="17"/>
      <c r="E246" s="17"/>
      <c r="F246" s="17"/>
      <c r="G246" s="123">
        <f t="shared" si="7"/>
        <v>0</v>
      </c>
      <c r="H246" s="120"/>
      <c r="I246" s="429"/>
      <c r="J246" s="219"/>
      <c r="K246" s="235"/>
      <c r="M246" s="225"/>
    </row>
    <row r="247" spans="2:13" ht="30" customHeight="1" x14ac:dyDescent="0.25">
      <c r="B247" s="377"/>
      <c r="C247" s="16"/>
      <c r="D247" s="17"/>
      <c r="E247" s="17"/>
      <c r="F247" s="17"/>
      <c r="G247" s="123">
        <f t="shared" si="7"/>
        <v>0</v>
      </c>
      <c r="H247" s="120"/>
      <c r="I247" s="429"/>
      <c r="J247" s="108"/>
      <c r="K247" s="235"/>
    </row>
    <row r="248" spans="2:13" ht="30" customHeight="1" x14ac:dyDescent="0.25">
      <c r="B248" s="377"/>
      <c r="C248" s="16"/>
      <c r="D248" s="17"/>
      <c r="E248" s="17"/>
      <c r="F248" s="17"/>
      <c r="G248" s="123">
        <f t="shared" si="7"/>
        <v>0</v>
      </c>
      <c r="H248" s="120"/>
      <c r="I248" s="429"/>
      <c r="J248" s="108"/>
      <c r="K248" s="235"/>
    </row>
    <row r="249" spans="2:13" ht="30" customHeight="1" x14ac:dyDescent="0.25">
      <c r="B249" s="378"/>
      <c r="C249" s="16"/>
      <c r="D249" s="17"/>
      <c r="E249" s="17"/>
      <c r="F249" s="17"/>
      <c r="G249" s="123">
        <f t="shared" si="7"/>
        <v>0</v>
      </c>
      <c r="H249" s="120"/>
      <c r="I249" s="429"/>
      <c r="J249" s="108"/>
      <c r="K249" s="235"/>
    </row>
    <row r="250" spans="2:13" ht="30" customHeight="1" x14ac:dyDescent="0.25">
      <c r="B250" s="374" t="s">
        <v>523</v>
      </c>
      <c r="C250" s="16"/>
      <c r="D250" s="17"/>
      <c r="E250" s="17"/>
      <c r="F250" s="17"/>
      <c r="G250" s="123">
        <f t="shared" si="7"/>
        <v>0</v>
      </c>
      <c r="H250" s="120"/>
      <c r="I250" s="429"/>
      <c r="J250" s="108"/>
      <c r="K250" s="235"/>
    </row>
    <row r="251" spans="2:13" ht="30" customHeight="1" x14ac:dyDescent="0.25">
      <c r="B251" s="377"/>
      <c r="C251" s="16"/>
      <c r="D251" s="17"/>
      <c r="E251" s="17"/>
      <c r="F251" s="17"/>
      <c r="G251" s="123">
        <f t="shared" si="7"/>
        <v>0</v>
      </c>
      <c r="H251" s="120"/>
      <c r="I251" s="429"/>
      <c r="J251" s="108"/>
      <c r="K251" s="235"/>
    </row>
    <row r="252" spans="2:13" ht="30" customHeight="1" x14ac:dyDescent="0.25">
      <c r="B252" s="377"/>
      <c r="C252" s="16"/>
      <c r="D252" s="17"/>
      <c r="E252" s="17"/>
      <c r="F252" s="17"/>
      <c r="G252" s="123">
        <f t="shared" si="7"/>
        <v>0</v>
      </c>
      <c r="H252" s="120"/>
      <c r="I252" s="429"/>
      <c r="J252" s="108"/>
      <c r="K252" s="235"/>
    </row>
    <row r="253" spans="2:13" ht="30" customHeight="1" x14ac:dyDescent="0.25">
      <c r="B253" s="377"/>
      <c r="C253" s="16"/>
      <c r="D253" s="17"/>
      <c r="E253" s="17"/>
      <c r="F253" s="17"/>
      <c r="G253" s="123">
        <f t="shared" si="7"/>
        <v>0</v>
      </c>
      <c r="H253" s="120"/>
      <c r="I253" s="429"/>
      <c r="J253" s="108"/>
      <c r="K253" s="235"/>
    </row>
    <row r="254" spans="2:13" ht="30" customHeight="1" x14ac:dyDescent="0.25">
      <c r="B254" s="378"/>
      <c r="C254" s="16"/>
      <c r="D254" s="17"/>
      <c r="E254" s="17"/>
      <c r="F254" s="17"/>
      <c r="G254" s="123">
        <f t="shared" si="7"/>
        <v>0</v>
      </c>
      <c r="H254" s="120"/>
      <c r="I254" s="429"/>
      <c r="J254" s="108"/>
      <c r="K254" s="235"/>
    </row>
    <row r="255" spans="2:13" ht="30" customHeight="1" x14ac:dyDescent="0.25">
      <c r="B255" s="298"/>
      <c r="C255" s="94" t="s">
        <v>384</v>
      </c>
      <c r="D255" s="22">
        <f>SUM(D210:D254)</f>
        <v>0</v>
      </c>
      <c r="E255" s="22">
        <f>SUM(E210:E254)</f>
        <v>104144</v>
      </c>
      <c r="F255" s="22">
        <f>SUM(F210:F254)</f>
        <v>0</v>
      </c>
      <c r="G255" s="19">
        <f>SUM(G210:G254)</f>
        <v>104144</v>
      </c>
      <c r="H255" s="19">
        <f>(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H247*G247)+(H248*G248)+(H249*G249)+(H250*G250)+(H251*G251)+(H252*G252)+(H253*G253)+(H254*G254)</f>
        <v>104144</v>
      </c>
      <c r="I255" s="19">
        <f>SUM(I210:I254)</f>
        <v>64026.11</v>
      </c>
      <c r="J255" s="109"/>
      <c r="K255" s="236"/>
    </row>
    <row r="256" spans="2:13" ht="64.5" customHeight="1" x14ac:dyDescent="0.25">
      <c r="B256" s="299" t="s">
        <v>386</v>
      </c>
      <c r="C256" s="339" t="s">
        <v>597</v>
      </c>
      <c r="D256" s="339"/>
      <c r="E256" s="339"/>
      <c r="F256" s="339"/>
      <c r="G256" s="339"/>
      <c r="H256" s="339"/>
      <c r="I256" s="340"/>
      <c r="J256" s="339"/>
      <c r="K256" s="237"/>
    </row>
    <row r="257" spans="2:11" ht="47.25" x14ac:dyDescent="0.25">
      <c r="B257" s="374" t="s">
        <v>598</v>
      </c>
      <c r="C257" s="16" t="s">
        <v>612</v>
      </c>
      <c r="D257" s="17">
        <v>50000</v>
      </c>
      <c r="E257" s="17"/>
      <c r="F257" s="17"/>
      <c r="G257" s="123">
        <f>D257+E257+F257</f>
        <v>50000</v>
      </c>
      <c r="H257" s="120">
        <v>0.5</v>
      </c>
      <c r="I257" s="429">
        <v>7500</v>
      </c>
      <c r="J257" s="108"/>
      <c r="K257" s="235">
        <v>6</v>
      </c>
    </row>
    <row r="258" spans="2:11" ht="47.25" x14ac:dyDescent="0.25">
      <c r="B258" s="377"/>
      <c r="C258" s="16" t="s">
        <v>613</v>
      </c>
      <c r="D258" s="17">
        <v>50000</v>
      </c>
      <c r="E258" s="17"/>
      <c r="F258" s="17"/>
      <c r="G258" s="123">
        <f t="shared" ref="G258:G279" si="8">D258+E258+F258</f>
        <v>50000</v>
      </c>
      <c r="H258" s="120">
        <v>0.5</v>
      </c>
      <c r="I258" s="429">
        <v>7500</v>
      </c>
      <c r="J258" s="108"/>
      <c r="K258" s="235">
        <v>6</v>
      </c>
    </row>
    <row r="259" spans="2:11" ht="30" customHeight="1" x14ac:dyDescent="0.25">
      <c r="B259" s="377"/>
      <c r="C259" s="16"/>
      <c r="D259" s="17"/>
      <c r="E259" s="17"/>
      <c r="F259" s="17"/>
      <c r="G259" s="123">
        <f t="shared" si="8"/>
        <v>0</v>
      </c>
      <c r="H259" s="120"/>
      <c r="I259" s="429"/>
      <c r="J259" s="108"/>
      <c r="K259" s="235"/>
    </row>
    <row r="260" spans="2:11" ht="30" customHeight="1" x14ac:dyDescent="0.25">
      <c r="B260" s="377"/>
      <c r="C260" s="16"/>
      <c r="D260" s="17"/>
      <c r="E260" s="17"/>
      <c r="F260" s="17"/>
      <c r="G260" s="123">
        <f t="shared" si="8"/>
        <v>0</v>
      </c>
      <c r="H260" s="120"/>
      <c r="I260" s="429"/>
      <c r="J260" s="108"/>
      <c r="K260" s="235"/>
    </row>
    <row r="261" spans="2:11" ht="30" customHeight="1" x14ac:dyDescent="0.25">
      <c r="B261" s="378"/>
      <c r="C261" s="16"/>
      <c r="D261" s="17"/>
      <c r="E261" s="17"/>
      <c r="F261" s="17"/>
      <c r="G261" s="123">
        <f t="shared" si="8"/>
        <v>0</v>
      </c>
      <c r="H261" s="120"/>
      <c r="I261" s="429"/>
      <c r="J261" s="108"/>
      <c r="K261" s="235"/>
    </row>
    <row r="262" spans="2:11" ht="47.25" x14ac:dyDescent="0.25">
      <c r="B262" s="374" t="s">
        <v>599</v>
      </c>
      <c r="C262" s="312" t="s">
        <v>614</v>
      </c>
      <c r="D262" s="17">
        <v>10000</v>
      </c>
      <c r="E262" s="17"/>
      <c r="F262" s="17"/>
      <c r="G262" s="123">
        <f t="shared" si="8"/>
        <v>10000</v>
      </c>
      <c r="H262" s="120">
        <v>0.5</v>
      </c>
      <c r="I262" s="429">
        <v>5000</v>
      </c>
      <c r="J262" s="108"/>
      <c r="K262" s="235">
        <v>6</v>
      </c>
    </row>
    <row r="263" spans="2:11" ht="47.25" x14ac:dyDescent="0.25">
      <c r="B263" s="377"/>
      <c r="C263" s="16" t="s">
        <v>615</v>
      </c>
      <c r="D263" s="17">
        <v>14000</v>
      </c>
      <c r="E263" s="17"/>
      <c r="F263" s="17"/>
      <c r="G263" s="123">
        <f t="shared" si="8"/>
        <v>14000</v>
      </c>
      <c r="H263" s="120">
        <v>0.5</v>
      </c>
      <c r="I263" s="429">
        <v>0</v>
      </c>
      <c r="J263" s="108"/>
      <c r="K263" s="235">
        <v>6</v>
      </c>
    </row>
    <row r="264" spans="2:11" ht="63" x14ac:dyDescent="0.25">
      <c r="B264" s="378"/>
      <c r="C264" s="16" t="s">
        <v>616</v>
      </c>
      <c r="D264" s="17">
        <v>20000</v>
      </c>
      <c r="E264" s="17"/>
      <c r="F264" s="17"/>
      <c r="G264" s="123">
        <f t="shared" si="8"/>
        <v>20000</v>
      </c>
      <c r="H264" s="120">
        <v>0.5</v>
      </c>
      <c r="I264" s="429">
        <v>0</v>
      </c>
      <c r="J264" s="108"/>
      <c r="K264" s="235">
        <v>6</v>
      </c>
    </row>
    <row r="265" spans="2:11" ht="72" customHeight="1" x14ac:dyDescent="0.25">
      <c r="B265" s="374" t="s">
        <v>600</v>
      </c>
      <c r="C265" s="311" t="s">
        <v>617</v>
      </c>
      <c r="D265" s="17">
        <v>10000</v>
      </c>
      <c r="E265" s="17"/>
      <c r="F265" s="17"/>
      <c r="G265" s="123">
        <f t="shared" si="8"/>
        <v>10000</v>
      </c>
      <c r="H265" s="120">
        <v>0.5</v>
      </c>
      <c r="I265" s="429">
        <v>5000</v>
      </c>
      <c r="J265" s="108"/>
      <c r="K265" s="235">
        <v>6</v>
      </c>
    </row>
    <row r="266" spans="2:11" ht="63" x14ac:dyDescent="0.25">
      <c r="B266" s="377"/>
      <c r="C266" s="218" t="s">
        <v>685</v>
      </c>
      <c r="D266" s="17">
        <v>20000</v>
      </c>
      <c r="E266" s="17"/>
      <c r="F266" s="17"/>
      <c r="G266" s="123">
        <f t="shared" si="8"/>
        <v>20000</v>
      </c>
      <c r="H266" s="120">
        <v>0.5</v>
      </c>
      <c r="I266" s="429">
        <v>20000</v>
      </c>
      <c r="J266" s="108"/>
      <c r="K266" s="235">
        <v>6</v>
      </c>
    </row>
    <row r="267" spans="2:11" ht="82.5" customHeight="1" x14ac:dyDescent="0.25">
      <c r="B267" s="378"/>
      <c r="C267" s="218" t="s">
        <v>686</v>
      </c>
      <c r="D267" s="17">
        <v>15000</v>
      </c>
      <c r="E267" s="17"/>
      <c r="F267" s="17"/>
      <c r="G267" s="123">
        <f t="shared" si="8"/>
        <v>15000</v>
      </c>
      <c r="H267" s="120">
        <v>0.5</v>
      </c>
      <c r="I267" s="429">
        <v>0</v>
      </c>
      <c r="J267" s="108"/>
      <c r="K267" s="235">
        <v>6</v>
      </c>
    </row>
    <row r="268" spans="2:11" ht="94.5" x14ac:dyDescent="0.25">
      <c r="B268" s="374" t="s">
        <v>621</v>
      </c>
      <c r="C268" s="16" t="s">
        <v>618</v>
      </c>
      <c r="D268" s="17">
        <v>10000</v>
      </c>
      <c r="E268" s="17"/>
      <c r="F268" s="17"/>
      <c r="G268" s="123">
        <f>D268+E268+F268</f>
        <v>10000</v>
      </c>
      <c r="H268" s="120">
        <v>0.5</v>
      </c>
      <c r="I268" s="429">
        <v>10000</v>
      </c>
      <c r="J268" s="108"/>
      <c r="K268" s="235">
        <v>6</v>
      </c>
    </row>
    <row r="269" spans="2:11" ht="63" x14ac:dyDescent="0.25">
      <c r="B269" s="377"/>
      <c r="C269" s="16" t="s">
        <v>619</v>
      </c>
      <c r="D269" s="17">
        <v>20000</v>
      </c>
      <c r="E269" s="17"/>
      <c r="F269" s="17"/>
      <c r="G269" s="123">
        <f t="shared" si="8"/>
        <v>20000</v>
      </c>
      <c r="H269" s="120">
        <v>0.5</v>
      </c>
      <c r="I269" s="429">
        <v>20000</v>
      </c>
      <c r="J269" s="108"/>
      <c r="K269" s="235">
        <v>6</v>
      </c>
    </row>
    <row r="270" spans="2:11" ht="78.75" x14ac:dyDescent="0.25">
      <c r="B270" s="377"/>
      <c r="C270" s="16" t="s">
        <v>620</v>
      </c>
      <c r="D270" s="17">
        <v>10000</v>
      </c>
      <c r="E270" s="17"/>
      <c r="F270" s="17"/>
      <c r="G270" s="123">
        <f t="shared" si="8"/>
        <v>10000</v>
      </c>
      <c r="H270" s="120">
        <v>0.5</v>
      </c>
      <c r="I270" s="429">
        <v>10000</v>
      </c>
      <c r="J270" s="108"/>
      <c r="K270" s="235">
        <v>6</v>
      </c>
    </row>
    <row r="271" spans="2:11" ht="30" customHeight="1" x14ac:dyDescent="0.25">
      <c r="B271" s="378"/>
      <c r="C271" s="16"/>
      <c r="D271" s="17"/>
      <c r="E271" s="17"/>
      <c r="F271" s="17"/>
      <c r="G271" s="123">
        <f t="shared" si="8"/>
        <v>0</v>
      </c>
      <c r="H271" s="120"/>
      <c r="I271" s="429"/>
      <c r="J271" s="108"/>
      <c r="K271" s="235"/>
    </row>
    <row r="272" spans="2:11" ht="94.5" x14ac:dyDescent="0.25">
      <c r="B272" s="383" t="s">
        <v>622</v>
      </c>
      <c r="C272" s="218" t="s">
        <v>623</v>
      </c>
      <c r="D272" s="17">
        <v>15000</v>
      </c>
      <c r="E272" s="17"/>
      <c r="F272" s="17"/>
      <c r="G272" s="123">
        <f t="shared" si="8"/>
        <v>15000</v>
      </c>
      <c r="H272" s="120">
        <v>0.5</v>
      </c>
      <c r="I272" s="429">
        <v>0</v>
      </c>
      <c r="J272" s="108"/>
      <c r="K272" s="235">
        <v>6</v>
      </c>
    </row>
    <row r="273" spans="2:13" ht="63" x14ac:dyDescent="0.25">
      <c r="B273" s="384"/>
      <c r="C273" s="16" t="s">
        <v>624</v>
      </c>
      <c r="D273" s="17">
        <v>20000</v>
      </c>
      <c r="E273" s="17"/>
      <c r="F273" s="17"/>
      <c r="G273" s="123">
        <f t="shared" si="8"/>
        <v>20000</v>
      </c>
      <c r="H273" s="120">
        <v>1</v>
      </c>
      <c r="I273" s="429">
        <v>0</v>
      </c>
      <c r="J273" s="108"/>
      <c r="K273" s="235">
        <v>6</v>
      </c>
    </row>
    <row r="274" spans="2:13" ht="63" x14ac:dyDescent="0.25">
      <c r="B274" s="384"/>
      <c r="C274" s="16" t="s">
        <v>625</v>
      </c>
      <c r="D274" s="17">
        <v>10000</v>
      </c>
      <c r="E274" s="17"/>
      <c r="F274" s="17"/>
      <c r="G274" s="123">
        <f t="shared" si="8"/>
        <v>10000</v>
      </c>
      <c r="H274" s="120">
        <v>1</v>
      </c>
      <c r="I274" s="429">
        <v>0</v>
      </c>
      <c r="J274" s="108"/>
      <c r="K274" s="235">
        <v>6</v>
      </c>
    </row>
    <row r="275" spans="2:13" ht="47.25" x14ac:dyDescent="0.25">
      <c r="B275" s="384"/>
      <c r="C275" s="16" t="s">
        <v>626</v>
      </c>
      <c r="D275" s="17">
        <v>5000</v>
      </c>
      <c r="E275" s="17"/>
      <c r="F275" s="17"/>
      <c r="G275" s="123">
        <f t="shared" si="8"/>
        <v>5000</v>
      </c>
      <c r="H275" s="120">
        <v>0.5</v>
      </c>
      <c r="I275" s="429">
        <v>0</v>
      </c>
      <c r="J275" s="108"/>
      <c r="K275" s="235">
        <v>6</v>
      </c>
    </row>
    <row r="276" spans="2:13" ht="78.75" x14ac:dyDescent="0.25">
      <c r="B276" s="384"/>
      <c r="C276" s="218" t="s">
        <v>627</v>
      </c>
      <c r="D276" s="17">
        <v>10000</v>
      </c>
      <c r="E276" s="17"/>
      <c r="F276" s="17"/>
      <c r="G276" s="123">
        <f t="shared" si="8"/>
        <v>10000</v>
      </c>
      <c r="H276" s="120">
        <v>1</v>
      </c>
      <c r="I276" s="429">
        <v>0</v>
      </c>
      <c r="J276" s="108"/>
      <c r="K276" s="235">
        <v>6</v>
      </c>
    </row>
    <row r="277" spans="2:13" ht="30" customHeight="1" x14ac:dyDescent="0.25">
      <c r="B277" s="303"/>
      <c r="C277" s="16"/>
      <c r="D277" s="17"/>
      <c r="E277" s="17"/>
      <c r="F277" s="17"/>
      <c r="G277" s="123">
        <f t="shared" si="8"/>
        <v>0</v>
      </c>
      <c r="H277" s="120"/>
      <c r="I277" s="429"/>
      <c r="J277" s="108"/>
      <c r="K277" s="235"/>
    </row>
    <row r="278" spans="2:13" ht="30" customHeight="1" x14ac:dyDescent="0.25">
      <c r="B278" s="303"/>
      <c r="C278" s="16"/>
      <c r="D278" s="17"/>
      <c r="E278" s="17"/>
      <c r="F278" s="17"/>
      <c r="G278" s="123">
        <f t="shared" si="8"/>
        <v>0</v>
      </c>
      <c r="H278" s="120"/>
      <c r="I278" s="429"/>
      <c r="J278" s="108"/>
      <c r="K278" s="235"/>
    </row>
    <row r="279" spans="2:13" ht="30" customHeight="1" x14ac:dyDescent="0.25">
      <c r="B279" s="304"/>
      <c r="C279" s="16"/>
      <c r="D279" s="17"/>
      <c r="E279" s="17"/>
      <c r="F279" s="17"/>
      <c r="G279" s="123">
        <f t="shared" si="8"/>
        <v>0</v>
      </c>
      <c r="H279" s="120"/>
      <c r="I279" s="429"/>
      <c r="J279" s="108"/>
      <c r="K279" s="235"/>
    </row>
    <row r="280" spans="2:13" ht="30" customHeight="1" x14ac:dyDescent="0.25">
      <c r="B280" s="298"/>
      <c r="C280" s="94" t="s">
        <v>387</v>
      </c>
      <c r="D280" s="22">
        <f>SUM(D257:D279)</f>
        <v>289000</v>
      </c>
      <c r="E280" s="22">
        <f>SUM(E257:E279)</f>
        <v>0</v>
      </c>
      <c r="F280" s="22">
        <f>SUM(F257:F279)</f>
        <v>0</v>
      </c>
      <c r="G280" s="19">
        <f>SUM(G257:G279)</f>
        <v>289000</v>
      </c>
      <c r="H280" s="19">
        <f>(H257*G257)+(H258*G258)+(H259*G259)+(H260*G260)+(H261*G261)+(H275*G275)+(H276*G276)+(H277*G277)+(H278*G278)+(H279*G279)+(H274*G274)+(H273*G273)+(H272*G272)+(H270*G270)+(H269*G269)+(H268*G268)+(H267*G267)+(H266*G266)+(H265*G265)+(H264*G264)+(H263*G263)+(H262*G262)</f>
        <v>164500</v>
      </c>
      <c r="I280" s="19">
        <f>SUM(I257:I279)</f>
        <v>85000</v>
      </c>
      <c r="J280" s="109"/>
      <c r="K280" s="236"/>
    </row>
    <row r="281" spans="2:13" ht="30" customHeight="1" x14ac:dyDescent="0.25">
      <c r="B281" s="298"/>
      <c r="C281" s="341"/>
      <c r="D281" s="342"/>
      <c r="E281" s="342"/>
      <c r="F281" s="342"/>
      <c r="G281" s="342"/>
      <c r="H281" s="342"/>
      <c r="I281" s="342"/>
      <c r="J281" s="343"/>
      <c r="K281" s="236"/>
    </row>
    <row r="282" spans="2:13" ht="30" customHeight="1" x14ac:dyDescent="0.25">
      <c r="B282" s="301" t="s">
        <v>388</v>
      </c>
      <c r="C282" s="329"/>
      <c r="D282" s="329"/>
      <c r="E282" s="329"/>
      <c r="F282" s="329"/>
      <c r="G282" s="329"/>
      <c r="H282" s="329"/>
      <c r="I282" s="330"/>
      <c r="J282" s="329"/>
      <c r="K282" s="239"/>
    </row>
    <row r="283" spans="2:13" ht="30" customHeight="1" x14ac:dyDescent="0.25">
      <c r="B283" s="299" t="s">
        <v>390</v>
      </c>
      <c r="C283" s="331"/>
      <c r="D283" s="332"/>
      <c r="E283" s="332"/>
      <c r="F283" s="332"/>
      <c r="G283" s="332"/>
      <c r="H283" s="332"/>
      <c r="I283" s="333"/>
      <c r="J283" s="332"/>
      <c r="K283" s="237"/>
    </row>
    <row r="284" spans="2:13" ht="30" customHeight="1" x14ac:dyDescent="0.25">
      <c r="B284" s="374" t="s">
        <v>548</v>
      </c>
      <c r="C284" s="221"/>
      <c r="D284" s="17"/>
      <c r="E284" s="17"/>
      <c r="F284" s="17"/>
      <c r="G284" s="123">
        <f>D284+E284+F284</f>
        <v>0</v>
      </c>
      <c r="H284" s="120"/>
      <c r="I284" s="429"/>
      <c r="J284" s="219"/>
      <c r="K284" s="235"/>
    </row>
    <row r="285" spans="2:13" ht="30" customHeight="1" x14ac:dyDescent="0.25">
      <c r="B285" s="377"/>
      <c r="C285" s="17"/>
      <c r="D285" s="17"/>
      <c r="E285" s="17"/>
      <c r="F285" s="17"/>
      <c r="G285" s="123">
        <f t="shared" ref="G285:G308" si="9">D285+E285+F285</f>
        <v>0</v>
      </c>
      <c r="H285" s="120"/>
      <c r="I285" s="429"/>
      <c r="J285" s="108"/>
      <c r="K285" s="235"/>
      <c r="M285" s="225"/>
    </row>
    <row r="286" spans="2:13" ht="30" customHeight="1" x14ac:dyDescent="0.25">
      <c r="B286" s="377"/>
      <c r="C286" s="17"/>
      <c r="D286" s="17"/>
      <c r="E286" s="17"/>
      <c r="F286" s="17"/>
      <c r="G286" s="123">
        <f t="shared" si="9"/>
        <v>0</v>
      </c>
      <c r="H286" s="120"/>
      <c r="I286" s="429"/>
      <c r="J286" s="108"/>
      <c r="K286" s="235"/>
      <c r="M286" s="225"/>
    </row>
    <row r="287" spans="2:13" ht="30" customHeight="1" x14ac:dyDescent="0.25">
      <c r="B287" s="377"/>
      <c r="C287" s="17"/>
      <c r="D287" s="17"/>
      <c r="E287" s="17"/>
      <c r="F287" s="17"/>
      <c r="G287" s="123">
        <f t="shared" si="9"/>
        <v>0</v>
      </c>
      <c r="H287" s="120"/>
      <c r="I287" s="429"/>
      <c r="J287" s="108"/>
      <c r="K287" s="235"/>
    </row>
    <row r="288" spans="2:13" ht="30" customHeight="1" x14ac:dyDescent="0.25">
      <c r="B288" s="378"/>
      <c r="C288" s="17"/>
      <c r="D288" s="17"/>
      <c r="E288" s="17"/>
      <c r="F288" s="17"/>
      <c r="G288" s="123">
        <f t="shared" si="9"/>
        <v>0</v>
      </c>
      <c r="H288" s="120"/>
      <c r="I288" s="429"/>
      <c r="J288" s="108"/>
      <c r="K288" s="235"/>
    </row>
    <row r="289" spans="2:13" ht="30" customHeight="1" x14ac:dyDescent="0.25">
      <c r="B289" s="374" t="s">
        <v>549</v>
      </c>
      <c r="C289" s="221"/>
      <c r="D289" s="17"/>
      <c r="E289" s="17"/>
      <c r="F289" s="17"/>
      <c r="G289" s="123">
        <f t="shared" si="9"/>
        <v>0</v>
      </c>
      <c r="H289" s="120"/>
      <c r="I289" s="429"/>
      <c r="J289" s="219"/>
      <c r="K289" s="235"/>
    </row>
    <row r="290" spans="2:13" ht="30" customHeight="1" x14ac:dyDescent="0.25">
      <c r="B290" s="377"/>
      <c r="C290" s="17"/>
      <c r="D290" s="17"/>
      <c r="E290" s="17"/>
      <c r="F290" s="17"/>
      <c r="G290" s="123">
        <f t="shared" si="9"/>
        <v>0</v>
      </c>
      <c r="H290" s="120"/>
      <c r="I290" s="429"/>
      <c r="J290" s="108"/>
      <c r="K290" s="235"/>
      <c r="M290" s="225"/>
    </row>
    <row r="291" spans="2:13" ht="30" customHeight="1" x14ac:dyDescent="0.25">
      <c r="B291" s="377"/>
      <c r="C291" s="17"/>
      <c r="D291" s="17"/>
      <c r="E291" s="17"/>
      <c r="F291" s="17"/>
      <c r="G291" s="123">
        <f t="shared" si="9"/>
        <v>0</v>
      </c>
      <c r="H291" s="120"/>
      <c r="I291" s="429"/>
      <c r="J291" s="108"/>
      <c r="K291" s="235"/>
    </row>
    <row r="292" spans="2:13" ht="30" customHeight="1" x14ac:dyDescent="0.25">
      <c r="B292" s="377"/>
      <c r="C292" s="17"/>
      <c r="D292" s="17"/>
      <c r="E292" s="17"/>
      <c r="F292" s="17"/>
      <c r="G292" s="123">
        <f t="shared" si="9"/>
        <v>0</v>
      </c>
      <c r="H292" s="120"/>
      <c r="I292" s="429"/>
      <c r="J292" s="108"/>
      <c r="K292" s="235"/>
    </row>
    <row r="293" spans="2:13" ht="30" customHeight="1" x14ac:dyDescent="0.25">
      <c r="B293" s="378"/>
      <c r="C293" s="17"/>
      <c r="D293" s="17"/>
      <c r="E293" s="17"/>
      <c r="F293" s="17"/>
      <c r="G293" s="123">
        <f t="shared" si="9"/>
        <v>0</v>
      </c>
      <c r="H293" s="120"/>
      <c r="I293" s="429"/>
      <c r="J293" s="108"/>
      <c r="K293" s="235"/>
    </row>
    <row r="294" spans="2:13" ht="30" customHeight="1" x14ac:dyDescent="0.25">
      <c r="B294" s="374" t="s">
        <v>550</v>
      </c>
      <c r="C294" s="221"/>
      <c r="D294" s="17"/>
      <c r="E294" s="17"/>
      <c r="F294" s="17"/>
      <c r="G294" s="123">
        <f t="shared" si="9"/>
        <v>0</v>
      </c>
      <c r="H294" s="120"/>
      <c r="I294" s="429"/>
      <c r="J294" s="219"/>
      <c r="K294" s="235"/>
    </row>
    <row r="295" spans="2:13" ht="30" customHeight="1" x14ac:dyDescent="0.25">
      <c r="B295" s="377"/>
      <c r="C295" s="17"/>
      <c r="D295" s="17"/>
      <c r="E295" s="17"/>
      <c r="F295" s="17"/>
      <c r="G295" s="123">
        <f t="shared" si="9"/>
        <v>0</v>
      </c>
      <c r="H295" s="120"/>
      <c r="I295" s="429"/>
      <c r="J295" s="108"/>
      <c r="K295" s="235"/>
    </row>
    <row r="296" spans="2:13" ht="30" customHeight="1" x14ac:dyDescent="0.25">
      <c r="B296" s="377"/>
      <c r="C296" s="17"/>
      <c r="D296" s="17"/>
      <c r="E296" s="17"/>
      <c r="F296" s="17"/>
      <c r="G296" s="123">
        <f t="shared" si="9"/>
        <v>0</v>
      </c>
      <c r="H296" s="120"/>
      <c r="I296" s="429"/>
      <c r="J296" s="108"/>
      <c r="K296" s="235"/>
      <c r="M296" s="225"/>
    </row>
    <row r="297" spans="2:13" ht="30" customHeight="1" x14ac:dyDescent="0.25">
      <c r="B297" s="377"/>
      <c r="C297" s="17"/>
      <c r="D297" s="17"/>
      <c r="E297" s="17"/>
      <c r="F297" s="17"/>
      <c r="G297" s="123">
        <f t="shared" si="9"/>
        <v>0</v>
      </c>
      <c r="H297" s="120"/>
      <c r="I297" s="429"/>
      <c r="J297" s="108"/>
      <c r="K297" s="235"/>
    </row>
    <row r="298" spans="2:13" ht="30" customHeight="1" x14ac:dyDescent="0.25">
      <c r="B298" s="378"/>
      <c r="C298" s="17"/>
      <c r="D298" s="17"/>
      <c r="E298" s="17"/>
      <c r="F298" s="17"/>
      <c r="G298" s="123">
        <f t="shared" si="9"/>
        <v>0</v>
      </c>
      <c r="H298" s="120"/>
      <c r="I298" s="429"/>
      <c r="J298" s="108"/>
      <c r="K298" s="235"/>
    </row>
    <row r="299" spans="2:13" ht="30" customHeight="1" x14ac:dyDescent="0.25">
      <c r="B299" s="374" t="s">
        <v>551</v>
      </c>
      <c r="C299" s="221"/>
      <c r="D299" s="17"/>
      <c r="E299" s="17"/>
      <c r="F299" s="17"/>
      <c r="G299" s="123">
        <f t="shared" si="9"/>
        <v>0</v>
      </c>
      <c r="H299" s="120"/>
      <c r="I299" s="429"/>
      <c r="J299" s="219"/>
      <c r="K299" s="235"/>
    </row>
    <row r="300" spans="2:13" ht="30" customHeight="1" x14ac:dyDescent="0.25">
      <c r="B300" s="377"/>
      <c r="C300" s="221"/>
      <c r="D300" s="17"/>
      <c r="E300" s="17"/>
      <c r="F300" s="17"/>
      <c r="G300" s="123">
        <f t="shared" si="9"/>
        <v>0</v>
      </c>
      <c r="H300" s="120"/>
      <c r="I300" s="429"/>
      <c r="J300" s="219"/>
      <c r="K300" s="235"/>
      <c r="M300" s="225"/>
    </row>
    <row r="301" spans="2:13" ht="30" customHeight="1" x14ac:dyDescent="0.25">
      <c r="B301" s="377"/>
      <c r="C301" s="17"/>
      <c r="D301" s="17"/>
      <c r="E301" s="17"/>
      <c r="F301" s="17"/>
      <c r="G301" s="123">
        <f t="shared" si="9"/>
        <v>0</v>
      </c>
      <c r="H301" s="120"/>
      <c r="I301" s="429"/>
      <c r="J301" s="108"/>
      <c r="K301" s="235"/>
    </row>
    <row r="302" spans="2:13" ht="30" customHeight="1" x14ac:dyDescent="0.25">
      <c r="B302" s="377"/>
      <c r="C302" s="17"/>
      <c r="D302" s="17"/>
      <c r="E302" s="17"/>
      <c r="F302" s="17"/>
      <c r="G302" s="123">
        <f t="shared" si="9"/>
        <v>0</v>
      </c>
      <c r="H302" s="120"/>
      <c r="I302" s="429"/>
      <c r="J302" s="108"/>
      <c r="K302" s="235"/>
    </row>
    <row r="303" spans="2:13" ht="30" customHeight="1" x14ac:dyDescent="0.25">
      <c r="B303" s="378"/>
      <c r="C303" s="17"/>
      <c r="D303" s="17"/>
      <c r="E303" s="17"/>
      <c r="F303" s="17"/>
      <c r="G303" s="123">
        <f t="shared" si="9"/>
        <v>0</v>
      </c>
      <c r="H303" s="120"/>
      <c r="I303" s="429"/>
      <c r="J303" s="108"/>
      <c r="K303" s="235"/>
    </row>
    <row r="304" spans="2:13" ht="30" customHeight="1" x14ac:dyDescent="0.25">
      <c r="B304" s="374" t="s">
        <v>552</v>
      </c>
      <c r="C304" s="218"/>
      <c r="D304" s="17"/>
      <c r="E304" s="17"/>
      <c r="F304" s="17"/>
      <c r="G304" s="123">
        <f t="shared" si="9"/>
        <v>0</v>
      </c>
      <c r="H304" s="120"/>
      <c r="I304" s="429"/>
      <c r="J304" s="219"/>
      <c r="K304" s="235"/>
    </row>
    <row r="305" spans="2:13" ht="30" customHeight="1" x14ac:dyDescent="0.25">
      <c r="B305" s="377"/>
      <c r="C305" s="218"/>
      <c r="D305" s="17"/>
      <c r="E305" s="17"/>
      <c r="F305" s="17"/>
      <c r="G305" s="123">
        <f t="shared" si="9"/>
        <v>0</v>
      </c>
      <c r="H305" s="120"/>
      <c r="I305" s="429"/>
      <c r="J305" s="219"/>
      <c r="K305" s="235"/>
      <c r="M305" s="225"/>
    </row>
    <row r="306" spans="2:13" ht="30" customHeight="1" x14ac:dyDescent="0.25">
      <c r="B306" s="377"/>
      <c r="C306" s="218"/>
      <c r="D306" s="17"/>
      <c r="E306" s="17"/>
      <c r="F306" s="17"/>
      <c r="G306" s="123">
        <f t="shared" si="9"/>
        <v>0</v>
      </c>
      <c r="H306" s="120"/>
      <c r="I306" s="429"/>
      <c r="J306" s="219"/>
      <c r="K306" s="235"/>
      <c r="M306" s="225"/>
    </row>
    <row r="307" spans="2:13" ht="30" customHeight="1" x14ac:dyDescent="0.25">
      <c r="B307" s="377"/>
      <c r="C307" s="218"/>
      <c r="D307" s="18"/>
      <c r="E307" s="18"/>
      <c r="F307" s="18"/>
      <c r="G307" s="123">
        <f t="shared" si="9"/>
        <v>0</v>
      </c>
      <c r="H307" s="121"/>
      <c r="I307" s="429"/>
      <c r="J307" s="222"/>
      <c r="K307" s="235"/>
    </row>
    <row r="308" spans="2:13" ht="30" customHeight="1" x14ac:dyDescent="0.25">
      <c r="B308" s="378"/>
      <c r="C308" s="46"/>
      <c r="D308" s="18"/>
      <c r="E308" s="18"/>
      <c r="F308" s="18"/>
      <c r="G308" s="123">
        <f t="shared" si="9"/>
        <v>0</v>
      </c>
      <c r="H308" s="121"/>
      <c r="I308" s="429"/>
      <c r="J308" s="109"/>
      <c r="K308" s="235"/>
    </row>
    <row r="309" spans="2:13" ht="30" customHeight="1" x14ac:dyDescent="0.25">
      <c r="B309" s="298"/>
      <c r="C309" s="94" t="s">
        <v>391</v>
      </c>
      <c r="D309" s="19">
        <f>SUM(D284:D308)</f>
        <v>0</v>
      </c>
      <c r="E309" s="19">
        <f t="shared" ref="E309:F309" si="10">SUM(E284:E308)</f>
        <v>0</v>
      </c>
      <c r="F309" s="19">
        <f t="shared" si="10"/>
        <v>0</v>
      </c>
      <c r="G309" s="19">
        <f>SUM(G284:G308)</f>
        <v>0</v>
      </c>
      <c r="H309" s="19">
        <f>(H284*G284)+(H285*G285)+(H286*G286)+(H287*G287)+(H288*G288)+(H289*G289)+(H290*G290)+(H291*G291)+(H292*G292)+(H293*G293)+(H294*G294)+(H295*G295)+(H296*G296)+(H297*G297)+(H298*G298)+(H299*G299)+(H300*G300)+(H301*G301)+(H302*G302)+(H303*G303)+(H304*G304)+(H305*G305)+(H306*G306)+(H307*G307)+(H308*G308)</f>
        <v>0</v>
      </c>
      <c r="I309" s="19">
        <f>SUM(I284:I308)</f>
        <v>0</v>
      </c>
      <c r="J309" s="109"/>
      <c r="K309" s="236"/>
    </row>
    <row r="310" spans="2:13" ht="30" customHeight="1" x14ac:dyDescent="0.25">
      <c r="B310" s="299" t="s">
        <v>392</v>
      </c>
      <c r="C310" s="331"/>
      <c r="D310" s="332"/>
      <c r="E310" s="332"/>
      <c r="F310" s="332"/>
      <c r="G310" s="332"/>
      <c r="H310" s="332"/>
      <c r="I310" s="333"/>
      <c r="J310" s="332"/>
      <c r="K310" s="237"/>
    </row>
    <row r="311" spans="2:13" ht="30" customHeight="1" x14ac:dyDescent="0.25">
      <c r="B311" s="374" t="s">
        <v>553</v>
      </c>
      <c r="C311" s="218"/>
      <c r="D311" s="17"/>
      <c r="E311" s="17"/>
      <c r="F311" s="17"/>
      <c r="G311" s="123">
        <f>D311+E311+F311</f>
        <v>0</v>
      </c>
      <c r="H311" s="120"/>
      <c r="I311" s="429"/>
      <c r="J311" s="219"/>
      <c r="K311" s="235"/>
    </row>
    <row r="312" spans="2:13" ht="30" customHeight="1" x14ac:dyDescent="0.25">
      <c r="B312" s="377"/>
      <c r="C312" s="218"/>
      <c r="D312" s="17"/>
      <c r="E312" s="17"/>
      <c r="F312" s="17"/>
      <c r="G312" s="123">
        <f t="shared" ref="G312:G324" si="11">D312+E312+F312</f>
        <v>0</v>
      </c>
      <c r="H312" s="120"/>
      <c r="I312" s="429"/>
      <c r="J312" s="219"/>
      <c r="K312" s="235"/>
      <c r="M312" s="225"/>
    </row>
    <row r="313" spans="2:13" ht="30" customHeight="1" x14ac:dyDescent="0.25">
      <c r="B313" s="377"/>
      <c r="C313" s="16"/>
      <c r="D313" s="17"/>
      <c r="E313" s="17"/>
      <c r="F313" s="17"/>
      <c r="G313" s="123">
        <f t="shared" si="11"/>
        <v>0</v>
      </c>
      <c r="H313" s="120"/>
      <c r="I313" s="429"/>
      <c r="J313" s="108"/>
      <c r="K313" s="235"/>
    </row>
    <row r="314" spans="2:13" ht="30" customHeight="1" x14ac:dyDescent="0.25">
      <c r="B314" s="377"/>
      <c r="C314" s="16"/>
      <c r="D314" s="17"/>
      <c r="E314" s="17"/>
      <c r="F314" s="17"/>
      <c r="G314" s="123">
        <f t="shared" si="11"/>
        <v>0</v>
      </c>
      <c r="H314" s="120"/>
      <c r="I314" s="429"/>
      <c r="J314" s="108"/>
      <c r="K314" s="235"/>
    </row>
    <row r="315" spans="2:13" ht="30" customHeight="1" x14ac:dyDescent="0.25">
      <c r="B315" s="378"/>
      <c r="C315" s="16"/>
      <c r="D315" s="17"/>
      <c r="E315" s="17"/>
      <c r="F315" s="17"/>
      <c r="G315" s="123">
        <f t="shared" si="11"/>
        <v>0</v>
      </c>
      <c r="H315" s="120"/>
      <c r="I315" s="429"/>
      <c r="J315" s="108"/>
      <c r="K315" s="235"/>
    </row>
    <row r="316" spans="2:13" ht="30" customHeight="1" x14ac:dyDescent="0.25">
      <c r="B316" s="374" t="s">
        <v>554</v>
      </c>
      <c r="C316" s="218"/>
      <c r="D316" s="17"/>
      <c r="E316" s="227"/>
      <c r="F316" s="17"/>
      <c r="G316" s="123">
        <f t="shared" si="11"/>
        <v>0</v>
      </c>
      <c r="H316" s="120"/>
      <c r="I316" s="429"/>
      <c r="J316" s="219"/>
      <c r="K316" s="235"/>
    </row>
    <row r="317" spans="2:13" ht="30" customHeight="1" x14ac:dyDescent="0.25">
      <c r="B317" s="377"/>
      <c r="C317" s="218"/>
      <c r="D317" s="17"/>
      <c r="E317" s="17"/>
      <c r="F317" s="17"/>
      <c r="G317" s="123">
        <f t="shared" si="11"/>
        <v>0</v>
      </c>
      <c r="H317" s="120"/>
      <c r="I317" s="429"/>
      <c r="J317" s="219"/>
      <c r="K317" s="235"/>
    </row>
    <row r="318" spans="2:13" ht="30" customHeight="1" x14ac:dyDescent="0.25">
      <c r="B318" s="377"/>
      <c r="C318" s="218"/>
      <c r="D318" s="17"/>
      <c r="E318" s="17"/>
      <c r="F318" s="17"/>
      <c r="G318" s="123">
        <f t="shared" si="11"/>
        <v>0</v>
      </c>
      <c r="H318" s="120"/>
      <c r="I318" s="429"/>
      <c r="J318" s="219"/>
      <c r="K318" s="235"/>
      <c r="M318" s="225"/>
    </row>
    <row r="319" spans="2:13" ht="30" customHeight="1" x14ac:dyDescent="0.25">
      <c r="B319" s="377"/>
      <c r="C319" s="218"/>
      <c r="D319" s="17"/>
      <c r="E319" s="18"/>
      <c r="F319" s="18"/>
      <c r="G319" s="123">
        <f t="shared" si="11"/>
        <v>0</v>
      </c>
      <c r="H319" s="120"/>
      <c r="I319" s="429"/>
      <c r="J319" s="222"/>
      <c r="K319" s="235"/>
    </row>
    <row r="320" spans="2:13" ht="30" customHeight="1" x14ac:dyDescent="0.25">
      <c r="B320" s="378"/>
      <c r="C320" s="16"/>
      <c r="D320" s="17"/>
      <c r="G320" s="123"/>
      <c r="H320" s="120"/>
      <c r="I320" s="429"/>
      <c r="J320" s="108"/>
      <c r="K320" s="235"/>
    </row>
    <row r="321" spans="2:13" ht="30" customHeight="1" x14ac:dyDescent="0.25">
      <c r="B321" s="374" t="s">
        <v>555</v>
      </c>
      <c r="C321" s="218"/>
      <c r="D321" s="17"/>
      <c r="E321" s="17"/>
      <c r="F321" s="17"/>
      <c r="G321" s="123">
        <f>D321+E321+F321</f>
        <v>0</v>
      </c>
      <c r="H321" s="120"/>
      <c r="I321" s="429"/>
      <c r="J321" s="219"/>
      <c r="K321" s="235"/>
    </row>
    <row r="322" spans="2:13" ht="30" customHeight="1" x14ac:dyDescent="0.25">
      <c r="B322" s="377"/>
      <c r="C322" s="218"/>
      <c r="D322" s="17"/>
      <c r="E322" s="17"/>
      <c r="F322" s="17"/>
      <c r="G322" s="123">
        <f>D322+E322+F322</f>
        <v>0</v>
      </c>
      <c r="H322" s="120"/>
      <c r="I322" s="429"/>
      <c r="J322" s="219"/>
      <c r="K322" s="235"/>
      <c r="M322" s="225"/>
    </row>
    <row r="323" spans="2:13" ht="30" customHeight="1" x14ac:dyDescent="0.25">
      <c r="B323" s="377"/>
      <c r="C323" s="16"/>
      <c r="D323" s="17"/>
      <c r="E323" s="17"/>
      <c r="F323" s="17"/>
      <c r="G323" s="123">
        <f t="shared" ref="G323:G335" si="12">D323+E323+F323</f>
        <v>0</v>
      </c>
      <c r="H323" s="120"/>
      <c r="I323" s="429"/>
      <c r="J323" s="108"/>
      <c r="K323" s="235"/>
    </row>
    <row r="324" spans="2:13" ht="30" customHeight="1" x14ac:dyDescent="0.25">
      <c r="B324" s="377"/>
      <c r="C324" s="16"/>
      <c r="D324" s="17"/>
      <c r="E324" s="17"/>
      <c r="F324" s="17"/>
      <c r="G324" s="123">
        <f t="shared" si="11"/>
        <v>0</v>
      </c>
      <c r="H324" s="120"/>
      <c r="I324" s="429"/>
      <c r="J324" s="108"/>
      <c r="K324" s="235"/>
    </row>
    <row r="325" spans="2:13" ht="30" customHeight="1" x14ac:dyDescent="0.25">
      <c r="B325" s="378"/>
      <c r="C325" s="16"/>
      <c r="D325" s="17"/>
      <c r="E325" s="17"/>
      <c r="F325" s="17"/>
      <c r="G325" s="123">
        <f>D325+E325+F325</f>
        <v>0</v>
      </c>
      <c r="H325" s="120"/>
      <c r="I325" s="429"/>
      <c r="J325" s="108"/>
      <c r="K325" s="235"/>
    </row>
    <row r="326" spans="2:13" ht="30" customHeight="1" x14ac:dyDescent="0.25">
      <c r="B326" s="374" t="s">
        <v>477</v>
      </c>
      <c r="C326" s="16"/>
      <c r="D326" s="17"/>
      <c r="E326" s="17"/>
      <c r="F326" s="17"/>
      <c r="G326" s="123">
        <f t="shared" si="12"/>
        <v>0</v>
      </c>
      <c r="H326" s="120"/>
      <c r="I326" s="429"/>
      <c r="J326" s="108"/>
      <c r="K326" s="235"/>
    </row>
    <row r="327" spans="2:13" ht="30" customHeight="1" x14ac:dyDescent="0.25">
      <c r="B327" s="377"/>
      <c r="C327" s="16"/>
      <c r="D327" s="17"/>
      <c r="E327" s="17"/>
      <c r="F327" s="17"/>
      <c r="G327" s="123">
        <f t="shared" si="12"/>
        <v>0</v>
      </c>
      <c r="H327" s="120"/>
      <c r="I327" s="429"/>
      <c r="J327" s="108"/>
      <c r="K327" s="235"/>
    </row>
    <row r="328" spans="2:13" ht="30" customHeight="1" x14ac:dyDescent="0.25">
      <c r="B328" s="377"/>
      <c r="C328" s="16"/>
      <c r="D328" s="17"/>
      <c r="E328" s="17"/>
      <c r="F328" s="17"/>
      <c r="G328" s="123">
        <f t="shared" si="12"/>
        <v>0</v>
      </c>
      <c r="H328" s="120"/>
      <c r="I328" s="429"/>
      <c r="J328" s="108"/>
      <c r="K328" s="235"/>
    </row>
    <row r="329" spans="2:13" ht="30" customHeight="1" x14ac:dyDescent="0.25">
      <c r="B329" s="377"/>
      <c r="C329" s="16"/>
      <c r="D329" s="17"/>
      <c r="E329" s="17"/>
      <c r="F329" s="17"/>
      <c r="G329" s="123">
        <f t="shared" si="12"/>
        <v>0</v>
      </c>
      <c r="H329" s="120"/>
      <c r="I329" s="429"/>
      <c r="J329" s="108"/>
      <c r="K329" s="235"/>
    </row>
    <row r="330" spans="2:13" ht="30" customHeight="1" x14ac:dyDescent="0.25">
      <c r="B330" s="378"/>
      <c r="C330" s="16"/>
      <c r="D330" s="17"/>
      <c r="E330" s="17"/>
      <c r="F330" s="17"/>
      <c r="G330" s="123">
        <f t="shared" si="12"/>
        <v>0</v>
      </c>
      <c r="H330" s="120"/>
      <c r="I330" s="429"/>
      <c r="J330" s="108"/>
      <c r="K330" s="235"/>
    </row>
    <row r="331" spans="2:13" ht="30" customHeight="1" x14ac:dyDescent="0.25">
      <c r="B331" s="374" t="s">
        <v>478</v>
      </c>
      <c r="C331" s="16"/>
      <c r="D331" s="17"/>
      <c r="E331" s="17"/>
      <c r="F331" s="17"/>
      <c r="G331" s="123">
        <f t="shared" si="12"/>
        <v>0</v>
      </c>
      <c r="H331" s="120"/>
      <c r="I331" s="429"/>
      <c r="J331" s="108"/>
      <c r="K331" s="235"/>
    </row>
    <row r="332" spans="2:13" ht="30" customHeight="1" x14ac:dyDescent="0.25">
      <c r="B332" s="377"/>
      <c r="C332" s="16"/>
      <c r="D332" s="17"/>
      <c r="E332" s="17"/>
      <c r="F332" s="17"/>
      <c r="G332" s="123">
        <f t="shared" si="12"/>
        <v>0</v>
      </c>
      <c r="H332" s="120"/>
      <c r="I332" s="429"/>
      <c r="J332" s="108"/>
      <c r="K332" s="235"/>
    </row>
    <row r="333" spans="2:13" ht="30" customHeight="1" x14ac:dyDescent="0.25">
      <c r="B333" s="377"/>
      <c r="C333" s="16"/>
      <c r="D333" s="17"/>
      <c r="E333" s="17"/>
      <c r="F333" s="17"/>
      <c r="G333" s="123">
        <f t="shared" si="12"/>
        <v>0</v>
      </c>
      <c r="H333" s="120"/>
      <c r="I333" s="429"/>
      <c r="J333" s="108"/>
      <c r="K333" s="235"/>
    </row>
    <row r="334" spans="2:13" ht="30" customHeight="1" x14ac:dyDescent="0.25">
      <c r="B334" s="377"/>
      <c r="C334" s="46"/>
      <c r="D334" s="18"/>
      <c r="E334" s="18"/>
      <c r="F334" s="18"/>
      <c r="G334" s="123">
        <f t="shared" si="12"/>
        <v>0</v>
      </c>
      <c r="H334" s="121"/>
      <c r="I334" s="429"/>
      <c r="J334" s="109"/>
      <c r="K334" s="235"/>
    </row>
    <row r="335" spans="2:13" ht="30" customHeight="1" x14ac:dyDescent="0.25">
      <c r="B335" s="378"/>
      <c r="C335" s="46"/>
      <c r="D335" s="18"/>
      <c r="E335" s="18"/>
      <c r="F335" s="18"/>
      <c r="G335" s="123">
        <f t="shared" si="12"/>
        <v>0</v>
      </c>
      <c r="H335" s="121"/>
      <c r="I335" s="429"/>
      <c r="J335" s="109"/>
      <c r="K335" s="235"/>
    </row>
    <row r="336" spans="2:13" ht="30" customHeight="1" x14ac:dyDescent="0.25">
      <c r="B336" s="298"/>
      <c r="C336" s="94" t="s">
        <v>393</v>
      </c>
      <c r="D336" s="22">
        <f>SUM(D311:D335)</f>
        <v>0</v>
      </c>
      <c r="E336" s="22">
        <f t="shared" ref="E336:F336" si="13">SUM(E311:E335)</f>
        <v>0</v>
      </c>
      <c r="F336" s="22">
        <f t="shared" si="13"/>
        <v>0</v>
      </c>
      <c r="G336" s="19">
        <f>SUM(G311:G335)</f>
        <v>0</v>
      </c>
      <c r="H336" s="19">
        <f>(H311*G311)+(H312*G312)+(H313*G313)+(H314*G314)+(H315*G315)+(H316*G316)+(H317*G317)+(H318*G318)+(H319*G319)+(H320*G320)+(H321*G321)+(H322*G322)+(H323*G323)+(H324*G324)+(H325*G325)+(H326*G326)+(H327*G327)+(H328*G328)+(H329*G329)+(H330*G330)+(H331*G331)+(H332*G332)+(H333*G333)+(H334*G334)+(H335*G335)</f>
        <v>0</v>
      </c>
      <c r="I336" s="19">
        <f>SUM(I311:I335)</f>
        <v>0</v>
      </c>
      <c r="J336" s="109"/>
      <c r="K336" s="236"/>
    </row>
    <row r="337" spans="2:11" ht="30" customHeight="1" x14ac:dyDescent="0.25">
      <c r="B337" s="301" t="s">
        <v>394</v>
      </c>
      <c r="C337" s="332"/>
      <c r="D337" s="332"/>
      <c r="E337" s="332"/>
      <c r="F337" s="332"/>
      <c r="G337" s="332"/>
      <c r="H337" s="332"/>
      <c r="I337" s="333"/>
      <c r="J337" s="332"/>
      <c r="K337" s="237"/>
    </row>
    <row r="338" spans="2:11" ht="30" customHeight="1" x14ac:dyDescent="0.25">
      <c r="B338" s="374" t="s">
        <v>479</v>
      </c>
      <c r="C338" s="16"/>
      <c r="D338" s="17"/>
      <c r="E338" s="17"/>
      <c r="F338" s="17"/>
      <c r="G338" s="123">
        <f>D338+E338+F338</f>
        <v>0</v>
      </c>
      <c r="H338" s="120"/>
      <c r="I338" s="429"/>
      <c r="J338" s="108"/>
      <c r="K338" s="235"/>
    </row>
    <row r="339" spans="2:11" ht="30" customHeight="1" x14ac:dyDescent="0.25">
      <c r="B339" s="377"/>
      <c r="C339" s="16"/>
      <c r="D339" s="17"/>
      <c r="E339" s="17"/>
      <c r="F339" s="17"/>
      <c r="G339" s="123">
        <f t="shared" ref="G339:G347" si="14">D339+E339+F339</f>
        <v>0</v>
      </c>
      <c r="H339" s="120"/>
      <c r="I339" s="429"/>
      <c r="J339" s="108"/>
      <c r="K339" s="235"/>
    </row>
    <row r="340" spans="2:11" ht="30" customHeight="1" x14ac:dyDescent="0.25">
      <c r="B340" s="377"/>
      <c r="C340" s="16"/>
      <c r="D340" s="17"/>
      <c r="E340" s="17"/>
      <c r="F340" s="17"/>
      <c r="G340" s="123">
        <f t="shared" si="14"/>
        <v>0</v>
      </c>
      <c r="H340" s="120"/>
      <c r="I340" s="429"/>
      <c r="J340" s="108"/>
      <c r="K340" s="235"/>
    </row>
    <row r="341" spans="2:11" ht="30" customHeight="1" x14ac:dyDescent="0.25">
      <c r="B341" s="377"/>
      <c r="C341" s="16"/>
      <c r="D341" s="17"/>
      <c r="E341" s="17"/>
      <c r="F341" s="17"/>
      <c r="G341" s="123">
        <f t="shared" si="14"/>
        <v>0</v>
      </c>
      <c r="H341" s="120"/>
      <c r="I341" s="429"/>
      <c r="J341" s="108"/>
      <c r="K341" s="235"/>
    </row>
    <row r="342" spans="2:11" ht="30" customHeight="1" x14ac:dyDescent="0.25">
      <c r="B342" s="378"/>
      <c r="C342" s="16"/>
      <c r="D342" s="17"/>
      <c r="E342" s="17"/>
      <c r="F342" s="17"/>
      <c r="G342" s="123">
        <f t="shared" si="14"/>
        <v>0</v>
      </c>
      <c r="H342" s="120"/>
      <c r="I342" s="429"/>
      <c r="J342" s="108"/>
      <c r="K342" s="235"/>
    </row>
    <row r="343" spans="2:11" ht="30" customHeight="1" x14ac:dyDescent="0.25">
      <c r="B343" s="374" t="s">
        <v>480</v>
      </c>
      <c r="C343" s="16"/>
      <c r="D343" s="17"/>
      <c r="E343" s="17"/>
      <c r="F343" s="17"/>
      <c r="G343" s="123">
        <f t="shared" si="14"/>
        <v>0</v>
      </c>
      <c r="H343" s="120"/>
      <c r="I343" s="429"/>
      <c r="J343" s="108"/>
      <c r="K343" s="235"/>
    </row>
    <row r="344" spans="2:11" ht="30" customHeight="1" x14ac:dyDescent="0.25">
      <c r="B344" s="377"/>
      <c r="C344" s="16"/>
      <c r="D344" s="17"/>
      <c r="E344" s="17"/>
      <c r="F344" s="17"/>
      <c r="G344" s="123">
        <f t="shared" si="14"/>
        <v>0</v>
      </c>
      <c r="H344" s="120"/>
      <c r="I344" s="429"/>
      <c r="J344" s="108"/>
      <c r="K344" s="235"/>
    </row>
    <row r="345" spans="2:11" ht="30" customHeight="1" x14ac:dyDescent="0.25">
      <c r="B345" s="377"/>
      <c r="C345" s="16"/>
      <c r="D345" s="17"/>
      <c r="E345" s="17"/>
      <c r="F345" s="17"/>
      <c r="G345" s="123">
        <f t="shared" si="14"/>
        <v>0</v>
      </c>
      <c r="H345" s="120"/>
      <c r="I345" s="429"/>
      <c r="J345" s="108"/>
      <c r="K345" s="235"/>
    </row>
    <row r="346" spans="2:11" ht="30" customHeight="1" x14ac:dyDescent="0.25">
      <c r="B346" s="377"/>
      <c r="C346" s="16"/>
      <c r="D346" s="17"/>
      <c r="E346" s="17"/>
      <c r="F346" s="17"/>
      <c r="G346" s="123">
        <f t="shared" si="14"/>
        <v>0</v>
      </c>
      <c r="H346" s="120"/>
      <c r="I346" s="429"/>
      <c r="J346" s="108"/>
      <c r="K346" s="235"/>
    </row>
    <row r="347" spans="2:11" ht="30" customHeight="1" x14ac:dyDescent="0.25">
      <c r="B347" s="378"/>
      <c r="C347" s="16"/>
      <c r="D347" s="17"/>
      <c r="E347" s="17"/>
      <c r="F347" s="17"/>
      <c r="G347" s="123">
        <f t="shared" si="14"/>
        <v>0</v>
      </c>
      <c r="H347" s="120"/>
      <c r="I347" s="429"/>
      <c r="J347" s="108"/>
      <c r="K347" s="235"/>
    </row>
    <row r="348" spans="2:11" ht="30" customHeight="1" x14ac:dyDescent="0.25">
      <c r="B348" s="298"/>
      <c r="C348" s="94" t="s">
        <v>395</v>
      </c>
      <c r="D348" s="19">
        <f>SUM(D338:D347)</f>
        <v>0</v>
      </c>
      <c r="E348" s="19">
        <f>SUM(E338:E347)</f>
        <v>0</v>
      </c>
      <c r="F348" s="19">
        <f>SUM(F338:F347)</f>
        <v>0</v>
      </c>
      <c r="G348" s="19">
        <f>SUM(G338:G347)</f>
        <v>0</v>
      </c>
      <c r="H348" s="19">
        <f>(H338*G338)+(H339*G339)+(H340*G340)+(H341*G341)+(H342*G342)+(H343*G343)+(H344*G344)+(H345*G345)+(H346*G346)+(H347*G347)</f>
        <v>0</v>
      </c>
      <c r="I348" s="19">
        <f>SUM(I338:I347)</f>
        <v>0</v>
      </c>
      <c r="J348" s="109"/>
      <c r="K348" s="236"/>
    </row>
    <row r="349" spans="2:11" ht="30" customHeight="1" x14ac:dyDescent="0.25">
      <c r="B349" s="302"/>
      <c r="C349" s="10"/>
      <c r="D349" s="23"/>
      <c r="E349" s="23"/>
      <c r="F349" s="23"/>
      <c r="G349" s="23"/>
      <c r="H349" s="23"/>
      <c r="I349" s="433"/>
      <c r="J349" s="70"/>
      <c r="K349" s="240"/>
    </row>
    <row r="350" spans="2:11" ht="30" customHeight="1" x14ac:dyDescent="0.25">
      <c r="B350" s="301" t="s">
        <v>396</v>
      </c>
      <c r="C350" s="329"/>
      <c r="D350" s="329"/>
      <c r="E350" s="329"/>
      <c r="F350" s="329"/>
      <c r="G350" s="329"/>
      <c r="H350" s="329"/>
      <c r="I350" s="330"/>
      <c r="J350" s="329"/>
      <c r="K350" s="239"/>
    </row>
    <row r="351" spans="2:11" ht="30" customHeight="1" x14ac:dyDescent="0.25">
      <c r="B351" s="299" t="s">
        <v>397</v>
      </c>
      <c r="C351" s="331"/>
      <c r="D351" s="332"/>
      <c r="E351" s="332"/>
      <c r="F351" s="332"/>
      <c r="G351" s="332"/>
      <c r="H351" s="332"/>
      <c r="I351" s="333"/>
      <c r="J351" s="332"/>
      <c r="K351" s="237"/>
    </row>
    <row r="352" spans="2:11" ht="30" customHeight="1" x14ac:dyDescent="0.25">
      <c r="B352" s="374" t="s">
        <v>556</v>
      </c>
      <c r="C352" s="218"/>
      <c r="D352" s="17"/>
      <c r="E352" s="17"/>
      <c r="F352" s="17"/>
      <c r="G352" s="123">
        <f>D352+E352+F352</f>
        <v>0</v>
      </c>
      <c r="H352" s="120"/>
      <c r="I352" s="429"/>
      <c r="J352" s="219"/>
      <c r="K352" s="235"/>
    </row>
    <row r="353" spans="2:13" ht="30" customHeight="1" x14ac:dyDescent="0.25">
      <c r="B353" s="377"/>
      <c r="C353" s="16"/>
      <c r="D353" s="17"/>
      <c r="E353" s="17"/>
      <c r="F353" s="17"/>
      <c r="G353" s="123">
        <f t="shared" ref="G353:G367" si="15">D353+E353+F353</f>
        <v>0</v>
      </c>
      <c r="H353" s="120"/>
      <c r="I353" s="429"/>
      <c r="J353" s="108"/>
      <c r="K353" s="235"/>
      <c r="M353" s="225"/>
    </row>
    <row r="354" spans="2:13" ht="30" customHeight="1" x14ac:dyDescent="0.25">
      <c r="B354" s="377"/>
      <c r="C354" s="16"/>
      <c r="D354" s="17"/>
      <c r="E354" s="17"/>
      <c r="F354" s="17"/>
      <c r="G354" s="123">
        <f t="shared" si="15"/>
        <v>0</v>
      </c>
      <c r="H354" s="120"/>
      <c r="I354" s="429"/>
      <c r="J354" s="108"/>
      <c r="K354" s="235"/>
      <c r="M354" s="225"/>
    </row>
    <row r="355" spans="2:13" ht="30" customHeight="1" x14ac:dyDescent="0.25">
      <c r="B355" s="377"/>
      <c r="C355" s="16"/>
      <c r="D355" s="17"/>
      <c r="E355" s="17"/>
      <c r="F355" s="17"/>
      <c r="G355" s="123">
        <f t="shared" si="15"/>
        <v>0</v>
      </c>
      <c r="H355" s="120"/>
      <c r="I355" s="429"/>
      <c r="J355" s="108"/>
      <c r="K355" s="235"/>
    </row>
    <row r="356" spans="2:13" ht="30" customHeight="1" x14ac:dyDescent="0.25">
      <c r="B356" s="378"/>
      <c r="C356" s="16"/>
      <c r="D356" s="17"/>
      <c r="E356" s="17"/>
      <c r="F356" s="17"/>
      <c r="G356" s="123">
        <f t="shared" si="15"/>
        <v>0</v>
      </c>
      <c r="H356" s="120"/>
      <c r="I356" s="429"/>
      <c r="J356" s="108"/>
      <c r="K356" s="235"/>
    </row>
    <row r="357" spans="2:13" ht="30" customHeight="1" x14ac:dyDescent="0.25">
      <c r="B357" s="374" t="s">
        <v>557</v>
      </c>
      <c r="C357" s="218"/>
      <c r="D357" s="17"/>
      <c r="E357" s="17"/>
      <c r="F357" s="17"/>
      <c r="G357" s="123">
        <f t="shared" si="15"/>
        <v>0</v>
      </c>
      <c r="H357" s="120"/>
      <c r="I357" s="429"/>
      <c r="J357" s="219"/>
      <c r="K357" s="235"/>
    </row>
    <row r="358" spans="2:13" ht="30" customHeight="1" x14ac:dyDescent="0.25">
      <c r="B358" s="377"/>
      <c r="C358" s="218"/>
      <c r="D358" s="17"/>
      <c r="E358" s="17"/>
      <c r="F358" s="17"/>
      <c r="G358" s="123">
        <f t="shared" si="15"/>
        <v>0</v>
      </c>
      <c r="H358" s="120"/>
      <c r="I358" s="429"/>
      <c r="J358" s="219"/>
      <c r="K358" s="235"/>
      <c r="M358" s="225"/>
    </row>
    <row r="359" spans="2:13" ht="30" customHeight="1" x14ac:dyDescent="0.25">
      <c r="B359" s="377"/>
      <c r="C359" s="218"/>
      <c r="D359" s="17"/>
      <c r="E359" s="17"/>
      <c r="F359" s="17"/>
      <c r="G359" s="123">
        <f t="shared" si="15"/>
        <v>0</v>
      </c>
      <c r="H359" s="120"/>
      <c r="I359" s="429"/>
      <c r="J359" s="219"/>
      <c r="K359" s="235"/>
    </row>
    <row r="360" spans="2:13" ht="30" customHeight="1" x14ac:dyDescent="0.25">
      <c r="B360" s="377"/>
      <c r="C360" s="16"/>
      <c r="D360" s="17"/>
      <c r="E360" s="17"/>
      <c r="F360" s="17"/>
      <c r="G360" s="123">
        <f t="shared" si="15"/>
        <v>0</v>
      </c>
      <c r="H360" s="120"/>
      <c r="I360" s="429"/>
      <c r="J360" s="108"/>
      <c r="K360" s="235"/>
    </row>
    <row r="361" spans="2:13" ht="30" customHeight="1" x14ac:dyDescent="0.25">
      <c r="B361" s="378"/>
      <c r="C361" s="16"/>
      <c r="D361" s="17"/>
      <c r="E361" s="17"/>
      <c r="F361" s="17"/>
      <c r="G361" s="123">
        <f t="shared" si="15"/>
        <v>0</v>
      </c>
      <c r="H361" s="120"/>
      <c r="I361" s="429"/>
      <c r="J361" s="108"/>
      <c r="K361" s="235"/>
    </row>
    <row r="362" spans="2:13" ht="30" customHeight="1" x14ac:dyDescent="0.25">
      <c r="B362" s="374" t="s">
        <v>558</v>
      </c>
      <c r="C362" s="218"/>
      <c r="D362" s="17"/>
      <c r="E362" s="17"/>
      <c r="F362" s="17"/>
      <c r="G362" s="123">
        <f t="shared" si="15"/>
        <v>0</v>
      </c>
      <c r="H362" s="120"/>
      <c r="I362" s="429"/>
      <c r="J362" s="219"/>
      <c r="K362" s="235"/>
    </row>
    <row r="363" spans="2:13" ht="30" customHeight="1" x14ac:dyDescent="0.25">
      <c r="B363" s="377"/>
      <c r="C363" s="16"/>
      <c r="D363" s="17"/>
      <c r="E363" s="17"/>
      <c r="F363" s="17"/>
      <c r="G363" s="123">
        <f t="shared" si="15"/>
        <v>0</v>
      </c>
      <c r="H363" s="120"/>
      <c r="I363" s="429"/>
      <c r="J363" s="108"/>
      <c r="K363" s="235"/>
    </row>
    <row r="364" spans="2:13" ht="30" customHeight="1" x14ac:dyDescent="0.25">
      <c r="B364" s="377"/>
      <c r="C364" s="16"/>
      <c r="D364" s="17"/>
      <c r="E364" s="17"/>
      <c r="F364" s="17"/>
      <c r="G364" s="123">
        <f t="shared" si="15"/>
        <v>0</v>
      </c>
      <c r="H364" s="120"/>
      <c r="I364" s="429"/>
      <c r="J364" s="108"/>
      <c r="K364" s="235"/>
      <c r="M364" s="225"/>
    </row>
    <row r="365" spans="2:13" ht="30" customHeight="1" x14ac:dyDescent="0.25">
      <c r="B365" s="377"/>
      <c r="C365" s="16"/>
      <c r="D365" s="17"/>
      <c r="E365" s="17"/>
      <c r="F365" s="17"/>
      <c r="G365" s="123">
        <f t="shared" si="15"/>
        <v>0</v>
      </c>
      <c r="H365" s="120"/>
      <c r="I365" s="429"/>
      <c r="J365" s="108"/>
      <c r="K365" s="235"/>
      <c r="M365" s="225"/>
    </row>
    <row r="366" spans="2:13" ht="30" customHeight="1" x14ac:dyDescent="0.25">
      <c r="B366" s="378"/>
      <c r="C366" s="16"/>
      <c r="D366" s="17"/>
      <c r="E366" s="17"/>
      <c r="F366" s="17"/>
      <c r="G366" s="123">
        <f t="shared" si="15"/>
        <v>0</v>
      </c>
      <c r="H366" s="120"/>
      <c r="I366" s="429"/>
      <c r="J366" s="108"/>
      <c r="K366" s="235"/>
    </row>
    <row r="367" spans="2:13" ht="30" customHeight="1" x14ac:dyDescent="0.25">
      <c r="B367" s="374" t="s">
        <v>481</v>
      </c>
      <c r="C367" s="16"/>
      <c r="D367" s="17"/>
      <c r="E367" s="17"/>
      <c r="F367" s="17"/>
      <c r="G367" s="123">
        <f t="shared" si="15"/>
        <v>0</v>
      </c>
      <c r="H367" s="120"/>
      <c r="I367" s="429"/>
      <c r="J367" s="108"/>
      <c r="K367" s="235"/>
    </row>
    <row r="368" spans="2:13" ht="30" customHeight="1" x14ac:dyDescent="0.25">
      <c r="B368" s="377"/>
      <c r="C368" s="16"/>
      <c r="D368" s="17"/>
      <c r="E368" s="17"/>
      <c r="F368" s="17"/>
      <c r="G368" s="123">
        <f t="shared" ref="G368:G376" si="16">D368+E368+F368</f>
        <v>0</v>
      </c>
      <c r="H368" s="120"/>
      <c r="I368" s="429"/>
      <c r="J368" s="108"/>
      <c r="K368" s="235"/>
    </row>
    <row r="369" spans="2:13" ht="30" customHeight="1" x14ac:dyDescent="0.25">
      <c r="B369" s="377"/>
      <c r="C369" s="16"/>
      <c r="D369" s="17"/>
      <c r="E369" s="17"/>
      <c r="F369" s="17"/>
      <c r="G369" s="123">
        <f t="shared" si="16"/>
        <v>0</v>
      </c>
      <c r="H369" s="120"/>
      <c r="I369" s="429"/>
      <c r="J369" s="108"/>
      <c r="K369" s="235"/>
    </row>
    <row r="370" spans="2:13" ht="30" customHeight="1" x14ac:dyDescent="0.25">
      <c r="B370" s="377"/>
      <c r="C370" s="16"/>
      <c r="D370" s="17"/>
      <c r="E370" s="17"/>
      <c r="F370" s="17"/>
      <c r="G370" s="123">
        <f t="shared" si="16"/>
        <v>0</v>
      </c>
      <c r="H370" s="120"/>
      <c r="I370" s="429"/>
      <c r="J370" s="108"/>
      <c r="K370" s="235"/>
    </row>
    <row r="371" spans="2:13" ht="30" customHeight="1" x14ac:dyDescent="0.25">
      <c r="B371" s="378"/>
      <c r="C371" s="16"/>
      <c r="D371" s="17"/>
      <c r="E371" s="17"/>
      <c r="F371" s="17"/>
      <c r="G371" s="123">
        <f t="shared" si="16"/>
        <v>0</v>
      </c>
      <c r="H371" s="120"/>
      <c r="I371" s="429"/>
      <c r="J371" s="108"/>
      <c r="K371" s="235"/>
    </row>
    <row r="372" spans="2:13" ht="30" customHeight="1" x14ac:dyDescent="0.25">
      <c r="B372" s="374" t="s">
        <v>482</v>
      </c>
      <c r="C372" s="16"/>
      <c r="D372" s="17"/>
      <c r="E372" s="17"/>
      <c r="F372" s="17"/>
      <c r="G372" s="123">
        <f t="shared" si="16"/>
        <v>0</v>
      </c>
      <c r="H372" s="120"/>
      <c r="I372" s="429"/>
      <c r="J372" s="108"/>
      <c r="K372" s="235"/>
    </row>
    <row r="373" spans="2:13" ht="30" customHeight="1" x14ac:dyDescent="0.25">
      <c r="B373" s="377"/>
      <c r="C373" s="16"/>
      <c r="D373" s="17"/>
      <c r="E373" s="17"/>
      <c r="F373" s="17"/>
      <c r="G373" s="123">
        <f t="shared" si="16"/>
        <v>0</v>
      </c>
      <c r="H373" s="120"/>
      <c r="I373" s="429"/>
      <c r="J373" s="108"/>
      <c r="K373" s="235"/>
    </row>
    <row r="374" spans="2:13" ht="30" customHeight="1" x14ac:dyDescent="0.25">
      <c r="B374" s="377"/>
      <c r="C374" s="16"/>
      <c r="D374" s="17"/>
      <c r="E374" s="17"/>
      <c r="F374" s="17"/>
      <c r="G374" s="123">
        <f t="shared" si="16"/>
        <v>0</v>
      </c>
      <c r="H374" s="120"/>
      <c r="I374" s="429"/>
      <c r="J374" s="108"/>
      <c r="K374" s="235"/>
    </row>
    <row r="375" spans="2:13" ht="30" customHeight="1" x14ac:dyDescent="0.25">
      <c r="B375" s="377"/>
      <c r="C375" s="46"/>
      <c r="D375" s="18"/>
      <c r="E375" s="18"/>
      <c r="F375" s="18"/>
      <c r="G375" s="123">
        <f t="shared" si="16"/>
        <v>0</v>
      </c>
      <c r="H375" s="121"/>
      <c r="I375" s="429"/>
      <c r="J375" s="109"/>
      <c r="K375" s="235"/>
    </row>
    <row r="376" spans="2:13" ht="30" customHeight="1" x14ac:dyDescent="0.25">
      <c r="B376" s="378"/>
      <c r="C376" s="46"/>
      <c r="D376" s="18"/>
      <c r="E376" s="18"/>
      <c r="F376" s="18"/>
      <c r="G376" s="123">
        <f t="shared" si="16"/>
        <v>0</v>
      </c>
      <c r="H376" s="121"/>
      <c r="I376" s="429"/>
      <c r="J376" s="109"/>
      <c r="K376" s="235"/>
    </row>
    <row r="377" spans="2:13" ht="30" customHeight="1" x14ac:dyDescent="0.25">
      <c r="B377" s="298"/>
      <c r="C377" s="94" t="s">
        <v>398</v>
      </c>
      <c r="D377" s="19">
        <f>SUM(D352:D376)</f>
        <v>0</v>
      </c>
      <c r="E377" s="19">
        <f t="shared" ref="E377:F377" si="17">SUM(E352:E376)</f>
        <v>0</v>
      </c>
      <c r="F377" s="19">
        <f t="shared" si="17"/>
        <v>0</v>
      </c>
      <c r="G377" s="19">
        <f>SUM(G352:G376)</f>
        <v>0</v>
      </c>
      <c r="H377" s="19">
        <f>(H352*G352)+(H353*G353)+(H354*G354)+(H355*G355)+(H356*G356)+(H357*G357)+(H358*G358)+(H359*G359)+(H360*G360)+(H361*G361)+(H362*G362)+(H363*G363)+(H364*G364)+(H365*G365)+(H366*G366)+(H367*G367)+(H368*G368)+(H369*G369)+(H370*G370)+(H371*G371)+(H372*G372)+(H373*G373)+(H374*G374)+(H375*G375)+(H376*G376)</f>
        <v>0</v>
      </c>
      <c r="I377" s="19">
        <f>SUM(I352:I376)</f>
        <v>0</v>
      </c>
      <c r="J377" s="109"/>
      <c r="K377" s="236"/>
    </row>
    <row r="378" spans="2:13" ht="30" customHeight="1" x14ac:dyDescent="0.25">
      <c r="B378" s="299" t="s">
        <v>399</v>
      </c>
      <c r="C378" s="331"/>
      <c r="D378" s="332"/>
      <c r="E378" s="332"/>
      <c r="F378" s="332"/>
      <c r="G378" s="332"/>
      <c r="H378" s="332"/>
      <c r="I378" s="333"/>
      <c r="J378" s="332"/>
      <c r="K378" s="237"/>
    </row>
    <row r="379" spans="2:13" ht="30" customHeight="1" x14ac:dyDescent="0.25">
      <c r="B379" s="374" t="s">
        <v>559</v>
      </c>
      <c r="C379" s="218"/>
      <c r="D379" s="17"/>
      <c r="E379" s="17"/>
      <c r="F379" s="17"/>
      <c r="G379" s="123">
        <f>D379+E379+F379</f>
        <v>0</v>
      </c>
      <c r="H379" s="120"/>
      <c r="I379" s="429"/>
      <c r="J379" s="219"/>
      <c r="K379" s="235"/>
    </row>
    <row r="380" spans="2:13" ht="30" customHeight="1" x14ac:dyDescent="0.25">
      <c r="B380" s="377"/>
      <c r="C380" s="218"/>
      <c r="D380" s="17"/>
      <c r="E380" s="17"/>
      <c r="F380" s="17"/>
      <c r="G380" s="123">
        <f t="shared" ref="G380:G398" si="18">D380+E380+F380</f>
        <v>0</v>
      </c>
      <c r="H380" s="120"/>
      <c r="I380" s="429"/>
      <c r="J380" s="219"/>
      <c r="K380" s="235"/>
      <c r="M380" s="225"/>
    </row>
    <row r="381" spans="2:13" ht="30" customHeight="1" x14ac:dyDescent="0.25">
      <c r="B381" s="377"/>
      <c r="C381" s="218"/>
      <c r="D381" s="17"/>
      <c r="E381" s="17"/>
      <c r="F381" s="17"/>
      <c r="G381" s="123">
        <f t="shared" si="18"/>
        <v>0</v>
      </c>
      <c r="H381" s="120"/>
      <c r="I381" s="429"/>
      <c r="J381" s="219"/>
      <c r="K381" s="235"/>
      <c r="M381" s="225"/>
    </row>
    <row r="382" spans="2:13" ht="30" customHeight="1" x14ac:dyDescent="0.25">
      <c r="B382" s="377"/>
      <c r="C382" s="16"/>
      <c r="D382" s="17"/>
      <c r="E382" s="17"/>
      <c r="F382" s="17"/>
      <c r="G382" s="123">
        <f t="shared" si="18"/>
        <v>0</v>
      </c>
      <c r="H382" s="120"/>
      <c r="I382" s="429"/>
      <c r="J382" s="108"/>
      <c r="K382" s="235"/>
    </row>
    <row r="383" spans="2:13" ht="30" customHeight="1" x14ac:dyDescent="0.25">
      <c r="B383" s="378"/>
      <c r="C383" s="16"/>
      <c r="D383" s="17"/>
      <c r="E383" s="17"/>
      <c r="F383" s="17"/>
      <c r="G383" s="123">
        <f t="shared" si="18"/>
        <v>0</v>
      </c>
      <c r="H383" s="120"/>
      <c r="I383" s="429"/>
      <c r="J383" s="108"/>
      <c r="K383" s="235"/>
    </row>
    <row r="384" spans="2:13" ht="30" customHeight="1" x14ac:dyDescent="0.25">
      <c r="B384" s="374" t="s">
        <v>560</v>
      </c>
      <c r="C384" s="218"/>
      <c r="D384" s="17"/>
      <c r="E384" s="17"/>
      <c r="F384" s="17"/>
      <c r="G384" s="123">
        <f t="shared" si="18"/>
        <v>0</v>
      </c>
      <c r="H384" s="120"/>
      <c r="I384" s="429"/>
      <c r="J384" s="219"/>
      <c r="K384" s="235"/>
    </row>
    <row r="385" spans="2:13" ht="30" customHeight="1" x14ac:dyDescent="0.25">
      <c r="B385" s="377"/>
      <c r="C385" s="16"/>
      <c r="D385" s="17"/>
      <c r="E385" s="17"/>
      <c r="F385" s="17"/>
      <c r="G385" s="123">
        <f t="shared" si="18"/>
        <v>0</v>
      </c>
      <c r="H385" s="120"/>
      <c r="I385" s="429"/>
      <c r="J385" s="108"/>
      <c r="K385" s="235"/>
      <c r="M385" s="225"/>
    </row>
    <row r="386" spans="2:13" ht="30" customHeight="1" x14ac:dyDescent="0.25">
      <c r="B386" s="377"/>
      <c r="C386" s="16"/>
      <c r="D386" s="17"/>
      <c r="E386" s="17"/>
      <c r="F386" s="17"/>
      <c r="G386" s="123">
        <f t="shared" si="18"/>
        <v>0</v>
      </c>
      <c r="H386" s="120"/>
      <c r="I386" s="429"/>
      <c r="J386" s="108"/>
      <c r="K386" s="235"/>
    </row>
    <row r="387" spans="2:13" ht="30" customHeight="1" x14ac:dyDescent="0.25">
      <c r="B387" s="377"/>
      <c r="C387" s="16"/>
      <c r="D387" s="17"/>
      <c r="E387" s="17"/>
      <c r="F387" s="17"/>
      <c r="G387" s="123">
        <f t="shared" si="18"/>
        <v>0</v>
      </c>
      <c r="H387" s="120"/>
      <c r="I387" s="429"/>
      <c r="J387" s="108"/>
      <c r="K387" s="235"/>
    </row>
    <row r="388" spans="2:13" ht="30" customHeight="1" x14ac:dyDescent="0.25">
      <c r="B388" s="378"/>
      <c r="C388" s="16"/>
      <c r="D388" s="17"/>
      <c r="E388" s="17"/>
      <c r="F388" s="17"/>
      <c r="G388" s="123">
        <f t="shared" si="18"/>
        <v>0</v>
      </c>
      <c r="H388" s="120"/>
      <c r="I388" s="429"/>
      <c r="J388" s="108"/>
      <c r="K388" s="235"/>
    </row>
    <row r="389" spans="2:13" ht="30" customHeight="1" x14ac:dyDescent="0.25">
      <c r="B389" s="374" t="s">
        <v>561</v>
      </c>
      <c r="C389" s="218"/>
      <c r="D389" s="17"/>
      <c r="E389" s="17"/>
      <c r="F389" s="17"/>
      <c r="G389" s="123">
        <f t="shared" si="18"/>
        <v>0</v>
      </c>
      <c r="H389" s="120"/>
      <c r="I389" s="429"/>
      <c r="J389" s="219"/>
      <c r="K389" s="235"/>
    </row>
    <row r="390" spans="2:13" ht="30" customHeight="1" x14ac:dyDescent="0.25">
      <c r="B390" s="377"/>
      <c r="C390" s="218"/>
      <c r="D390" s="17"/>
      <c r="E390" s="17"/>
      <c r="F390" s="17"/>
      <c r="G390" s="123">
        <f t="shared" si="18"/>
        <v>0</v>
      </c>
      <c r="H390" s="120"/>
      <c r="I390" s="429"/>
      <c r="J390" s="219"/>
      <c r="K390" s="235"/>
      <c r="M390" s="225"/>
    </row>
    <row r="391" spans="2:13" ht="30" customHeight="1" x14ac:dyDescent="0.25">
      <c r="B391" s="377"/>
      <c r="C391" s="218"/>
      <c r="D391" s="17"/>
      <c r="E391" s="17"/>
      <c r="F391" s="17"/>
      <c r="G391" s="123">
        <f t="shared" si="18"/>
        <v>0</v>
      </c>
      <c r="H391" s="120"/>
      <c r="I391" s="429"/>
      <c r="J391" s="219"/>
      <c r="K391" s="235"/>
      <c r="M391" s="225"/>
    </row>
    <row r="392" spans="2:13" ht="30" customHeight="1" x14ac:dyDescent="0.25">
      <c r="B392" s="377"/>
      <c r="C392" s="16"/>
      <c r="D392" s="17"/>
      <c r="E392" s="17"/>
      <c r="F392" s="17"/>
      <c r="G392" s="123">
        <f t="shared" si="18"/>
        <v>0</v>
      </c>
      <c r="H392" s="120"/>
      <c r="I392" s="429"/>
      <c r="J392" s="108"/>
      <c r="K392" s="235"/>
    </row>
    <row r="393" spans="2:13" ht="30" customHeight="1" x14ac:dyDescent="0.25">
      <c r="B393" s="378"/>
      <c r="C393" s="16"/>
      <c r="D393" s="17"/>
      <c r="E393" s="17"/>
      <c r="F393" s="17"/>
      <c r="G393" s="123">
        <f t="shared" si="18"/>
        <v>0</v>
      </c>
      <c r="H393" s="120"/>
      <c r="I393" s="429"/>
      <c r="J393" s="108"/>
      <c r="K393" s="235"/>
    </row>
    <row r="394" spans="2:13" ht="30" customHeight="1" x14ac:dyDescent="0.25">
      <c r="B394" s="374" t="s">
        <v>562</v>
      </c>
      <c r="C394" s="218"/>
      <c r="D394" s="17"/>
      <c r="E394" s="17"/>
      <c r="F394" s="17"/>
      <c r="G394" s="123">
        <f t="shared" si="18"/>
        <v>0</v>
      </c>
      <c r="H394" s="120"/>
      <c r="I394" s="429"/>
      <c r="J394" s="219"/>
      <c r="K394" s="235"/>
      <c r="M394" s="225"/>
    </row>
    <row r="395" spans="2:13" ht="30" customHeight="1" x14ac:dyDescent="0.25">
      <c r="B395" s="377"/>
      <c r="C395" s="218"/>
      <c r="D395" s="17"/>
      <c r="E395" s="17"/>
      <c r="F395" s="17"/>
      <c r="G395" s="123">
        <f t="shared" si="18"/>
        <v>0</v>
      </c>
      <c r="H395" s="120"/>
      <c r="I395" s="429"/>
      <c r="J395" s="219"/>
      <c r="K395" s="235"/>
      <c r="M395" s="225"/>
    </row>
    <row r="396" spans="2:13" ht="30" customHeight="1" x14ac:dyDescent="0.25">
      <c r="B396" s="377"/>
      <c r="C396" s="16"/>
      <c r="D396" s="17"/>
      <c r="E396" s="17"/>
      <c r="F396" s="17"/>
      <c r="G396" s="123">
        <f t="shared" si="18"/>
        <v>0</v>
      </c>
      <c r="H396" s="120"/>
      <c r="I396" s="429"/>
      <c r="J396" s="108"/>
      <c r="K396" s="235"/>
    </row>
    <row r="397" spans="2:13" ht="30" customHeight="1" x14ac:dyDescent="0.25">
      <c r="B397" s="377"/>
      <c r="C397" s="16"/>
      <c r="D397" s="17"/>
      <c r="E397" s="17"/>
      <c r="F397" s="17"/>
      <c r="G397" s="123">
        <f t="shared" si="18"/>
        <v>0</v>
      </c>
      <c r="H397" s="120"/>
      <c r="I397" s="429"/>
      <c r="J397" s="108"/>
      <c r="K397" s="235"/>
    </row>
    <row r="398" spans="2:13" ht="30" customHeight="1" x14ac:dyDescent="0.25">
      <c r="B398" s="378"/>
      <c r="C398" s="16"/>
      <c r="D398" s="17"/>
      <c r="E398" s="17"/>
      <c r="F398" s="17"/>
      <c r="G398" s="123">
        <f t="shared" si="18"/>
        <v>0</v>
      </c>
      <c r="H398" s="120"/>
      <c r="I398" s="429"/>
      <c r="J398" s="108"/>
      <c r="K398" s="235"/>
    </row>
    <row r="399" spans="2:13" ht="30" customHeight="1" x14ac:dyDescent="0.25">
      <c r="B399" s="374" t="s">
        <v>483</v>
      </c>
      <c r="C399" s="16"/>
      <c r="D399" s="17"/>
      <c r="E399" s="17"/>
      <c r="F399" s="17"/>
      <c r="G399" s="123">
        <f t="shared" ref="G399:G403" si="19">D399+E399+F399</f>
        <v>0</v>
      </c>
      <c r="H399" s="120"/>
      <c r="I399" s="429"/>
      <c r="J399" s="108"/>
      <c r="K399" s="235"/>
    </row>
    <row r="400" spans="2:13" ht="30" customHeight="1" x14ac:dyDescent="0.25">
      <c r="B400" s="377"/>
      <c r="C400" s="16"/>
      <c r="D400" s="17"/>
      <c r="E400" s="17"/>
      <c r="F400" s="17"/>
      <c r="G400" s="123">
        <f t="shared" si="19"/>
        <v>0</v>
      </c>
      <c r="H400" s="120"/>
      <c r="I400" s="429"/>
      <c r="J400" s="108"/>
      <c r="K400" s="235"/>
    </row>
    <row r="401" spans="2:13" ht="30" customHeight="1" x14ac:dyDescent="0.25">
      <c r="B401" s="377"/>
      <c r="C401" s="16"/>
      <c r="D401" s="17"/>
      <c r="E401" s="17"/>
      <c r="F401" s="17"/>
      <c r="G401" s="123">
        <f t="shared" si="19"/>
        <v>0</v>
      </c>
      <c r="H401" s="120"/>
      <c r="I401" s="429"/>
      <c r="J401" s="108"/>
      <c r="K401" s="235"/>
    </row>
    <row r="402" spans="2:13" ht="30" customHeight="1" x14ac:dyDescent="0.25">
      <c r="B402" s="377"/>
      <c r="C402" s="46"/>
      <c r="D402" s="18"/>
      <c r="E402" s="18"/>
      <c r="F402" s="18"/>
      <c r="G402" s="123">
        <f t="shared" si="19"/>
        <v>0</v>
      </c>
      <c r="H402" s="121"/>
      <c r="I402" s="429"/>
      <c r="J402" s="109"/>
      <c r="K402" s="235"/>
    </row>
    <row r="403" spans="2:13" ht="30" customHeight="1" x14ac:dyDescent="0.25">
      <c r="B403" s="378"/>
      <c r="C403" s="46"/>
      <c r="D403" s="18"/>
      <c r="E403" s="18"/>
      <c r="F403" s="18"/>
      <c r="G403" s="123">
        <f t="shared" si="19"/>
        <v>0</v>
      </c>
      <c r="H403" s="121"/>
      <c r="I403" s="429"/>
      <c r="J403" s="109"/>
      <c r="K403" s="235"/>
    </row>
    <row r="404" spans="2:13" ht="30" customHeight="1" x14ac:dyDescent="0.25">
      <c r="B404" s="298"/>
      <c r="C404" s="94" t="s">
        <v>402</v>
      </c>
      <c r="D404" s="22">
        <f>SUM(D379:D403)</f>
        <v>0</v>
      </c>
      <c r="E404" s="22">
        <f>SUM(E379:E403)</f>
        <v>0</v>
      </c>
      <c r="F404" s="22">
        <f>SUM(F379:F403)</f>
        <v>0</v>
      </c>
      <c r="G404" s="19">
        <f>SUM(G379:G403)</f>
        <v>0</v>
      </c>
      <c r="H404" s="19">
        <f>(H379*G379)+(H380*G380)+(H381*G381)+(H382*G382)+(H383*G383)+(H384*G384)+(H385*G385)+(H386*G386)+(H387*G387)+(H388*G388)+(H389*G389)+(H390*G390)+(H391*G391)+(H392*G392)+(H393*G393)+(H394*G394)+(H395*G395)+(H396*G396)+(H397*G397)+(H398*G398)+(H399*G399)+(H400*G400)+(H401*G401)+(H402*G402)+(H403*G403)</f>
        <v>0</v>
      </c>
      <c r="I404" s="19">
        <f>SUM(I379:I403)</f>
        <v>0</v>
      </c>
      <c r="J404" s="109"/>
      <c r="K404" s="236"/>
    </row>
    <row r="405" spans="2:13" ht="30" customHeight="1" x14ac:dyDescent="0.25">
      <c r="B405" s="299" t="s">
        <v>401</v>
      </c>
      <c r="C405" s="334"/>
      <c r="D405" s="335"/>
      <c r="E405" s="335"/>
      <c r="F405" s="335"/>
      <c r="G405" s="335"/>
      <c r="H405" s="335"/>
      <c r="I405" s="336"/>
      <c r="J405" s="335"/>
      <c r="K405" s="237"/>
    </row>
    <row r="406" spans="2:13" ht="30" customHeight="1" x14ac:dyDescent="0.25">
      <c r="B406" s="374" t="s">
        <v>563</v>
      </c>
      <c r="C406" s="218"/>
      <c r="D406" s="17"/>
      <c r="E406" s="17"/>
      <c r="F406" s="17"/>
      <c r="G406" s="123">
        <f>D406+E406+F406</f>
        <v>0</v>
      </c>
      <c r="H406" s="120"/>
      <c r="I406" s="429"/>
      <c r="J406" s="219"/>
      <c r="K406" s="235"/>
    </row>
    <row r="407" spans="2:13" ht="30" customHeight="1" x14ac:dyDescent="0.25">
      <c r="B407" s="377"/>
      <c r="C407" s="218"/>
      <c r="D407" s="17"/>
      <c r="E407" s="17"/>
      <c r="F407" s="17"/>
      <c r="G407" s="123">
        <f t="shared" ref="G407:G429" si="20">D407+E407+F407</f>
        <v>0</v>
      </c>
      <c r="H407" s="120"/>
      <c r="I407" s="429"/>
      <c r="J407" s="219"/>
      <c r="K407" s="235"/>
      <c r="M407" s="225"/>
    </row>
    <row r="408" spans="2:13" ht="30" customHeight="1" x14ac:dyDescent="0.25">
      <c r="B408" s="377"/>
      <c r="C408" s="221"/>
      <c r="D408" s="17"/>
      <c r="E408" s="17"/>
      <c r="F408" s="17"/>
      <c r="G408" s="123">
        <f t="shared" si="20"/>
        <v>0</v>
      </c>
      <c r="H408" s="120"/>
      <c r="I408" s="429"/>
      <c r="J408" s="219"/>
      <c r="K408" s="235"/>
      <c r="M408" s="225"/>
    </row>
    <row r="409" spans="2:13" ht="30" customHeight="1" x14ac:dyDescent="0.25">
      <c r="B409" s="377"/>
      <c r="C409" s="17"/>
      <c r="D409" s="17"/>
      <c r="E409" s="17"/>
      <c r="F409" s="17"/>
      <c r="G409" s="123">
        <f t="shared" si="20"/>
        <v>0</v>
      </c>
      <c r="H409" s="120"/>
      <c r="I409" s="429"/>
      <c r="J409" s="219"/>
      <c r="K409" s="235"/>
    </row>
    <row r="410" spans="2:13" ht="30" customHeight="1" x14ac:dyDescent="0.25">
      <c r="B410" s="377"/>
      <c r="C410" s="218"/>
      <c r="D410" s="17"/>
      <c r="E410" s="17"/>
      <c r="F410" s="17"/>
      <c r="G410" s="123">
        <f t="shared" si="20"/>
        <v>0</v>
      </c>
      <c r="H410" s="120"/>
      <c r="I410" s="429"/>
      <c r="J410" s="219"/>
      <c r="K410" s="235"/>
    </row>
    <row r="411" spans="2:13" ht="30" customHeight="1" x14ac:dyDescent="0.25">
      <c r="B411" s="378"/>
      <c r="C411" s="218"/>
      <c r="D411" s="17"/>
      <c r="E411" s="17"/>
      <c r="F411" s="17"/>
      <c r="G411" s="123">
        <f t="shared" si="20"/>
        <v>0</v>
      </c>
      <c r="H411" s="120"/>
      <c r="I411" s="429"/>
      <c r="J411" s="108"/>
      <c r="K411" s="235"/>
    </row>
    <row r="412" spans="2:13" ht="30" customHeight="1" x14ac:dyDescent="0.25">
      <c r="B412" s="374" t="s">
        <v>564</v>
      </c>
      <c r="C412" s="218"/>
      <c r="D412" s="17"/>
      <c r="E412" s="17"/>
      <c r="F412" s="17"/>
      <c r="G412" s="123">
        <f t="shared" si="20"/>
        <v>0</v>
      </c>
      <c r="H412" s="120"/>
      <c r="I412" s="429"/>
      <c r="J412" s="219"/>
      <c r="K412" s="235"/>
      <c r="M412" s="225"/>
    </row>
    <row r="413" spans="2:13" ht="30" customHeight="1" x14ac:dyDescent="0.25">
      <c r="B413" s="377"/>
      <c r="C413" s="218"/>
      <c r="D413" s="17"/>
      <c r="E413" s="17"/>
      <c r="F413" s="17"/>
      <c r="G413" s="123">
        <f t="shared" si="20"/>
        <v>0</v>
      </c>
      <c r="H413" s="120"/>
      <c r="I413" s="429"/>
      <c r="J413" s="219"/>
      <c r="K413" s="235"/>
      <c r="M413" s="225"/>
    </row>
    <row r="414" spans="2:13" ht="30" customHeight="1" x14ac:dyDescent="0.25">
      <c r="B414" s="377"/>
      <c r="C414" s="218"/>
      <c r="D414" s="17"/>
      <c r="E414" s="17"/>
      <c r="F414" s="17"/>
      <c r="G414" s="123">
        <f t="shared" si="20"/>
        <v>0</v>
      </c>
      <c r="H414" s="120"/>
      <c r="I414" s="429"/>
      <c r="J414" s="108"/>
      <c r="K414" s="235"/>
    </row>
    <row r="415" spans="2:13" ht="30" customHeight="1" x14ac:dyDescent="0.25">
      <c r="B415" s="377"/>
      <c r="C415" s="218"/>
      <c r="D415" s="17"/>
      <c r="E415" s="17"/>
      <c r="F415" s="17"/>
      <c r="G415" s="123">
        <f t="shared" si="20"/>
        <v>0</v>
      </c>
      <c r="H415" s="120"/>
      <c r="I415" s="429"/>
      <c r="J415" s="108"/>
      <c r="K415" s="235"/>
    </row>
    <row r="416" spans="2:13" ht="30" customHeight="1" x14ac:dyDescent="0.25">
      <c r="B416" s="378"/>
      <c r="C416" s="16"/>
      <c r="D416" s="17"/>
      <c r="E416" s="17"/>
      <c r="F416" s="17"/>
      <c r="G416" s="123">
        <f t="shared" si="20"/>
        <v>0</v>
      </c>
      <c r="H416" s="120"/>
      <c r="I416" s="429"/>
      <c r="J416" s="108"/>
      <c r="K416" s="235"/>
    </row>
    <row r="417" spans="2:13" ht="30" customHeight="1" x14ac:dyDescent="0.25">
      <c r="B417" s="374" t="s">
        <v>565</v>
      </c>
      <c r="C417" s="218"/>
      <c r="D417" s="17"/>
      <c r="E417" s="17"/>
      <c r="F417" s="17"/>
      <c r="G417" s="123">
        <f t="shared" si="20"/>
        <v>0</v>
      </c>
      <c r="H417" s="120"/>
      <c r="I417" s="429"/>
      <c r="J417" s="219"/>
      <c r="K417" s="235"/>
    </row>
    <row r="418" spans="2:13" ht="30" customHeight="1" x14ac:dyDescent="0.25">
      <c r="B418" s="377"/>
      <c r="C418" s="218"/>
      <c r="D418" s="17"/>
      <c r="E418" s="17"/>
      <c r="F418" s="17"/>
      <c r="G418" s="123">
        <f t="shared" si="20"/>
        <v>0</v>
      </c>
      <c r="H418" s="120"/>
      <c r="I418" s="429"/>
      <c r="J418" s="219"/>
      <c r="K418" s="235"/>
      <c r="M418" s="225"/>
    </row>
    <row r="419" spans="2:13" ht="30" customHeight="1" x14ac:dyDescent="0.25">
      <c r="B419" s="377"/>
      <c r="C419" s="218"/>
      <c r="D419" s="17"/>
      <c r="E419" s="17"/>
      <c r="F419" s="17"/>
      <c r="G419" s="123">
        <f t="shared" si="20"/>
        <v>0</v>
      </c>
      <c r="H419" s="120"/>
      <c r="I419" s="429"/>
      <c r="J419" s="219"/>
      <c r="K419" s="235"/>
      <c r="M419" s="225"/>
    </row>
    <row r="420" spans="2:13" ht="30" customHeight="1" x14ac:dyDescent="0.25">
      <c r="B420" s="377"/>
      <c r="C420" s="218"/>
      <c r="D420" s="17"/>
      <c r="E420" s="17"/>
      <c r="F420" s="17"/>
      <c r="G420" s="123">
        <f t="shared" si="20"/>
        <v>0</v>
      </c>
      <c r="H420" s="120"/>
      <c r="I420" s="429"/>
      <c r="J420" s="219"/>
      <c r="K420" s="235"/>
    </row>
    <row r="421" spans="2:13" ht="30" customHeight="1" x14ac:dyDescent="0.25">
      <c r="B421" s="378"/>
      <c r="C421" s="16"/>
      <c r="D421" s="17"/>
      <c r="E421" s="17"/>
      <c r="F421" s="17"/>
      <c r="G421" s="123">
        <f t="shared" si="20"/>
        <v>0</v>
      </c>
      <c r="H421" s="120"/>
      <c r="I421" s="429"/>
      <c r="J421" s="108"/>
      <c r="K421" s="235"/>
    </row>
    <row r="422" spans="2:13" ht="30" customHeight="1" x14ac:dyDescent="0.25">
      <c r="B422" s="374" t="s">
        <v>566</v>
      </c>
      <c r="C422" s="218"/>
      <c r="D422" s="17"/>
      <c r="E422" s="17"/>
      <c r="F422" s="17"/>
      <c r="G422" s="123">
        <f t="shared" si="20"/>
        <v>0</v>
      </c>
      <c r="H422" s="120"/>
      <c r="I422" s="429"/>
      <c r="J422" s="219"/>
      <c r="K422" s="235"/>
      <c r="M422" s="225"/>
    </row>
    <row r="423" spans="2:13" ht="30" customHeight="1" x14ac:dyDescent="0.25">
      <c r="B423" s="377"/>
      <c r="C423" s="218"/>
      <c r="D423" s="17"/>
      <c r="E423" s="17"/>
      <c r="F423" s="17"/>
      <c r="G423" s="123">
        <f t="shared" si="20"/>
        <v>0</v>
      </c>
      <c r="H423" s="120"/>
      <c r="I423" s="429"/>
      <c r="J423" s="219"/>
      <c r="K423" s="235"/>
      <c r="M423" s="225"/>
    </row>
    <row r="424" spans="2:13" ht="30" customHeight="1" x14ac:dyDescent="0.25">
      <c r="B424" s="377"/>
      <c r="C424" s="16"/>
      <c r="D424" s="17"/>
      <c r="E424" s="17"/>
      <c r="F424" s="17"/>
      <c r="G424" s="123">
        <f t="shared" si="20"/>
        <v>0</v>
      </c>
      <c r="H424" s="120"/>
      <c r="I424" s="429"/>
      <c r="J424" s="108"/>
      <c r="K424" s="235"/>
    </row>
    <row r="425" spans="2:13" ht="30" customHeight="1" x14ac:dyDescent="0.25">
      <c r="B425" s="377"/>
      <c r="C425" s="16"/>
      <c r="D425" s="17"/>
      <c r="E425" s="17"/>
      <c r="F425" s="17"/>
      <c r="G425" s="123">
        <f t="shared" si="20"/>
        <v>0</v>
      </c>
      <c r="H425" s="120"/>
      <c r="I425" s="429"/>
      <c r="J425" s="108"/>
      <c r="K425" s="235"/>
    </row>
    <row r="426" spans="2:13" ht="30" customHeight="1" x14ac:dyDescent="0.25">
      <c r="B426" s="378"/>
      <c r="C426" s="16"/>
      <c r="D426" s="17"/>
      <c r="E426" s="17"/>
      <c r="F426" s="17"/>
      <c r="G426" s="123">
        <f t="shared" si="20"/>
        <v>0</v>
      </c>
      <c r="H426" s="120"/>
      <c r="I426" s="429"/>
      <c r="J426" s="108"/>
      <c r="K426" s="235"/>
    </row>
    <row r="427" spans="2:13" ht="30" customHeight="1" x14ac:dyDescent="0.25">
      <c r="B427" s="374" t="s">
        <v>484</v>
      </c>
      <c r="C427" s="16"/>
      <c r="D427" s="17"/>
      <c r="E427" s="17"/>
      <c r="F427" s="17"/>
      <c r="G427" s="123">
        <f t="shared" si="20"/>
        <v>0</v>
      </c>
      <c r="H427" s="120"/>
      <c r="I427" s="429"/>
      <c r="J427" s="108"/>
      <c r="K427" s="235"/>
    </row>
    <row r="428" spans="2:13" ht="30" customHeight="1" x14ac:dyDescent="0.25">
      <c r="B428" s="377"/>
      <c r="C428" s="16"/>
      <c r="D428" s="17"/>
      <c r="E428" s="17"/>
      <c r="F428" s="17"/>
      <c r="G428" s="123">
        <f t="shared" si="20"/>
        <v>0</v>
      </c>
      <c r="H428" s="120"/>
      <c r="I428" s="429"/>
      <c r="J428" s="108"/>
      <c r="K428" s="235"/>
    </row>
    <row r="429" spans="2:13" ht="30" customHeight="1" x14ac:dyDescent="0.25">
      <c r="B429" s="377"/>
      <c r="C429" s="16"/>
      <c r="D429" s="17"/>
      <c r="E429" s="17"/>
      <c r="F429" s="17"/>
      <c r="G429" s="123">
        <f t="shared" si="20"/>
        <v>0</v>
      </c>
      <c r="H429" s="120"/>
      <c r="I429" s="429"/>
      <c r="J429" s="108"/>
      <c r="K429" s="235"/>
    </row>
    <row r="430" spans="2:13" ht="30" customHeight="1" x14ac:dyDescent="0.25">
      <c r="B430" s="377"/>
      <c r="C430" s="46"/>
      <c r="D430" s="18"/>
      <c r="E430" s="18"/>
      <c r="F430" s="18"/>
      <c r="G430" s="123">
        <f t="shared" ref="G430:G431" si="21">D430+E430+F430</f>
        <v>0</v>
      </c>
      <c r="H430" s="121"/>
      <c r="I430" s="429"/>
      <c r="J430" s="109"/>
      <c r="K430" s="235"/>
    </row>
    <row r="431" spans="2:13" ht="30" customHeight="1" x14ac:dyDescent="0.25">
      <c r="B431" s="378"/>
      <c r="C431" s="46"/>
      <c r="D431" s="18"/>
      <c r="E431" s="18"/>
      <c r="F431" s="18"/>
      <c r="G431" s="123">
        <f t="shared" si="21"/>
        <v>0</v>
      </c>
      <c r="H431" s="121"/>
      <c r="I431" s="429"/>
      <c r="J431" s="109"/>
      <c r="K431" s="235"/>
    </row>
    <row r="432" spans="2:13" ht="30" customHeight="1" x14ac:dyDescent="0.25">
      <c r="B432" s="298"/>
      <c r="C432" s="94" t="s">
        <v>400</v>
      </c>
      <c r="D432" s="22">
        <f>SUM(D406:D431)</f>
        <v>0</v>
      </c>
      <c r="E432" s="22">
        <f t="shared" ref="E432:F432" si="22">SUM(E406:E431)</f>
        <v>0</v>
      </c>
      <c r="F432" s="22">
        <f t="shared" si="22"/>
        <v>0</v>
      </c>
      <c r="G432" s="19">
        <f>SUM(G406:G431)</f>
        <v>0</v>
      </c>
      <c r="H432" s="19">
        <f>(H406*G406)+(H407*G407)+(H408*G408)+(H409*G409)+(H410*G410)+(H411*G411)+(H412*G412)+(H413*G413)+(H414*G414)+(H415*G415)+(H416*G416)+(H417*G417)+(H418*G418)+(H419*G419)+(H420*G420)+(H421*G421)+(H422*G422)+(H423*G423)+(H424*G424)+(H425*G425)+(H426*G426)+(H427*G427)+(H428*G428)+(H429*G429)+(H430*G430)+(H431*G431)</f>
        <v>0</v>
      </c>
      <c r="I432" s="19">
        <f>SUM(I406:I431)</f>
        <v>0</v>
      </c>
      <c r="J432" s="109"/>
      <c r="K432" s="236"/>
    </row>
    <row r="433" spans="2:13" ht="30" customHeight="1" x14ac:dyDescent="0.25">
      <c r="B433" s="299" t="s">
        <v>403</v>
      </c>
      <c r="C433" s="332"/>
      <c r="D433" s="332"/>
      <c r="E433" s="332"/>
      <c r="F433" s="332"/>
      <c r="G433" s="332"/>
      <c r="H433" s="332"/>
      <c r="I433" s="333"/>
      <c r="J433" s="332"/>
      <c r="K433" s="237"/>
    </row>
    <row r="434" spans="2:13" ht="30" customHeight="1" x14ac:dyDescent="0.25">
      <c r="B434" s="374" t="s">
        <v>485</v>
      </c>
      <c r="C434" s="16"/>
      <c r="D434" s="17"/>
      <c r="E434" s="17"/>
      <c r="F434" s="17"/>
      <c r="G434" s="123">
        <f>D434+E434+F434</f>
        <v>0</v>
      </c>
      <c r="H434" s="120"/>
      <c r="I434" s="429"/>
      <c r="J434" s="108"/>
      <c r="K434" s="235"/>
    </row>
    <row r="435" spans="2:13" ht="30" customHeight="1" x14ac:dyDescent="0.25">
      <c r="B435" s="377"/>
      <c r="C435" s="16"/>
      <c r="D435" s="17"/>
      <c r="E435" s="17"/>
      <c r="F435" s="17"/>
      <c r="G435" s="123">
        <f t="shared" ref="G435:G443" si="23">D435+E435+F435</f>
        <v>0</v>
      </c>
      <c r="H435" s="120"/>
      <c r="I435" s="429"/>
      <c r="J435" s="108"/>
      <c r="K435" s="235"/>
    </row>
    <row r="436" spans="2:13" ht="30" customHeight="1" x14ac:dyDescent="0.25">
      <c r="B436" s="377"/>
      <c r="C436" s="16"/>
      <c r="D436" s="17"/>
      <c r="E436" s="17"/>
      <c r="F436" s="17"/>
      <c r="G436" s="123">
        <f t="shared" si="23"/>
        <v>0</v>
      </c>
      <c r="H436" s="120"/>
      <c r="I436" s="429"/>
      <c r="J436" s="108"/>
      <c r="K436" s="235"/>
    </row>
    <row r="437" spans="2:13" ht="30" customHeight="1" x14ac:dyDescent="0.25">
      <c r="B437" s="377"/>
      <c r="C437" s="16"/>
      <c r="D437" s="17"/>
      <c r="E437" s="17"/>
      <c r="F437" s="17"/>
      <c r="G437" s="123">
        <f t="shared" si="23"/>
        <v>0</v>
      </c>
      <c r="H437" s="120"/>
      <c r="I437" s="429"/>
      <c r="J437" s="108"/>
      <c r="K437" s="235"/>
    </row>
    <row r="438" spans="2:13" ht="30" customHeight="1" x14ac:dyDescent="0.25">
      <c r="B438" s="378"/>
      <c r="C438" s="16"/>
      <c r="D438" s="17"/>
      <c r="E438" s="17"/>
      <c r="F438" s="17"/>
      <c r="G438" s="123">
        <f t="shared" si="23"/>
        <v>0</v>
      </c>
      <c r="H438" s="120"/>
      <c r="I438" s="429"/>
      <c r="J438" s="108"/>
      <c r="K438" s="235"/>
    </row>
    <row r="439" spans="2:13" ht="30" customHeight="1" x14ac:dyDescent="0.25">
      <c r="B439" s="374" t="s">
        <v>486</v>
      </c>
      <c r="C439" s="16"/>
      <c r="D439" s="17"/>
      <c r="E439" s="17"/>
      <c r="F439" s="17"/>
      <c r="G439" s="123">
        <f t="shared" si="23"/>
        <v>0</v>
      </c>
      <c r="H439" s="120"/>
      <c r="I439" s="429"/>
      <c r="J439" s="108"/>
      <c r="K439" s="235"/>
    </row>
    <row r="440" spans="2:13" ht="30" customHeight="1" x14ac:dyDescent="0.25">
      <c r="B440" s="377"/>
      <c r="C440" s="16"/>
      <c r="D440" s="17"/>
      <c r="E440" s="17"/>
      <c r="F440" s="17"/>
      <c r="G440" s="123">
        <f t="shared" si="23"/>
        <v>0</v>
      </c>
      <c r="H440" s="120"/>
      <c r="I440" s="429"/>
      <c r="J440" s="108"/>
      <c r="K440" s="235"/>
    </row>
    <row r="441" spans="2:13" ht="30" customHeight="1" x14ac:dyDescent="0.25">
      <c r="B441" s="377"/>
      <c r="C441" s="16"/>
      <c r="D441" s="17"/>
      <c r="E441" s="17"/>
      <c r="F441" s="17"/>
      <c r="G441" s="123">
        <f t="shared" si="23"/>
        <v>0</v>
      </c>
      <c r="H441" s="120"/>
      <c r="I441" s="429"/>
      <c r="J441" s="108"/>
      <c r="K441" s="235"/>
    </row>
    <row r="442" spans="2:13" ht="30" customHeight="1" x14ac:dyDescent="0.25">
      <c r="B442" s="377"/>
      <c r="C442" s="16"/>
      <c r="D442" s="17"/>
      <c r="E442" s="17"/>
      <c r="F442" s="17"/>
      <c r="G442" s="123">
        <f t="shared" si="23"/>
        <v>0</v>
      </c>
      <c r="H442" s="120"/>
      <c r="I442" s="429"/>
      <c r="J442" s="108"/>
      <c r="K442" s="235"/>
    </row>
    <row r="443" spans="2:13" ht="30" customHeight="1" x14ac:dyDescent="0.25">
      <c r="B443" s="378"/>
      <c r="C443" s="16"/>
      <c r="D443" s="17"/>
      <c r="E443" s="17"/>
      <c r="F443" s="17"/>
      <c r="G443" s="123">
        <f t="shared" si="23"/>
        <v>0</v>
      </c>
      <c r="H443" s="120"/>
      <c r="I443" s="429"/>
      <c r="J443" s="108"/>
      <c r="K443" s="235"/>
    </row>
    <row r="444" spans="2:13" ht="30" customHeight="1" x14ac:dyDescent="0.25">
      <c r="C444" s="94" t="s">
        <v>404</v>
      </c>
      <c r="D444" s="19">
        <f>SUM(D434:D443)</f>
        <v>0</v>
      </c>
      <c r="E444" s="19">
        <f>SUM(E434:E443)</f>
        <v>0</v>
      </c>
      <c r="F444" s="19">
        <f>SUM(F434:F443)</f>
        <v>0</v>
      </c>
      <c r="G444" s="19">
        <f>SUM(G434:G443)</f>
        <v>0</v>
      </c>
      <c r="H444" s="19">
        <f>(H434*G434)+(H435*G435)+(H436*G436)+(H437*G437)+(H438*G438)+(H439*G439)+(H440*G440)+(H441*G441)+(H442*G442)+(H443*G443)</f>
        <v>0</v>
      </c>
      <c r="I444" s="19">
        <f>SUM(I434:I443)</f>
        <v>0</v>
      </c>
      <c r="J444" s="109"/>
      <c r="K444" s="236"/>
    </row>
    <row r="445" spans="2:13" ht="30" customHeight="1" x14ac:dyDescent="0.25">
      <c r="B445" s="6"/>
      <c r="C445" s="10"/>
      <c r="D445" s="23"/>
      <c r="E445" s="23"/>
      <c r="F445" s="23"/>
      <c r="G445" s="23"/>
      <c r="H445" s="23"/>
      <c r="I445" s="433"/>
      <c r="J445" s="10"/>
      <c r="K445" s="240"/>
    </row>
    <row r="446" spans="2:13" ht="30" customHeight="1" x14ac:dyDescent="0.25">
      <c r="B446" s="6"/>
      <c r="C446" s="10"/>
      <c r="D446" s="23"/>
      <c r="E446" s="23"/>
      <c r="F446" s="23"/>
      <c r="G446" s="23"/>
      <c r="H446" s="23"/>
      <c r="I446" s="433"/>
      <c r="J446" s="10"/>
      <c r="K446" s="240"/>
    </row>
    <row r="447" spans="2:13" ht="30" customHeight="1" x14ac:dyDescent="0.25">
      <c r="B447" s="344" t="s">
        <v>405</v>
      </c>
      <c r="C447" s="231" t="s">
        <v>690</v>
      </c>
      <c r="D447" s="232">
        <v>78120</v>
      </c>
      <c r="E447" s="232"/>
      <c r="F447" s="232"/>
      <c r="G447" s="111">
        <f>D447+E447+F447</f>
        <v>78120</v>
      </c>
      <c r="H447" s="120">
        <v>0.75</v>
      </c>
      <c r="I447" s="434">
        <v>44000</v>
      </c>
      <c r="J447" s="307" t="s">
        <v>689</v>
      </c>
      <c r="K447" s="241">
        <v>1</v>
      </c>
    </row>
    <row r="448" spans="2:13" ht="30" customHeight="1" x14ac:dyDescent="0.25">
      <c r="B448" s="345"/>
      <c r="C448" s="231" t="s">
        <v>680</v>
      </c>
      <c r="D448" s="232"/>
      <c r="E448" s="232">
        <f>(1040793*18)/563</f>
        <v>33275.797513321493</v>
      </c>
      <c r="F448" s="232"/>
      <c r="G448" s="111">
        <f t="shared" ref="G448:G458" si="24">D448+E448+F448</f>
        <v>33275.797513321493</v>
      </c>
      <c r="H448" s="120">
        <v>0.5</v>
      </c>
      <c r="I448" s="434">
        <v>14789.23</v>
      </c>
      <c r="J448" s="307" t="s">
        <v>682</v>
      </c>
      <c r="K448" s="241">
        <v>1</v>
      </c>
      <c r="M448" s="229"/>
    </row>
    <row r="449" spans="2:12" ht="30" customHeight="1" x14ac:dyDescent="0.25">
      <c r="B449" s="345"/>
      <c r="C449" s="231" t="s">
        <v>681</v>
      </c>
      <c r="D449" s="232"/>
      <c r="E449" s="232">
        <f>(1040793*18)/563</f>
        <v>33275.797513321493</v>
      </c>
      <c r="F449" s="232"/>
      <c r="G449" s="111">
        <f>D449+E449+F449</f>
        <v>33275.797513321493</v>
      </c>
      <c r="H449" s="120">
        <v>0.1</v>
      </c>
      <c r="I449" s="434"/>
      <c r="J449" s="307" t="s">
        <v>682</v>
      </c>
      <c r="K449" s="241">
        <v>1</v>
      </c>
    </row>
    <row r="450" spans="2:12" ht="30" customHeight="1" x14ac:dyDescent="0.25">
      <c r="B450" s="345"/>
      <c r="C450" s="309" t="s">
        <v>687</v>
      </c>
      <c r="D450" s="233">
        <v>14400</v>
      </c>
      <c r="E450" s="233"/>
      <c r="F450" s="232"/>
      <c r="G450" s="111">
        <f t="shared" si="24"/>
        <v>14400</v>
      </c>
      <c r="H450" s="120">
        <v>0.5</v>
      </c>
      <c r="I450" s="434">
        <v>4000</v>
      </c>
      <c r="J450" s="307" t="s">
        <v>691</v>
      </c>
      <c r="K450" s="241">
        <v>1</v>
      </c>
    </row>
    <row r="451" spans="2:12" ht="30" customHeight="1" x14ac:dyDescent="0.25">
      <c r="B451" s="345"/>
      <c r="C451" s="233" t="s">
        <v>688</v>
      </c>
      <c r="D451" s="233">
        <v>12780</v>
      </c>
      <c r="E451" s="233"/>
      <c r="F451" s="232"/>
      <c r="G451" s="111">
        <f>D451+E451+F451</f>
        <v>12780</v>
      </c>
      <c r="H451" s="120">
        <v>0.5</v>
      </c>
      <c r="I451" s="434">
        <v>6000</v>
      </c>
      <c r="J451" s="307" t="s">
        <v>692</v>
      </c>
      <c r="K451" s="241">
        <v>1</v>
      </c>
    </row>
    <row r="452" spans="2:12" ht="30" customHeight="1" x14ac:dyDescent="0.25">
      <c r="B452" s="345"/>
      <c r="C452" s="233"/>
      <c r="D452" s="233"/>
      <c r="E452" s="233"/>
      <c r="F452" s="232"/>
      <c r="G452" s="111">
        <f t="shared" si="24"/>
        <v>0</v>
      </c>
      <c r="H452" s="122"/>
      <c r="I452" s="434"/>
      <c r="J452" s="115"/>
      <c r="K452" s="241"/>
    </row>
    <row r="453" spans="2:12" ht="30" customHeight="1" x14ac:dyDescent="0.25">
      <c r="B453" s="345"/>
      <c r="C453" s="233"/>
      <c r="D453" s="233"/>
      <c r="E453" s="233"/>
      <c r="F453" s="232"/>
      <c r="G453" s="111">
        <f t="shared" si="24"/>
        <v>0</v>
      </c>
      <c r="H453" s="122"/>
      <c r="I453" s="434"/>
      <c r="J453" s="115"/>
      <c r="K453" s="241"/>
    </row>
    <row r="454" spans="2:12" ht="30" customHeight="1" x14ac:dyDescent="0.25">
      <c r="B454" s="345"/>
      <c r="C454" s="233"/>
      <c r="D454" s="233"/>
      <c r="E454" s="233"/>
      <c r="F454" s="232"/>
      <c r="G454" s="111">
        <f t="shared" si="24"/>
        <v>0</v>
      </c>
      <c r="H454" s="122"/>
      <c r="I454" s="434"/>
      <c r="J454" s="115"/>
      <c r="K454" s="241"/>
    </row>
    <row r="455" spans="2:12" ht="30" customHeight="1" x14ac:dyDescent="0.25">
      <c r="B455" s="345"/>
      <c r="C455" s="234"/>
      <c r="D455" s="232"/>
      <c r="E455" s="232"/>
      <c r="F455" s="232"/>
      <c r="G455" s="111">
        <f t="shared" si="24"/>
        <v>0</v>
      </c>
      <c r="H455" s="122"/>
      <c r="I455" s="434"/>
      <c r="J455" s="115"/>
      <c r="K455" s="241"/>
    </row>
    <row r="456" spans="2:12" ht="30" customHeight="1" x14ac:dyDescent="0.25">
      <c r="B456" s="345"/>
      <c r="C456" s="234"/>
      <c r="D456" s="232"/>
      <c r="E456" s="232"/>
      <c r="F456" s="232"/>
      <c r="G456" s="111">
        <f t="shared" si="24"/>
        <v>0</v>
      </c>
      <c r="H456" s="122"/>
      <c r="I456" s="434"/>
      <c r="J456" s="115"/>
      <c r="K456" s="241"/>
    </row>
    <row r="457" spans="2:12" ht="30" customHeight="1" x14ac:dyDescent="0.25">
      <c r="B457" s="345"/>
      <c r="C457" s="234"/>
      <c r="D457" s="232"/>
      <c r="E457" s="232"/>
      <c r="F457" s="232"/>
      <c r="G457" s="111">
        <f t="shared" si="24"/>
        <v>0</v>
      </c>
      <c r="H457" s="122"/>
      <c r="I457" s="434"/>
      <c r="J457" s="115"/>
      <c r="K457" s="241"/>
    </row>
    <row r="458" spans="2:12" ht="30" customHeight="1" x14ac:dyDescent="0.25">
      <c r="B458" s="346"/>
      <c r="C458" s="234"/>
      <c r="D458" s="232"/>
      <c r="E458" s="232"/>
      <c r="F458" s="232"/>
      <c r="G458" s="111">
        <f t="shared" si="24"/>
        <v>0</v>
      </c>
      <c r="H458" s="122"/>
      <c r="I458" s="434"/>
      <c r="J458" s="115"/>
      <c r="K458" s="241"/>
    </row>
    <row r="459" spans="2:12" ht="84.75" customHeight="1" x14ac:dyDescent="0.25">
      <c r="B459" s="344" t="s">
        <v>406</v>
      </c>
      <c r="C459" s="233" t="s">
        <v>683</v>
      </c>
      <c r="D459" s="232">
        <v>15989.44</v>
      </c>
      <c r="E459" s="232">
        <v>30000</v>
      </c>
      <c r="F459" s="232"/>
      <c r="G459" s="111">
        <f t="shared" ref="G459:G466" si="25">D459+E459+F459</f>
        <v>45989.440000000002</v>
      </c>
      <c r="H459" s="122"/>
      <c r="I459" s="434">
        <v>9200</v>
      </c>
      <c r="J459" s="307" t="s">
        <v>633</v>
      </c>
      <c r="K459" s="241">
        <v>7</v>
      </c>
      <c r="L459" s="229"/>
    </row>
    <row r="460" spans="2:12" ht="30" customHeight="1" x14ac:dyDescent="0.25">
      <c r="B460" s="345"/>
      <c r="C460" s="268" t="s">
        <v>675</v>
      </c>
      <c r="D460" s="232"/>
      <c r="E460" s="232">
        <v>25000</v>
      </c>
      <c r="F460" s="232"/>
      <c r="G460" s="111">
        <f t="shared" si="25"/>
        <v>25000</v>
      </c>
      <c r="H460" s="122">
        <v>0.5</v>
      </c>
      <c r="I460" s="434"/>
      <c r="J460" s="115"/>
      <c r="K460" s="241">
        <v>4</v>
      </c>
      <c r="L460" s="229"/>
    </row>
    <row r="461" spans="2:12" ht="15.75" x14ac:dyDescent="0.25">
      <c r="B461" s="345"/>
      <c r="C461" s="268"/>
      <c r="D461" s="232"/>
      <c r="E461" s="232"/>
      <c r="F461" s="232"/>
      <c r="G461" s="111">
        <f t="shared" si="25"/>
        <v>0</v>
      </c>
      <c r="H461" s="122"/>
      <c r="I461" s="434"/>
      <c r="J461" s="115"/>
      <c r="K461" s="241"/>
      <c r="L461" s="229"/>
    </row>
    <row r="462" spans="2:12" ht="15.75" x14ac:dyDescent="0.25">
      <c r="B462" s="346"/>
      <c r="C462" s="267"/>
      <c r="D462" s="232"/>
      <c r="E462" s="232"/>
      <c r="F462" s="232"/>
      <c r="G462" s="111">
        <f t="shared" si="25"/>
        <v>0</v>
      </c>
      <c r="H462" s="122"/>
      <c r="I462" s="434"/>
      <c r="J462" s="115"/>
      <c r="K462" s="241"/>
      <c r="L462" s="229"/>
    </row>
    <row r="463" spans="2:12" ht="30" customHeight="1" x14ac:dyDescent="0.25">
      <c r="B463" s="344" t="s">
        <v>407</v>
      </c>
      <c r="C463" s="305" t="s">
        <v>630</v>
      </c>
      <c r="D463" s="232">
        <v>5000</v>
      </c>
      <c r="E463" s="232">
        <v>0</v>
      </c>
      <c r="F463" s="232"/>
      <c r="G463" s="111">
        <f t="shared" si="25"/>
        <v>5000</v>
      </c>
      <c r="H463" s="122">
        <v>0.5</v>
      </c>
      <c r="I463" s="434">
        <v>6485.67</v>
      </c>
      <c r="J463" s="115"/>
      <c r="K463" s="241">
        <v>4</v>
      </c>
    </row>
    <row r="464" spans="2:12" ht="30" customHeight="1" x14ac:dyDescent="0.25">
      <c r="B464" s="345"/>
      <c r="C464" s="305" t="s">
        <v>631</v>
      </c>
      <c r="D464" s="232">
        <v>5000</v>
      </c>
      <c r="E464" s="232">
        <v>0</v>
      </c>
      <c r="F464" s="232"/>
      <c r="G464" s="111">
        <f t="shared" si="25"/>
        <v>5000</v>
      </c>
      <c r="H464" s="122">
        <v>0.5</v>
      </c>
      <c r="I464" s="434"/>
      <c r="J464" s="115"/>
      <c r="K464" s="241">
        <v>4</v>
      </c>
    </row>
    <row r="465" spans="2:11" ht="30" customHeight="1" x14ac:dyDescent="0.25">
      <c r="B465" s="345"/>
      <c r="C465" s="305" t="s">
        <v>632</v>
      </c>
      <c r="D465" s="232">
        <v>15500</v>
      </c>
      <c r="E465" s="232">
        <v>15500</v>
      </c>
      <c r="F465" s="232"/>
      <c r="G465" s="111">
        <f t="shared" si="25"/>
        <v>31000</v>
      </c>
      <c r="H465" s="122">
        <v>0.5</v>
      </c>
      <c r="I465" s="434">
        <v>4200</v>
      </c>
      <c r="J465" s="115"/>
      <c r="K465" s="241">
        <v>5</v>
      </c>
    </row>
    <row r="466" spans="2:11" ht="30" customHeight="1" x14ac:dyDescent="0.25">
      <c r="B466" s="346"/>
      <c r="C466" s="305" t="s">
        <v>684</v>
      </c>
      <c r="D466" s="232">
        <v>28000</v>
      </c>
      <c r="E466" s="232">
        <v>5000</v>
      </c>
      <c r="F466" s="232"/>
      <c r="G466" s="111">
        <f t="shared" si="25"/>
        <v>33000</v>
      </c>
      <c r="H466" s="122">
        <v>0</v>
      </c>
      <c r="I466" s="434">
        <v>700</v>
      </c>
      <c r="J466" s="115"/>
      <c r="K466" s="241">
        <v>5</v>
      </c>
    </row>
    <row r="467" spans="2:11" ht="30" customHeight="1" x14ac:dyDescent="0.25">
      <c r="B467" s="116" t="s">
        <v>408</v>
      </c>
      <c r="C467" s="15" t="s">
        <v>678</v>
      </c>
      <c r="D467" s="30">
        <v>20000</v>
      </c>
      <c r="E467" s="306">
        <v>0</v>
      </c>
      <c r="F467" s="30"/>
      <c r="G467" s="111">
        <f>D467+E467+F467</f>
        <v>20000</v>
      </c>
      <c r="H467" s="122">
        <v>0.5</v>
      </c>
      <c r="I467" s="434"/>
      <c r="J467" s="115"/>
      <c r="K467" s="241">
        <v>4</v>
      </c>
    </row>
    <row r="468" spans="2:11" ht="30" customHeight="1" x14ac:dyDescent="0.25">
      <c r="B468" s="6"/>
      <c r="C468" s="117" t="s">
        <v>457</v>
      </c>
      <c r="D468" s="124">
        <f>SUM(D447:D467)</f>
        <v>194789.44</v>
      </c>
      <c r="E468" s="124">
        <f>SUM(E447:E467)</f>
        <v>142051.59502664299</v>
      </c>
      <c r="F468" s="124">
        <f t="shared" ref="F468" si="26">SUM(F447:F467)</f>
        <v>0</v>
      </c>
      <c r="G468" s="124">
        <f>SUM(G447:G467)</f>
        <v>336841.03502664296</v>
      </c>
      <c r="H468" s="19">
        <f>(H447*G447)+(H448*G448)+(H449*G449)+(H450*G450)+(H451*G451)+(H452*G452)+(H453*G453)+(H454*G454)+(H455*G455)+(H456*G456)+(H457*G457)+(H458*G458)+(H459*G459)+(H463*G463)+(H464*G464)+(H465*G465)+(H466*G466)+(H467*G467)</f>
        <v>122645.4785079929</v>
      </c>
      <c r="I468" s="19">
        <f>SUM(I447:I467)</f>
        <v>89374.9</v>
      </c>
      <c r="J468" s="15"/>
      <c r="K468" s="242"/>
    </row>
    <row r="469" spans="2:11" ht="30" customHeight="1" x14ac:dyDescent="0.25">
      <c r="B469" s="6"/>
      <c r="C469" s="10"/>
      <c r="D469" s="23"/>
      <c r="E469" s="23"/>
      <c r="F469" s="23"/>
      <c r="G469" s="23"/>
      <c r="H469" s="23"/>
      <c r="I469" s="433"/>
      <c r="J469" s="10"/>
      <c r="K469" s="163"/>
    </row>
    <row r="470" spans="2:11" ht="30" customHeight="1" x14ac:dyDescent="0.25">
      <c r="B470" s="6"/>
      <c r="C470" s="10"/>
      <c r="D470" s="23"/>
      <c r="E470" s="23"/>
      <c r="F470" s="23"/>
      <c r="G470" s="23"/>
      <c r="H470" s="23"/>
      <c r="I470" s="433"/>
      <c r="J470" s="10"/>
      <c r="K470" s="163"/>
    </row>
    <row r="471" spans="2:11" ht="30" customHeight="1" x14ac:dyDescent="0.25">
      <c r="B471" s="6"/>
      <c r="C471" s="10"/>
      <c r="D471" s="23"/>
      <c r="E471" s="23"/>
      <c r="F471" s="23"/>
      <c r="G471" s="228"/>
      <c r="H471" s="23"/>
      <c r="I471" s="433"/>
      <c r="J471" s="10"/>
      <c r="K471" s="163"/>
    </row>
    <row r="472" spans="2:11" ht="30" customHeight="1" x14ac:dyDescent="0.25">
      <c r="B472" s="6"/>
      <c r="C472" s="10"/>
      <c r="D472" s="23"/>
      <c r="E472" s="23"/>
      <c r="F472" s="23"/>
      <c r="G472" s="23"/>
      <c r="H472" s="23"/>
      <c r="I472" s="433"/>
      <c r="J472" s="10"/>
      <c r="K472" s="163"/>
    </row>
    <row r="473" spans="2:11" ht="30" customHeight="1" x14ac:dyDescent="0.25">
      <c r="B473" s="6"/>
      <c r="C473" s="10"/>
      <c r="D473" s="23"/>
      <c r="E473" s="23"/>
      <c r="F473" s="23"/>
      <c r="G473" s="23"/>
      <c r="H473" s="23"/>
      <c r="I473" s="433"/>
      <c r="J473" s="10"/>
      <c r="K473" s="163"/>
    </row>
    <row r="474" spans="2:11" ht="30" customHeight="1" x14ac:dyDescent="0.25">
      <c r="B474" s="6"/>
      <c r="C474" s="10"/>
      <c r="D474" s="23"/>
      <c r="E474" s="23"/>
      <c r="F474" s="23"/>
      <c r="G474" s="23"/>
      <c r="H474" s="23"/>
      <c r="I474" s="433"/>
      <c r="J474" s="10"/>
      <c r="K474" s="163"/>
    </row>
    <row r="475" spans="2:11" ht="30" customHeight="1" thickBot="1" x14ac:dyDescent="0.3">
      <c r="B475" s="6"/>
      <c r="C475" s="10"/>
      <c r="D475" s="23"/>
      <c r="E475" s="23"/>
      <c r="F475" s="23"/>
      <c r="G475" s="23"/>
      <c r="H475" s="23"/>
      <c r="I475" s="433"/>
      <c r="J475" s="10"/>
      <c r="K475" s="163"/>
    </row>
    <row r="476" spans="2:11" ht="30" customHeight="1" x14ac:dyDescent="0.25">
      <c r="B476" s="6"/>
      <c r="C476" s="337" t="s">
        <v>416</v>
      </c>
      <c r="D476" s="338"/>
      <c r="E476" s="132"/>
      <c r="F476" s="132"/>
      <c r="G476" s="162"/>
      <c r="H476" s="13"/>
      <c r="I476" s="435"/>
      <c r="J476" s="13"/>
    </row>
    <row r="477" spans="2:11" ht="30" customHeight="1" x14ac:dyDescent="0.25">
      <c r="B477" s="6"/>
      <c r="C477" s="359"/>
      <c r="D477" s="137" t="s">
        <v>512</v>
      </c>
      <c r="E477" s="133" t="s">
        <v>567</v>
      </c>
      <c r="F477" s="19" t="s">
        <v>519</v>
      </c>
      <c r="G477" s="361" t="s">
        <v>10</v>
      </c>
      <c r="H477" s="10"/>
      <c r="I477" s="433"/>
      <c r="J477" s="13"/>
    </row>
    <row r="478" spans="2:11" ht="30" customHeight="1" x14ac:dyDescent="0.25">
      <c r="B478" s="6"/>
      <c r="C478" s="360"/>
      <c r="D478" s="138" t="str">
        <f>D13</f>
        <v>OMS</v>
      </c>
      <c r="E478" s="134" t="str">
        <f>E13</f>
        <v>UNFPA</v>
      </c>
      <c r="F478" s="125">
        <f>F13</f>
        <v>0</v>
      </c>
      <c r="G478" s="362"/>
      <c r="H478" s="10"/>
      <c r="I478" s="433"/>
      <c r="J478" s="13"/>
    </row>
    <row r="479" spans="2:11" ht="30" customHeight="1" x14ac:dyDescent="0.25">
      <c r="B479" s="14"/>
      <c r="C479" s="112" t="s">
        <v>409</v>
      </c>
      <c r="D479" s="113">
        <f>(D468+D432+D404+D377+D336+D309+D255+D208+D97+D70+D43+D280)</f>
        <v>776789.44</v>
      </c>
      <c r="E479" s="113">
        <f>(E468+E432+E404+E377+E336+E309+E255+E208+E97+E70+E43)</f>
        <v>625079.72129824001</v>
      </c>
      <c r="F479" s="113">
        <f>SUM(F43,F70,F97,F109,F208,F255,F280,F309,F336,F348,F377,F404,F432,F444,F447,F459,F463,F467)</f>
        <v>0</v>
      </c>
      <c r="G479" s="113">
        <f>SUM(D479:F479)</f>
        <v>1401869.1612982401</v>
      </c>
      <c r="H479" s="10"/>
      <c r="I479" s="433"/>
      <c r="J479" s="14"/>
    </row>
    <row r="480" spans="2:11" ht="30" customHeight="1" x14ac:dyDescent="0.25">
      <c r="B480" s="4"/>
      <c r="C480" s="159" t="s">
        <v>410</v>
      </c>
      <c r="D480" s="113">
        <f>D479*0.07</f>
        <v>54375.260800000004</v>
      </c>
      <c r="E480" s="135">
        <f>E479*0.07</f>
        <v>43755.580490876804</v>
      </c>
      <c r="F480" s="95">
        <f t="shared" ref="F480" si="27">F479*0.07</f>
        <v>0</v>
      </c>
      <c r="G480" s="113">
        <f>G479*0.07</f>
        <v>98130.841290876808</v>
      </c>
      <c r="H480" s="4"/>
      <c r="I480" s="433"/>
      <c r="J480" s="1"/>
    </row>
    <row r="481" spans="2:11" ht="30" customHeight="1" thickBot="1" x14ac:dyDescent="0.3">
      <c r="B481" s="4"/>
      <c r="C481" s="8" t="s">
        <v>10</v>
      </c>
      <c r="D481" s="114">
        <f>SUM(D479:D480)</f>
        <v>831164.70079999999</v>
      </c>
      <c r="E481" s="136">
        <f>SUM(E479:E480)</f>
        <v>668835.30178911681</v>
      </c>
      <c r="F481" s="98">
        <f>SUM(F479:F480)</f>
        <v>0</v>
      </c>
      <c r="G481" s="114">
        <f>SUM(G479:G480)</f>
        <v>1500000.0025891168</v>
      </c>
      <c r="H481" s="4"/>
      <c r="I481" s="433"/>
      <c r="J481" s="1"/>
    </row>
    <row r="482" spans="2:11" ht="30" customHeight="1" x14ac:dyDescent="0.25">
      <c r="B482" s="4"/>
      <c r="J482" s="3"/>
      <c r="K482" s="165"/>
    </row>
    <row r="483" spans="2:11" s="38" customFormat="1" ht="30" customHeight="1" thickBot="1" x14ac:dyDescent="0.3">
      <c r="B483" s="10"/>
      <c r="C483" s="6"/>
      <c r="D483" s="33"/>
      <c r="E483" s="33"/>
      <c r="F483" s="33"/>
      <c r="G483" s="33"/>
      <c r="H483" s="33"/>
      <c r="I483" s="436"/>
      <c r="J483" s="13"/>
      <c r="K483" s="166"/>
    </row>
    <row r="484" spans="2:11" ht="30" customHeight="1" x14ac:dyDescent="0.25">
      <c r="B484" s="1"/>
      <c r="C484" s="353" t="s">
        <v>417</v>
      </c>
      <c r="D484" s="354"/>
      <c r="E484" s="355"/>
      <c r="F484" s="355"/>
      <c r="G484" s="355"/>
      <c r="H484" s="356"/>
      <c r="I484" s="437"/>
      <c r="J484" s="1"/>
    </row>
    <row r="485" spans="2:11" ht="30" customHeight="1" x14ac:dyDescent="0.25">
      <c r="B485" s="1"/>
      <c r="C485" s="27"/>
      <c r="D485" s="137" t="s">
        <v>512</v>
      </c>
      <c r="E485" s="133" t="s">
        <v>518</v>
      </c>
      <c r="F485" s="19" t="s">
        <v>519</v>
      </c>
      <c r="G485" s="347" t="s">
        <v>10</v>
      </c>
      <c r="H485" s="349" t="s">
        <v>9</v>
      </c>
      <c r="I485" s="437"/>
      <c r="J485" s="1"/>
    </row>
    <row r="486" spans="2:11" ht="30" customHeight="1" x14ac:dyDescent="0.25">
      <c r="B486" s="1"/>
      <c r="C486" s="27"/>
      <c r="D486" s="25" t="str">
        <f>D13</f>
        <v>OMS</v>
      </c>
      <c r="E486" s="25" t="str">
        <f>E13</f>
        <v>UNFPA</v>
      </c>
      <c r="F486" s="25">
        <f>F13</f>
        <v>0</v>
      </c>
      <c r="G486" s="348"/>
      <c r="H486" s="325"/>
      <c r="I486" s="437"/>
      <c r="J486" s="1"/>
    </row>
    <row r="487" spans="2:11" ht="30" customHeight="1" x14ac:dyDescent="0.25">
      <c r="B487" s="1"/>
      <c r="C487" s="26" t="s">
        <v>411</v>
      </c>
      <c r="D487" s="96">
        <f>$D$481*H487</f>
        <v>581815.29055999999</v>
      </c>
      <c r="E487" s="97">
        <f>$E$481*H487</f>
        <v>468184.71125238173</v>
      </c>
      <c r="F487" s="97">
        <f>$F$481*H487</f>
        <v>0</v>
      </c>
      <c r="G487" s="97">
        <f>SUM(D487:F487)</f>
        <v>1050000.0018123817</v>
      </c>
      <c r="H487" s="146">
        <v>0.7</v>
      </c>
      <c r="I487" s="435"/>
      <c r="J487" s="1"/>
    </row>
    <row r="488" spans="2:11" ht="30" customHeight="1" x14ac:dyDescent="0.25">
      <c r="B488" s="352"/>
      <c r="C488" s="118" t="s">
        <v>412</v>
      </c>
      <c r="D488" s="119">
        <f>$D$481*H488</f>
        <v>249349.41024</v>
      </c>
      <c r="E488" s="97">
        <f>$E$481*H488</f>
        <v>200650.59053673505</v>
      </c>
      <c r="F488" s="97">
        <f>$F$481*H488</f>
        <v>0</v>
      </c>
      <c r="G488" s="97">
        <f t="shared" ref="G488" si="28">SUM(D488:F488)</f>
        <v>450000.00077673502</v>
      </c>
      <c r="H488" s="147">
        <v>0.3</v>
      </c>
      <c r="I488" s="435"/>
    </row>
    <row r="489" spans="2:11" ht="30" customHeight="1" x14ac:dyDescent="0.25">
      <c r="B489" s="352"/>
      <c r="C489" s="118"/>
      <c r="D489" s="119"/>
      <c r="E489" s="97"/>
      <c r="F489" s="97"/>
      <c r="G489" s="97"/>
      <c r="H489" s="147"/>
      <c r="I489" s="435"/>
    </row>
    <row r="490" spans="2:11" ht="30" customHeight="1" thickBot="1" x14ac:dyDescent="0.3">
      <c r="B490" s="352"/>
      <c r="C490" s="8" t="s">
        <v>10</v>
      </c>
      <c r="D490" s="98">
        <f>SUM(D487:D489)</f>
        <v>831164.70079999999</v>
      </c>
      <c r="E490" s="98">
        <f t="shared" ref="E490:F490" si="29">SUM(E487:E489)</f>
        <v>668835.30178911681</v>
      </c>
      <c r="F490" s="98">
        <f t="shared" si="29"/>
        <v>0</v>
      </c>
      <c r="G490" s="98">
        <f>SUM(G487:G489)</f>
        <v>1500000.0025891168</v>
      </c>
      <c r="H490" s="99"/>
      <c r="I490" s="438"/>
    </row>
    <row r="491" spans="2:11" ht="30" customHeight="1" thickBot="1" x14ac:dyDescent="0.3">
      <c r="B491" s="352"/>
      <c r="C491" s="2"/>
      <c r="D491" s="7"/>
      <c r="E491" s="7"/>
      <c r="F491" s="7"/>
      <c r="G491" s="7"/>
      <c r="H491" s="7"/>
      <c r="I491" s="436"/>
    </row>
    <row r="492" spans="2:11" ht="30" customHeight="1" x14ac:dyDescent="0.25">
      <c r="B492" s="352"/>
      <c r="C492" s="100" t="s">
        <v>471</v>
      </c>
      <c r="D492" s="101">
        <f>SUM(H43,H70,H97,H109,H208,H255,H280,H309,H336,H348,H377,H404,H432,H444,H468)*1.07</f>
        <v>822277.70029597939</v>
      </c>
      <c r="E492" s="33"/>
      <c r="F492" s="33"/>
      <c r="G492" s="33"/>
      <c r="H492" s="160" t="s">
        <v>472</v>
      </c>
      <c r="I492" s="19">
        <f>SUM(I468,I444,I432,I404,I377,I348,I336,I309,I280,I255,I208,I109,I97,I70,I43)</f>
        <v>741670.05</v>
      </c>
    </row>
    <row r="493" spans="2:11" ht="30" customHeight="1" thickBot="1" x14ac:dyDescent="0.3">
      <c r="B493" s="352"/>
      <c r="C493" s="102" t="s">
        <v>414</v>
      </c>
      <c r="D493" s="158">
        <f>D492/G481</f>
        <v>0.54818513258444268</v>
      </c>
      <c r="E493" s="33" t="s">
        <v>573</v>
      </c>
      <c r="F493" s="43"/>
      <c r="G493" s="43"/>
      <c r="H493" s="161" t="s">
        <v>473</v>
      </c>
      <c r="I493" s="439">
        <f>I492/G479</f>
        <v>0.52905796808680472</v>
      </c>
    </row>
    <row r="494" spans="2:11" ht="30" customHeight="1" x14ac:dyDescent="0.25">
      <c r="B494" s="352"/>
      <c r="C494" s="350"/>
      <c r="D494" s="351"/>
      <c r="E494" s="44" t="s">
        <v>516</v>
      </c>
      <c r="F494" s="44"/>
      <c r="G494" s="44"/>
    </row>
    <row r="495" spans="2:11" ht="30" customHeight="1" x14ac:dyDescent="0.25">
      <c r="B495" s="352"/>
      <c r="C495" s="102" t="s">
        <v>470</v>
      </c>
      <c r="D495" s="103">
        <f>SUM(D463:F467)*1.07</f>
        <v>100580</v>
      </c>
      <c r="E495" s="33" t="s">
        <v>574</v>
      </c>
      <c r="F495" s="45"/>
      <c r="G495" s="45"/>
    </row>
    <row r="496" spans="2:11" ht="30" customHeight="1" x14ac:dyDescent="0.25">
      <c r="B496" s="352"/>
      <c r="C496" s="102" t="s">
        <v>415</v>
      </c>
      <c r="D496" s="158">
        <f>D495/G481</f>
        <v>6.7053333217594061E-2</v>
      </c>
      <c r="E496" s="45"/>
      <c r="F496" s="45"/>
      <c r="G496" s="45"/>
    </row>
    <row r="497" spans="2:11" ht="68.25" customHeight="1" thickBot="1" x14ac:dyDescent="0.3">
      <c r="B497" s="352"/>
      <c r="C497" s="357" t="s">
        <v>466</v>
      </c>
      <c r="D497" s="358"/>
      <c r="E497" s="34"/>
      <c r="F497" s="34"/>
      <c r="G497" s="34"/>
    </row>
    <row r="498" spans="2:11" ht="55.5" customHeight="1" x14ac:dyDescent="0.25">
      <c r="B498" s="352"/>
      <c r="K498" s="167"/>
    </row>
    <row r="499" spans="2:11" ht="42.75" customHeight="1" x14ac:dyDescent="0.25">
      <c r="B499" s="352"/>
    </row>
    <row r="500" spans="2:11" ht="21.75" customHeight="1" x14ac:dyDescent="0.25">
      <c r="B500" s="352"/>
    </row>
    <row r="501" spans="2:11" ht="21.75" customHeight="1" x14ac:dyDescent="0.25">
      <c r="B501" s="352"/>
    </row>
    <row r="502" spans="2:11" ht="23.25" customHeight="1" x14ac:dyDescent="0.25">
      <c r="B502" s="352"/>
    </row>
    <row r="503" spans="2:11" ht="23.25" customHeight="1" x14ac:dyDescent="0.25"/>
    <row r="504" spans="2:11" ht="21.75" customHeight="1" x14ac:dyDescent="0.25"/>
    <row r="505" spans="2:11" ht="16.5" customHeight="1" x14ac:dyDescent="0.25"/>
    <row r="506" spans="2:11" ht="29.25" customHeight="1" x14ac:dyDescent="0.25"/>
    <row r="507" spans="2:11" ht="24.75" customHeight="1" x14ac:dyDescent="0.25"/>
    <row r="508" spans="2:11" ht="33" customHeight="1" x14ac:dyDescent="0.25"/>
    <row r="510" spans="2:11" ht="15" customHeight="1" x14ac:dyDescent="0.25"/>
    <row r="511" spans="2:11" ht="25.5" customHeight="1" x14ac:dyDescent="0.25"/>
  </sheetData>
  <sheetProtection formatCells="0" formatColumns="0" formatRows="0"/>
  <mergeCells count="113">
    <mergeCell ref="B459:B462"/>
    <mergeCell ref="B422:B426"/>
    <mergeCell ref="B427:B431"/>
    <mergeCell ref="B399:B403"/>
    <mergeCell ref="B434:B438"/>
    <mergeCell ref="B439:B443"/>
    <mergeCell ref="B394:B398"/>
    <mergeCell ref="B406:B411"/>
    <mergeCell ref="B412:B416"/>
    <mergeCell ref="B417:B421"/>
    <mergeCell ref="B447:B458"/>
    <mergeCell ref="B367:B371"/>
    <mergeCell ref="B372:B376"/>
    <mergeCell ref="B379:B383"/>
    <mergeCell ref="B384:B388"/>
    <mergeCell ref="B389:B393"/>
    <mergeCell ref="B352:B356"/>
    <mergeCell ref="B357:B361"/>
    <mergeCell ref="B362:B366"/>
    <mergeCell ref="B326:B330"/>
    <mergeCell ref="B331:B335"/>
    <mergeCell ref="B338:B342"/>
    <mergeCell ref="B343:B347"/>
    <mergeCell ref="B299:B303"/>
    <mergeCell ref="B304:B308"/>
    <mergeCell ref="B311:B315"/>
    <mergeCell ref="B316:B320"/>
    <mergeCell ref="B321:B325"/>
    <mergeCell ref="B284:B288"/>
    <mergeCell ref="B289:B293"/>
    <mergeCell ref="B294:B298"/>
    <mergeCell ref="B225:B229"/>
    <mergeCell ref="B257:B261"/>
    <mergeCell ref="B230:B234"/>
    <mergeCell ref="B235:B239"/>
    <mergeCell ref="B240:B244"/>
    <mergeCell ref="B245:B249"/>
    <mergeCell ref="B250:B254"/>
    <mergeCell ref="B262:B264"/>
    <mergeCell ref="B265:B267"/>
    <mergeCell ref="B268:B271"/>
    <mergeCell ref="B272:B276"/>
    <mergeCell ref="B128:B132"/>
    <mergeCell ref="B203:B207"/>
    <mergeCell ref="B210:B214"/>
    <mergeCell ref="B215:B219"/>
    <mergeCell ref="B220:B224"/>
    <mergeCell ref="B113:B117"/>
    <mergeCell ref="B118:B122"/>
    <mergeCell ref="B123:B127"/>
    <mergeCell ref="B133:B137"/>
    <mergeCell ref="B138:B142"/>
    <mergeCell ref="B143:B147"/>
    <mergeCell ref="B148:B152"/>
    <mergeCell ref="B153:B157"/>
    <mergeCell ref="B158:B162"/>
    <mergeCell ref="B173:B177"/>
    <mergeCell ref="B163:B167"/>
    <mergeCell ref="B168:B172"/>
    <mergeCell ref="B178:B182"/>
    <mergeCell ref="B183:B187"/>
    <mergeCell ref="B188:B192"/>
    <mergeCell ref="B193:B197"/>
    <mergeCell ref="B198:B202"/>
    <mergeCell ref="B87:B91"/>
    <mergeCell ref="B92:B96"/>
    <mergeCell ref="B99:B103"/>
    <mergeCell ref="B104:B108"/>
    <mergeCell ref="B55:B59"/>
    <mergeCell ref="B65:B69"/>
    <mergeCell ref="B72:B76"/>
    <mergeCell ref="B77:B81"/>
    <mergeCell ref="B82:B86"/>
    <mergeCell ref="B60:B64"/>
    <mergeCell ref="B6:M6"/>
    <mergeCell ref="B2:E2"/>
    <mergeCell ref="B9:H9"/>
    <mergeCell ref="C44:J44"/>
    <mergeCell ref="C15:J15"/>
    <mergeCell ref="C71:J71"/>
    <mergeCell ref="B16:B23"/>
    <mergeCell ref="B24:B30"/>
    <mergeCell ref="B31:B37"/>
    <mergeCell ref="B38:B42"/>
    <mergeCell ref="B45:B47"/>
    <mergeCell ref="B48:B50"/>
    <mergeCell ref="B51:B54"/>
    <mergeCell ref="C14:J14"/>
    <mergeCell ref="B463:B466"/>
    <mergeCell ref="G485:G486"/>
    <mergeCell ref="H485:H486"/>
    <mergeCell ref="C494:D494"/>
    <mergeCell ref="B488:B502"/>
    <mergeCell ref="C484:H484"/>
    <mergeCell ref="C497:D497"/>
    <mergeCell ref="C477:C478"/>
    <mergeCell ref="G477:G478"/>
    <mergeCell ref="C350:J350"/>
    <mergeCell ref="C378:J378"/>
    <mergeCell ref="C351:J351"/>
    <mergeCell ref="C405:J405"/>
    <mergeCell ref="C476:D476"/>
    <mergeCell ref="C433:J433"/>
    <mergeCell ref="C98:J98"/>
    <mergeCell ref="C282:J282"/>
    <mergeCell ref="C283:J283"/>
    <mergeCell ref="C310:J310"/>
    <mergeCell ref="C337:J337"/>
    <mergeCell ref="C111:J111"/>
    <mergeCell ref="C112:J112"/>
    <mergeCell ref="C209:J209"/>
    <mergeCell ref="C256:J256"/>
    <mergeCell ref="C281:J281"/>
  </mergeCells>
  <conditionalFormatting sqref="D493">
    <cfRule type="cellIs" dxfId="40" priority="45" operator="lessThan">
      <formula>0.15</formula>
    </cfRule>
  </conditionalFormatting>
  <conditionalFormatting sqref="D496">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493 F493:G493" xr:uid="{E72508C7-C8DD-46A5-878C-E4FA07CAB6AF}"/>
    <dataValidation allowBlank="1" showInputMessage="1" showErrorMessage="1" prompt="M&amp;E Budget Cannot be Less than 5%_x000a_" sqref="D496:G496" xr:uid="{53928C0A-D548-4B6B-97FC-07D38B0E5FA7}"/>
    <dataValidation allowBlank="1" showInputMessage="1" showErrorMessage="1" prompt="Insert *text* description of Outcome here" sqref="C350:J350 C111:J111 C282:J282 C14" xr:uid="{89ACADD6-F982-42D9-AC8D-CCF9750605B2}"/>
    <dataValidation allowBlank="1" showInputMessage="1" showErrorMessage="1" prompt="Insert *text* description of Output here" sqref="C15 C44 C71 C98 C112 C209 C256 C283 C310 C337 C351 C378 C405 C433" xr:uid="{31AC9CA6-D499-4711-A99F-BECD0A64F3A8}"/>
    <dataValidation allowBlank="1" showInputMessage="1" showErrorMessage="1" prompt="Insert *text* description of Activity here" sqref="C16 C45:C46 C99:C108 C210 C257 C215 C304 C338:C347 C352:C369 C434:C443 C379:C394 C72:C89 D289:D299 C311:C316 C320:C326 C406:C407 C410:C424 C113:C127"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95 F495:G495" xr:uid="{8C6643DA-1D03-44FB-AC1F-C4CB706ED3AA}"/>
  </dataValidations>
  <pageMargins left="0.7" right="0.7" top="0.75" bottom="0.75" header="0.3" footer="0.3"/>
  <pageSetup scale="74" orientation="landscape" r:id="rId1"/>
  <rowBreaks count="1" manualBreakCount="1">
    <brk id="2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71" zoomScale="90" zoomScaleNormal="90" workbookViewId="0">
      <selection activeCell="K194" sqref="K194"/>
    </sheetView>
  </sheetViews>
  <sheetFormatPr baseColWidth="10" defaultColWidth="9.140625" defaultRowHeight="15.75" x14ac:dyDescent="0.25"/>
  <cols>
    <col min="1" max="1" width="4.42578125" style="51" customWidth="1"/>
    <col min="2" max="2" width="3.28515625" style="51" customWidth="1"/>
    <col min="3" max="3" width="51.42578125" style="51" customWidth="1"/>
    <col min="4" max="4" width="34.28515625" style="53" customWidth="1"/>
    <col min="5" max="5" width="35" style="53" customWidth="1"/>
    <col min="6" max="6" width="34" style="53" customWidth="1"/>
    <col min="7" max="7" width="25.7109375" style="51" customWidth="1"/>
    <col min="8" max="8" width="21.42578125" style="51" customWidth="1"/>
    <col min="9" max="9" width="16.85546875" style="51" customWidth="1"/>
    <col min="10" max="10" width="19.42578125" style="51" customWidth="1"/>
    <col min="11" max="11" width="19" style="51" customWidth="1"/>
    <col min="12" max="12" width="26" style="51" customWidth="1"/>
    <col min="13" max="13" width="21.140625" style="51" customWidth="1"/>
    <col min="14" max="14" width="7" style="51" customWidth="1"/>
    <col min="15" max="15" width="24.28515625" style="51" customWidth="1"/>
    <col min="16" max="16" width="26.42578125" style="51" customWidth="1"/>
    <col min="17" max="17" width="30.140625" style="51" customWidth="1"/>
    <col min="18" max="18" width="33" style="51" customWidth="1"/>
    <col min="19" max="20" width="22.7109375" style="51" customWidth="1"/>
    <col min="21" max="21" width="23.42578125" style="51" customWidth="1"/>
    <col min="22" max="22" width="32.140625" style="51" customWidth="1"/>
    <col min="23" max="23" width="9.140625" style="51"/>
    <col min="24" max="24" width="17.7109375" style="51" customWidth="1"/>
    <col min="25" max="25" width="26.42578125" style="51" customWidth="1"/>
    <col min="26" max="26" width="22.42578125" style="51" customWidth="1"/>
    <col min="27" max="27" width="29.7109375" style="51" customWidth="1"/>
    <col min="28" max="28" width="23.42578125" style="51" customWidth="1"/>
    <col min="29" max="29" width="18.42578125" style="51" customWidth="1"/>
    <col min="30" max="30" width="17.42578125" style="51" customWidth="1"/>
    <col min="31" max="31" width="25.140625" style="51" customWidth="1"/>
    <col min="32" max="16384" width="9.140625" style="51"/>
  </cols>
  <sheetData>
    <row r="1" spans="2:13" ht="24" customHeight="1" x14ac:dyDescent="0.25">
      <c r="L1" s="21"/>
      <c r="M1" s="5"/>
    </row>
    <row r="2" spans="2:13" ht="46.5" x14ac:dyDescent="0.7">
      <c r="C2" s="367" t="s">
        <v>418</v>
      </c>
      <c r="D2" s="367"/>
      <c r="E2" s="367"/>
      <c r="F2" s="367"/>
      <c r="G2" s="35"/>
      <c r="H2" s="36"/>
      <c r="I2" s="36"/>
      <c r="L2" s="21"/>
      <c r="M2" s="5"/>
    </row>
    <row r="3" spans="2:13" ht="24" customHeight="1" x14ac:dyDescent="0.25">
      <c r="C3" s="39"/>
      <c r="D3" s="37"/>
      <c r="E3" s="37"/>
      <c r="F3" s="37"/>
      <c r="G3" s="37"/>
      <c r="H3" s="37"/>
      <c r="I3" s="37"/>
      <c r="L3" s="21"/>
      <c r="M3" s="5"/>
    </row>
    <row r="4" spans="2:13" ht="24" customHeight="1" thickBot="1" x14ac:dyDescent="0.3">
      <c r="C4" s="39"/>
      <c r="D4" s="37"/>
      <c r="E4" s="37"/>
      <c r="F4" s="37"/>
      <c r="G4" s="37"/>
      <c r="H4" s="37"/>
      <c r="I4" s="37"/>
      <c r="L4" s="21"/>
      <c r="M4" s="5"/>
    </row>
    <row r="5" spans="2:13" ht="41.25" customHeight="1" x14ac:dyDescent="0.55000000000000004">
      <c r="C5" s="397" t="s">
        <v>425</v>
      </c>
      <c r="D5" s="398"/>
      <c r="E5" s="398"/>
      <c r="F5" s="398"/>
      <c r="G5" s="399"/>
      <c r="H5" s="148"/>
      <c r="I5" s="148"/>
      <c r="J5" s="149"/>
      <c r="K5" s="5"/>
    </row>
    <row r="6" spans="2:13" ht="24" customHeight="1" x14ac:dyDescent="0.25">
      <c r="C6" s="388" t="s">
        <v>463</v>
      </c>
      <c r="D6" s="389"/>
      <c r="E6" s="389"/>
      <c r="F6" s="389"/>
      <c r="G6" s="389"/>
      <c r="H6" s="389"/>
      <c r="I6" s="389"/>
      <c r="J6" s="390"/>
      <c r="K6" s="5"/>
    </row>
    <row r="7" spans="2:13" ht="24" customHeight="1" x14ac:dyDescent="0.25">
      <c r="C7" s="388"/>
      <c r="D7" s="389"/>
      <c r="E7" s="389"/>
      <c r="F7" s="389"/>
      <c r="G7" s="389"/>
      <c r="H7" s="389"/>
      <c r="I7" s="389"/>
      <c r="J7" s="390"/>
      <c r="K7" s="5"/>
    </row>
    <row r="8" spans="2:13" ht="24" customHeight="1" x14ac:dyDescent="0.25">
      <c r="C8" s="388"/>
      <c r="D8" s="389"/>
      <c r="E8" s="389"/>
      <c r="F8" s="389"/>
      <c r="G8" s="389"/>
      <c r="H8" s="389"/>
      <c r="I8" s="389"/>
      <c r="J8" s="390"/>
      <c r="K8" s="5"/>
    </row>
    <row r="9" spans="2:13" ht="10.5" customHeight="1" thickBot="1" x14ac:dyDescent="0.3">
      <c r="C9" s="391"/>
      <c r="D9" s="392"/>
      <c r="E9" s="392"/>
      <c r="F9" s="392"/>
      <c r="G9" s="392"/>
      <c r="H9" s="392"/>
      <c r="I9" s="392"/>
      <c r="J9" s="393"/>
      <c r="L9" s="21"/>
      <c r="M9" s="5"/>
    </row>
    <row r="10" spans="2:13" ht="24" customHeight="1" thickBot="1" x14ac:dyDescent="0.3">
      <c r="C10" s="130"/>
      <c r="D10" s="128"/>
      <c r="E10" s="128"/>
      <c r="F10" s="128"/>
      <c r="G10" s="129"/>
      <c r="H10" s="129"/>
      <c r="I10" s="129"/>
      <c r="J10" s="129"/>
      <c r="L10" s="21"/>
      <c r="M10" s="5"/>
    </row>
    <row r="11" spans="2:13" ht="59.25" customHeight="1" thickBot="1" x14ac:dyDescent="0.45">
      <c r="C11" s="368" t="s">
        <v>464</v>
      </c>
      <c r="D11" s="369"/>
      <c r="E11" s="369"/>
      <c r="F11" s="370"/>
      <c r="H11" s="131"/>
      <c r="L11" s="21"/>
      <c r="M11" s="5"/>
    </row>
    <row r="12" spans="2:13" ht="24" customHeight="1" x14ac:dyDescent="0.25">
      <c r="C12" s="48"/>
      <c r="D12" s="48"/>
      <c r="E12" s="48"/>
      <c r="F12" s="48"/>
      <c r="L12" s="21"/>
      <c r="M12" s="5"/>
    </row>
    <row r="13" spans="2:13" ht="40.5" customHeight="1" x14ac:dyDescent="0.25">
      <c r="C13" s="48"/>
      <c r="D13" s="22" t="s">
        <v>512</v>
      </c>
      <c r="E13" s="22" t="s">
        <v>520</v>
      </c>
      <c r="F13" s="22" t="s">
        <v>521</v>
      </c>
      <c r="G13" s="347" t="s">
        <v>10</v>
      </c>
      <c r="L13" s="21"/>
      <c r="M13" s="5"/>
    </row>
    <row r="14" spans="2:13" ht="24" customHeight="1" x14ac:dyDescent="0.25">
      <c r="C14" s="48"/>
      <c r="D14" s="104" t="str">
        <f>'1) Tableau budgétaire 1'!D13</f>
        <v>OMS</v>
      </c>
      <c r="E14" s="104" t="str">
        <f>'1) Tableau budgétaire 1'!E13</f>
        <v>UNFPA</v>
      </c>
      <c r="F14" s="104">
        <f>'1) Tableau budgétaire 1'!F13</f>
        <v>0</v>
      </c>
      <c r="G14" s="348"/>
      <c r="L14" s="21"/>
      <c r="M14" s="5"/>
    </row>
    <row r="15" spans="2:13" ht="24" customHeight="1" x14ac:dyDescent="0.25">
      <c r="B15" s="385" t="s">
        <v>426</v>
      </c>
      <c r="C15" s="386"/>
      <c r="D15" s="386"/>
      <c r="E15" s="386"/>
      <c r="F15" s="386"/>
      <c r="G15" s="387"/>
      <c r="L15" s="21"/>
      <c r="M15" s="5"/>
    </row>
    <row r="16" spans="2:13" ht="22.5" customHeight="1" x14ac:dyDescent="0.25">
      <c r="C16" s="385" t="s">
        <v>427</v>
      </c>
      <c r="D16" s="386"/>
      <c r="E16" s="386"/>
      <c r="F16" s="386"/>
      <c r="G16" s="387"/>
      <c r="L16" s="21"/>
      <c r="M16" s="5"/>
    </row>
    <row r="17" spans="3:13" ht="24.75" customHeight="1" thickBot="1" x14ac:dyDescent="0.3">
      <c r="C17" s="150" t="s">
        <v>428</v>
      </c>
      <c r="D17" s="151">
        <f>'1) Tableau budgétaire 1'!D43</f>
        <v>20000</v>
      </c>
      <c r="E17" s="151">
        <f>'1) Tableau budgétaire 1'!E43</f>
        <v>160573</v>
      </c>
      <c r="F17" s="151">
        <f>'1) Tableau budgétaire 1'!F43</f>
        <v>0</v>
      </c>
      <c r="G17" s="152">
        <f>SUM(D17:F17)</f>
        <v>180573</v>
      </c>
      <c r="L17" s="21"/>
      <c r="M17" s="5"/>
    </row>
    <row r="18" spans="3:13" ht="21.75" customHeight="1" x14ac:dyDescent="0.25">
      <c r="C18" s="60" t="s">
        <v>429</v>
      </c>
      <c r="D18" s="92">
        <f>SUMIF('1) Tableau budgétaire 1'!$K$16:$K$42,LEFT($C18,1),'1) Tableau budgétaire 1'!$D$16:$D$42)</f>
        <v>0</v>
      </c>
      <c r="E18" s="92">
        <f>SUMIF('1) Tableau budgétaire 1'!$K$16:$K$42,LEFT($C18,1),'1) Tableau budgétaire 1'!$E$16:$E$42)</f>
        <v>0</v>
      </c>
      <c r="F18" s="92">
        <f>SUMIF('1) Tableau budgétaire 1'!$K$16:$K$42,LEFT($C18,1),'1) Tableau budgétaire 1'!$F$16:$F$42)</f>
        <v>0</v>
      </c>
      <c r="G18" s="61">
        <f t="shared" ref="G18:G24" si="0">SUM(D18:F18)</f>
        <v>0</v>
      </c>
    </row>
    <row r="19" spans="3:13" x14ac:dyDescent="0.25">
      <c r="C19" s="49" t="s">
        <v>430</v>
      </c>
      <c r="D19" s="92">
        <f>SUMIF('1) Tableau budgétaire 1'!$K$16:$K$42,LEFT($C19,1),'1) Tableau budgétaire 1'!$D$16:$D$42)</f>
        <v>0</v>
      </c>
      <c r="E19" s="92">
        <f>SUMIF('1) Tableau budgétaire 1'!$K$16:$K$42,LEFT($C19,1),'1) Tableau budgétaire 1'!$E$16:$E$42)</f>
        <v>0</v>
      </c>
      <c r="F19" s="92">
        <f>SUMIF('1) Tableau budgétaire 1'!$K$16:$K$42,LEFT($C19,1),'1) Tableau budgétaire 1'!$F$16:$F$42)</f>
        <v>0</v>
      </c>
      <c r="G19" s="59">
        <f t="shared" si="0"/>
        <v>0</v>
      </c>
    </row>
    <row r="20" spans="3:13" ht="15.75" customHeight="1" x14ac:dyDescent="0.25">
      <c r="C20" s="49" t="s">
        <v>431</v>
      </c>
      <c r="D20" s="92">
        <f>SUMIF('1) Tableau budgétaire 1'!$K$16:$K$42,LEFT($C20,1),'1) Tableau budgétaire 1'!$D$16:$D$42)</f>
        <v>0</v>
      </c>
      <c r="E20" s="92">
        <f>SUMIF('1) Tableau budgétaire 1'!$K$16:$K$42,LEFT($C20,1),'1) Tableau budgétaire 1'!$E$16:$E$42)</f>
        <v>0</v>
      </c>
      <c r="F20" s="92">
        <f>SUMIF('1) Tableau budgétaire 1'!$K$16:$K$42,LEFT($C20,1),'1) Tableau budgétaire 1'!$F$16:$F$42)</f>
        <v>0</v>
      </c>
      <c r="G20" s="59">
        <f t="shared" si="0"/>
        <v>0</v>
      </c>
    </row>
    <row r="21" spans="3:13" x14ac:dyDescent="0.25">
      <c r="C21" s="50" t="s">
        <v>432</v>
      </c>
      <c r="D21" s="92">
        <f>SUMIF('1) Tableau budgétaire 1'!$K$16:$K$42,LEFT($C21,1),'1) Tableau budgétaire 1'!$D$16:$D$42)</f>
        <v>0</v>
      </c>
      <c r="E21" s="92">
        <f>SUMIF('1) Tableau budgétaire 1'!$K$16:$K$42,LEFT($C21,1),'1) Tableau budgétaire 1'!$E$16:$E$42)</f>
        <v>7000</v>
      </c>
      <c r="F21" s="92">
        <f>SUMIF('1) Tableau budgétaire 1'!$K$16:$K$42,LEFT($C21,1),'1) Tableau budgétaire 1'!$F$16:$F$42)</f>
        <v>0</v>
      </c>
      <c r="G21" s="59">
        <f t="shared" si="0"/>
        <v>7000</v>
      </c>
    </row>
    <row r="22" spans="3:13" x14ac:dyDescent="0.25">
      <c r="C22" s="49" t="s">
        <v>433</v>
      </c>
      <c r="D22" s="92">
        <f>SUMIF('1) Tableau budgétaire 1'!$K$16:$K$42,LEFT($C22,1),'1) Tableau budgétaire 1'!$D$16:$D$42)</f>
        <v>0</v>
      </c>
      <c r="E22" s="92">
        <f>SUMIF('1) Tableau budgétaire 1'!$K$16:$K$42,LEFT($C22,1),'1) Tableau budgétaire 1'!$E$16:$E$42)</f>
        <v>0</v>
      </c>
      <c r="F22" s="92">
        <f>SUMIF('1) Tableau budgétaire 1'!$K$16:$K$42,LEFT($C22,1),'1) Tableau budgétaire 1'!$F$16:$F$42)</f>
        <v>0</v>
      </c>
      <c r="G22" s="59">
        <f t="shared" si="0"/>
        <v>0</v>
      </c>
    </row>
    <row r="23" spans="3:13" ht="21.75" customHeight="1" x14ac:dyDescent="0.25">
      <c r="C23" s="49" t="s">
        <v>434</v>
      </c>
      <c r="D23" s="92">
        <f>SUMIF('1) Tableau budgétaire 1'!$K$16:$K$42,LEFT($C23,1),'1) Tableau budgétaire 1'!$D$16:$D$42)</f>
        <v>20000</v>
      </c>
      <c r="E23" s="92">
        <f>SUMIF('1) Tableau budgétaire 1'!$K$16:$K$42,LEFT($C23,1),'1) Tableau budgétaire 1'!$E$16:$E$42)</f>
        <v>153573</v>
      </c>
      <c r="F23" s="92">
        <f>SUMIF('1) Tableau budgétaire 1'!$K$16:$K$42,LEFT($C23,1),'1) Tableau budgétaire 1'!$F$16:$F$42)</f>
        <v>0</v>
      </c>
      <c r="G23" s="59">
        <f t="shared" si="0"/>
        <v>173573</v>
      </c>
    </row>
    <row r="24" spans="3:13" ht="36.75" customHeight="1" x14ac:dyDescent="0.25">
      <c r="C24" s="49" t="s">
        <v>435</v>
      </c>
      <c r="D24" s="92">
        <f>SUMIF('1) Tableau budgétaire 1'!$K$16:$K$42,LEFT($C24,1),'1) Tableau budgétaire 1'!$D$16:$D$42)</f>
        <v>0</v>
      </c>
      <c r="E24" s="92">
        <f>SUMIF('1) Tableau budgétaire 1'!$K$16:$K$42,LEFT($C24,1),'1) Tableau budgétaire 1'!$E$16:$E$42)</f>
        <v>0</v>
      </c>
      <c r="F24" s="92">
        <f>SUMIF('1) Tableau budgétaire 1'!$K$16:$K$42,LEFT($C24,1),'1) Tableau budgétaire 1'!$F$16:$F$42)</f>
        <v>0</v>
      </c>
      <c r="G24" s="59">
        <f t="shared" si="0"/>
        <v>0</v>
      </c>
    </row>
    <row r="25" spans="3:13" ht="15.75" customHeight="1" x14ac:dyDescent="0.25">
      <c r="C25" s="54" t="s">
        <v>17</v>
      </c>
      <c r="D25" s="65">
        <f>SUM(D18:D24)</f>
        <v>20000</v>
      </c>
      <c r="E25" s="65">
        <f>SUM(E18:E24)</f>
        <v>160573</v>
      </c>
      <c r="F25" s="65">
        <f t="shared" ref="F25" si="1">SUM(F18:F24)</f>
        <v>0</v>
      </c>
      <c r="G25" s="126">
        <f>SUM(D25:F25)</f>
        <v>180573</v>
      </c>
    </row>
    <row r="26" spans="3:13" s="53" customFormat="1" x14ac:dyDescent="0.25">
      <c r="C26" s="66"/>
      <c r="D26" s="67"/>
      <c r="E26" s="67"/>
      <c r="F26" s="67"/>
      <c r="G26" s="127"/>
    </row>
    <row r="27" spans="3:13" x14ac:dyDescent="0.25">
      <c r="C27" s="385" t="s">
        <v>436</v>
      </c>
      <c r="D27" s="386"/>
      <c r="E27" s="386"/>
      <c r="F27" s="386"/>
      <c r="G27" s="387"/>
    </row>
    <row r="28" spans="3:13" ht="27" customHeight="1" thickBot="1" x14ac:dyDescent="0.3">
      <c r="C28" s="62" t="s">
        <v>437</v>
      </c>
      <c r="D28" s="63">
        <f>'1) Tableau budgétaire 1'!D70</f>
        <v>0</v>
      </c>
      <c r="E28" s="63">
        <f>'1) Tableau budgétaire 1'!E70</f>
        <v>67455</v>
      </c>
      <c r="F28" s="63">
        <f>'1) Tableau budgétaire 1'!F70</f>
        <v>0</v>
      </c>
      <c r="G28" s="64">
        <f t="shared" ref="G28:G36" si="2">SUM(D28:F28)</f>
        <v>67455</v>
      </c>
    </row>
    <row r="29" spans="3:13" x14ac:dyDescent="0.25">
      <c r="C29" s="60" t="s">
        <v>429</v>
      </c>
      <c r="D29" s="92">
        <f>SUMIF('1) Tableau budgétaire 1'!$K$45:$K$69,LEFT($C29,1),'1) Tableau budgétaire 1'!$D$45:$D$69)</f>
        <v>0</v>
      </c>
      <c r="E29" s="92">
        <f>SUMIF('1) Tableau budgétaire 1'!$K$45:$K$69,LEFT($C29,1),'1) Tableau budgétaire 1'!$E$45:$E$69)</f>
        <v>0</v>
      </c>
      <c r="F29" s="92">
        <f>SUMIF('1) Tableau budgétaire 1'!$K$45:$K$69,LEFT($C29,1),'1) Tableau budgétaire 1'!$F$45:$F$69)</f>
        <v>0</v>
      </c>
      <c r="G29" s="61">
        <f t="shared" si="2"/>
        <v>0</v>
      </c>
    </row>
    <row r="30" spans="3:13" x14ac:dyDescent="0.25">
      <c r="C30" s="49" t="s">
        <v>430</v>
      </c>
      <c r="D30" s="92">
        <f>SUMIF('1) Tableau budgétaire 1'!$K$45:$K$69,LEFT($C30,1),'1) Tableau budgétaire 1'!$D$45:$D$69)</f>
        <v>0</v>
      </c>
      <c r="E30" s="92">
        <f>SUMIF('1) Tableau budgétaire 1'!$K$45:$K$69,LEFT($C30,1),'1) Tableau budgétaire 1'!$E$45:$E$69)</f>
        <v>0</v>
      </c>
      <c r="F30" s="92">
        <f>SUMIF('1) Tableau budgétaire 1'!$K$45:$K$69,LEFT($C30,1),'1) Tableau budgétaire 1'!$F$45:$F$69)</f>
        <v>0</v>
      </c>
      <c r="G30" s="59">
        <f t="shared" si="2"/>
        <v>0</v>
      </c>
    </row>
    <row r="31" spans="3:13" ht="31.5" x14ac:dyDescent="0.25">
      <c r="C31" s="49" t="s">
        <v>431</v>
      </c>
      <c r="D31" s="92">
        <f>SUMIF('1) Tableau budgétaire 1'!$K$45:$K$69,LEFT($C31,1),'1) Tableau budgétaire 1'!$D$45:$D$69)</f>
        <v>0</v>
      </c>
      <c r="E31" s="92">
        <f>SUMIF('1) Tableau budgétaire 1'!$K$45:$K$69,LEFT($C31,1),'1) Tableau budgétaire 1'!$E$45:$E$69)</f>
        <v>0</v>
      </c>
      <c r="F31" s="92">
        <f>SUMIF('1) Tableau budgétaire 1'!$K$45:$K$69,LEFT($C31,1),'1) Tableau budgétaire 1'!$F$45:$F$69)</f>
        <v>0</v>
      </c>
      <c r="G31" s="59">
        <f t="shared" si="2"/>
        <v>0</v>
      </c>
    </row>
    <row r="32" spans="3:13" x14ac:dyDescent="0.25">
      <c r="C32" s="50" t="s">
        <v>432</v>
      </c>
      <c r="D32" s="92">
        <f>SUMIF('1) Tableau budgétaire 1'!$K$45:$K$69,LEFT($C32,1),'1) Tableau budgétaire 1'!$D$45:$D$69)</f>
        <v>0</v>
      </c>
      <c r="E32" s="92">
        <f>SUMIF('1) Tableau budgétaire 1'!$K$45:$K$69,LEFT($C32,1),'1) Tableau budgétaire 1'!$E$45:$E$69)</f>
        <v>13900</v>
      </c>
      <c r="F32" s="92">
        <f>SUMIF('1) Tableau budgétaire 1'!$K$45:$K$69,LEFT($C32,1),'1) Tableau budgétaire 1'!$F$45:$F$69)</f>
        <v>0</v>
      </c>
      <c r="G32" s="59">
        <f t="shared" si="2"/>
        <v>13900</v>
      </c>
    </row>
    <row r="33" spans="3:7" x14ac:dyDescent="0.25">
      <c r="C33" s="49" t="s">
        <v>433</v>
      </c>
      <c r="D33" s="92">
        <f>SUMIF('1) Tableau budgétaire 1'!$K$45:$K$69,LEFT($C33,1),'1) Tableau budgétaire 1'!$D$45:$D$69)</f>
        <v>0</v>
      </c>
      <c r="E33" s="92">
        <f>SUMIF('1) Tableau budgétaire 1'!$K$45:$K$69,LEFT($C33,1),'1) Tableau budgétaire 1'!$E$45:$E$69)</f>
        <v>0</v>
      </c>
      <c r="F33" s="92">
        <f>SUMIF('1) Tableau budgétaire 1'!$K$45:$K$69,LEFT($C33,1),'1) Tableau budgétaire 1'!$F$45:$F$69)</f>
        <v>0</v>
      </c>
      <c r="G33" s="59">
        <f t="shared" si="2"/>
        <v>0</v>
      </c>
    </row>
    <row r="34" spans="3:7" x14ac:dyDescent="0.25">
      <c r="C34" s="49" t="s">
        <v>434</v>
      </c>
      <c r="D34" s="92">
        <f>SUMIF('1) Tableau budgétaire 1'!$K$45:$K$69,LEFT($C34,1),'1) Tableau budgétaire 1'!$D$45:$D$69)</f>
        <v>0</v>
      </c>
      <c r="E34" s="92">
        <f>SUMIF('1) Tableau budgétaire 1'!$K$45:$K$69,LEFT($C34,1),'1) Tableau budgétaire 1'!$E$45:$E$69)</f>
        <v>53555</v>
      </c>
      <c r="F34" s="92">
        <f>SUMIF('1) Tableau budgétaire 1'!$K$45:$K$69,LEFT($C34,1),'1) Tableau budgétaire 1'!$F$45:$F$69)</f>
        <v>0</v>
      </c>
      <c r="G34" s="59">
        <f t="shared" si="2"/>
        <v>53555</v>
      </c>
    </row>
    <row r="35" spans="3:7" ht="31.5" x14ac:dyDescent="0.25">
      <c r="C35" s="49" t="s">
        <v>435</v>
      </c>
      <c r="D35" s="92">
        <f>SUMIF('1) Tableau budgétaire 1'!$K$45:$K$69,LEFT($C35,1),'1) Tableau budgétaire 1'!$D$45:$D$69)</f>
        <v>0</v>
      </c>
      <c r="E35" s="92">
        <f>SUMIF('1) Tableau budgétaire 1'!$K$45:$K$69,LEFT($C35,1),'1) Tableau budgétaire 1'!$E$45:$E$69)</f>
        <v>0</v>
      </c>
      <c r="F35" s="92">
        <f>SUMIF('1) Tableau budgétaire 1'!$K$45:$K$69,LEFT($C35,1),'1) Tableau budgétaire 1'!$F$45:$F$69)</f>
        <v>0</v>
      </c>
      <c r="G35" s="59">
        <f t="shared" si="2"/>
        <v>0</v>
      </c>
    </row>
    <row r="36" spans="3:7" x14ac:dyDescent="0.25">
      <c r="C36" s="54" t="s">
        <v>17</v>
      </c>
      <c r="D36" s="65">
        <f t="shared" ref="D36:E36" si="3">SUM(D29:D35)</f>
        <v>0</v>
      </c>
      <c r="E36" s="65">
        <f t="shared" si="3"/>
        <v>67455</v>
      </c>
      <c r="F36" s="65">
        <f t="shared" ref="F36" si="4">SUM(F29:F35)</f>
        <v>0</v>
      </c>
      <c r="G36" s="59">
        <f t="shared" si="2"/>
        <v>67455</v>
      </c>
    </row>
    <row r="37" spans="3:7" s="53" customFormat="1" x14ac:dyDescent="0.25">
      <c r="C37" s="66"/>
      <c r="D37" s="67"/>
      <c r="E37" s="67"/>
      <c r="F37" s="67"/>
      <c r="G37" s="68"/>
    </row>
    <row r="38" spans="3:7" x14ac:dyDescent="0.25">
      <c r="C38" s="385" t="s">
        <v>438</v>
      </c>
      <c r="D38" s="386"/>
      <c r="E38" s="386"/>
      <c r="F38" s="386"/>
      <c r="G38" s="387"/>
    </row>
    <row r="39" spans="3:7" ht="21.75" customHeight="1" thickBot="1" x14ac:dyDescent="0.3">
      <c r="C39" s="62" t="s">
        <v>439</v>
      </c>
      <c r="D39" s="63">
        <f>'1) Tableau budgétaire 1'!D97</f>
        <v>0</v>
      </c>
      <c r="E39" s="63">
        <f>'1) Tableau budgétaire 1'!E97</f>
        <v>121856.12627159696</v>
      </c>
      <c r="F39" s="63">
        <f>'1) Tableau budgétaire 1'!F97</f>
        <v>0</v>
      </c>
      <c r="G39" s="64">
        <f t="shared" ref="G39:G47" si="5">SUM(D39:F39)</f>
        <v>121856.12627159696</v>
      </c>
    </row>
    <row r="40" spans="3:7" x14ac:dyDescent="0.25">
      <c r="C40" s="60" t="s">
        <v>429</v>
      </c>
      <c r="D40" s="92">
        <f>SUMIF('1) Tableau budgétaire 1'!$K$72:$K$96,LEFT($C40,1),'1) Tableau budgétaire 1'!$D$72:$D$96)</f>
        <v>0</v>
      </c>
      <c r="E40" s="92">
        <f>SUMIF('1) Tableau budgétaire 1'!$K$72:$K$96,LEFT($C40,1),'1) Tableau budgétaire 1'!$E$72:$E$96)</f>
        <v>0</v>
      </c>
      <c r="F40" s="92">
        <f>SUMIF('1) Tableau budgétaire 1'!$K$72:$K$96,LEFT($C40,1),'1) Tableau budgétaire 1'!$F$72:$F$96)</f>
        <v>0</v>
      </c>
      <c r="G40" s="61">
        <f t="shared" si="5"/>
        <v>0</v>
      </c>
    </row>
    <row r="41" spans="3:7" s="53" customFormat="1" ht="15.75" customHeight="1" x14ac:dyDescent="0.25">
      <c r="C41" s="49" t="s">
        <v>430</v>
      </c>
      <c r="D41" s="92">
        <f>SUMIF('1) Tableau budgétaire 1'!$K$72:$K$96,LEFT($C41,1),'1) Tableau budgétaire 1'!$D$72:$D$96)</f>
        <v>0</v>
      </c>
      <c r="E41" s="92">
        <f>SUMIF('1) Tableau budgétaire 1'!$K$72:$K$96,LEFT($C41,1),'1) Tableau budgétaire 1'!$E$72:$E$96)</f>
        <v>0</v>
      </c>
      <c r="F41" s="92">
        <f>SUMIF('1) Tableau budgétaire 1'!$K$72:$K$96,LEFT($C41,1),'1) Tableau budgétaire 1'!$F$72:$F$96)</f>
        <v>0</v>
      </c>
      <c r="G41" s="59">
        <f t="shared" si="5"/>
        <v>0</v>
      </c>
    </row>
    <row r="42" spans="3:7" s="53" customFormat="1" ht="31.5" x14ac:dyDescent="0.25">
      <c r="C42" s="49" t="s">
        <v>431</v>
      </c>
      <c r="D42" s="92">
        <f>SUMIF('1) Tableau budgétaire 1'!$K$72:$K$96,LEFT($C42,1),'1) Tableau budgétaire 1'!$D$72:$D$96)</f>
        <v>0</v>
      </c>
      <c r="E42" s="92">
        <f>SUMIF('1) Tableau budgétaire 1'!$K$72:$K$96,LEFT($C42,1),'1) Tableau budgétaire 1'!$E$72:$E$96)</f>
        <v>45000</v>
      </c>
      <c r="F42" s="92">
        <f>SUMIF('1) Tableau budgétaire 1'!$K$72:$K$96,LEFT($C42,1),'1) Tableau budgétaire 1'!$F$72:$F$96)</f>
        <v>0</v>
      </c>
      <c r="G42" s="59">
        <f t="shared" si="5"/>
        <v>45000</v>
      </c>
    </row>
    <row r="43" spans="3:7" s="53" customFormat="1" x14ac:dyDescent="0.25">
      <c r="C43" s="50" t="s">
        <v>432</v>
      </c>
      <c r="D43" s="92">
        <f>SUMIF('1) Tableau budgétaire 1'!$K$72:$K$96,LEFT($C43,1),'1) Tableau budgétaire 1'!$D$72:$D$96)</f>
        <v>0</v>
      </c>
      <c r="E43" s="92">
        <f>SUMIF('1) Tableau budgétaire 1'!$K$72:$K$96,LEFT($C43,1),'1) Tableau budgétaire 1'!$E$72:$E$96)</f>
        <v>16954.545454545456</v>
      </c>
      <c r="F43" s="92">
        <f>SUMIF('1) Tableau budgétaire 1'!$K$72:$K$96,LEFT($C43,1),'1) Tableau budgétaire 1'!$F$72:$F$96)</f>
        <v>0</v>
      </c>
      <c r="G43" s="59">
        <f t="shared" si="5"/>
        <v>16954.545454545456</v>
      </c>
    </row>
    <row r="44" spans="3:7" x14ac:dyDescent="0.25">
      <c r="C44" s="49" t="s">
        <v>433</v>
      </c>
      <c r="D44" s="92">
        <f>SUMIF('1) Tableau budgétaire 1'!$K$72:$K$96,LEFT($C44,1),'1) Tableau budgétaire 1'!$D$72:$D$96)</f>
        <v>0</v>
      </c>
      <c r="E44" s="92">
        <f>SUMIF('1) Tableau budgétaire 1'!$K$72:$K$96,LEFT($C44,1),'1) Tableau budgétaire 1'!$E$72:$E$96)</f>
        <v>0</v>
      </c>
      <c r="F44" s="92">
        <f>SUMIF('1) Tableau budgétaire 1'!$K$72:$K$96,LEFT($C44,1),'1) Tableau budgétaire 1'!$F$72:$F$96)</f>
        <v>0</v>
      </c>
      <c r="G44" s="59">
        <f t="shared" si="5"/>
        <v>0</v>
      </c>
    </row>
    <row r="45" spans="3:7" x14ac:dyDescent="0.25">
      <c r="C45" s="49" t="s">
        <v>434</v>
      </c>
      <c r="D45" s="92">
        <f>SUMIF('1) Tableau budgétaire 1'!$K$72:$K$96,LEFT($C45,1),'1) Tableau budgétaire 1'!$D$72:$D$96)</f>
        <v>0</v>
      </c>
      <c r="E45" s="92">
        <f>SUMIF('1) Tableau budgétaire 1'!$K$72:$K$96,LEFT($C45,1),'1) Tableau budgétaire 1'!$E$72:$E$96)</f>
        <v>59901.580817051508</v>
      </c>
      <c r="F45" s="92">
        <f>SUMIF('1) Tableau budgétaire 1'!$K$72:$K$96,LEFT($C45,1),'1) Tableau budgétaire 1'!$F$72:$F$96)</f>
        <v>0</v>
      </c>
      <c r="G45" s="59">
        <f t="shared" si="5"/>
        <v>59901.580817051508</v>
      </c>
    </row>
    <row r="46" spans="3:7" ht="31.5" x14ac:dyDescent="0.25">
      <c r="C46" s="49" t="s">
        <v>435</v>
      </c>
      <c r="D46" s="92">
        <f>SUMIF('1) Tableau budgétaire 1'!$K$72:$K$96,LEFT($C46,1),'1) Tableau budgétaire 1'!$D$72:$D$96)</f>
        <v>0</v>
      </c>
      <c r="E46" s="92">
        <f>SUMIF('1) Tableau budgétaire 1'!$K$72:$K$96,LEFT($C46,1),'1) Tableau budgétaire 1'!$E$72:$E$96)</f>
        <v>0</v>
      </c>
      <c r="F46" s="92">
        <f>SUMIF('1) Tableau budgétaire 1'!$K$72:$K$96,LEFT($C46,1),'1) Tableau budgétaire 1'!$F$72:$F$96)</f>
        <v>0</v>
      </c>
      <c r="G46" s="59">
        <f t="shared" si="5"/>
        <v>0</v>
      </c>
    </row>
    <row r="47" spans="3:7" x14ac:dyDescent="0.25">
      <c r="C47" s="54" t="s">
        <v>17</v>
      </c>
      <c r="D47" s="65">
        <f t="shared" ref="D47:F47" si="6">SUM(D40:D46)</f>
        <v>0</v>
      </c>
      <c r="E47" s="65">
        <f t="shared" si="6"/>
        <v>121856.12627159696</v>
      </c>
      <c r="F47" s="65">
        <f t="shared" si="6"/>
        <v>0</v>
      </c>
      <c r="G47" s="59">
        <f t="shared" si="5"/>
        <v>121856.12627159696</v>
      </c>
    </row>
    <row r="48" spans="3:7" s="53" customFormat="1" x14ac:dyDescent="0.25">
      <c r="C48" s="66"/>
      <c r="D48" s="67"/>
      <c r="E48" s="67"/>
      <c r="F48" s="67"/>
      <c r="G48" s="68"/>
    </row>
    <row r="49" spans="2:7" x14ac:dyDescent="0.25">
      <c r="C49" s="385" t="s">
        <v>440</v>
      </c>
      <c r="D49" s="386"/>
      <c r="E49" s="386"/>
      <c r="F49" s="386"/>
      <c r="G49" s="387"/>
    </row>
    <row r="50" spans="2:7" ht="20.25" customHeight="1" thickBot="1" x14ac:dyDescent="0.3">
      <c r="C50" s="62" t="s">
        <v>441</v>
      </c>
      <c r="D50" s="63">
        <f>'1) Tableau budgétaire 1'!D109</f>
        <v>0</v>
      </c>
      <c r="E50" s="63">
        <f>'1) Tableau budgétaire 1'!E109</f>
        <v>0</v>
      </c>
      <c r="F50" s="63">
        <f>'1) Tableau budgétaire 1'!F109</f>
        <v>0</v>
      </c>
      <c r="G50" s="64">
        <f t="shared" ref="G50:G58" si="7">SUM(D50:F50)</f>
        <v>0</v>
      </c>
    </row>
    <row r="51" spans="2:7" x14ac:dyDescent="0.25">
      <c r="C51" s="60" t="s">
        <v>429</v>
      </c>
      <c r="D51" s="92">
        <f>SUMIF('1) Tableau budgétaire 1'!$K$99:$K$108,LEFT($C51,1),'1) Tableau budgétaire 1'!$D$99:$D$108)</f>
        <v>0</v>
      </c>
      <c r="E51" s="92">
        <f>SUMIF('1) Tableau budgétaire 1'!$K$99:$K$108,LEFT($C51,1),'1) Tableau budgétaire 1'!$E$99:$E$108)</f>
        <v>0</v>
      </c>
      <c r="F51" s="92">
        <f>SUMIF('1) Tableau budgétaire 1'!$K$99:$K$108,LEFT($C51,1),'1) Tableau budgétaire 1'!$F$99:$F$108)</f>
        <v>0</v>
      </c>
      <c r="G51" s="61">
        <f t="shared" si="7"/>
        <v>0</v>
      </c>
    </row>
    <row r="52" spans="2:7" ht="15.75" customHeight="1" x14ac:dyDescent="0.25">
      <c r="C52" s="49" t="s">
        <v>430</v>
      </c>
      <c r="D52" s="92">
        <f>SUMIF('1) Tableau budgétaire 1'!$K$99:$K$108,LEFT($C52,1),'1) Tableau budgétaire 1'!$D$99:$D$108)</f>
        <v>0</v>
      </c>
      <c r="E52" s="92">
        <f>SUMIF('1) Tableau budgétaire 1'!$K$99:$K$108,LEFT($C52,1),'1) Tableau budgétaire 1'!$E$99:$E$108)</f>
        <v>0</v>
      </c>
      <c r="F52" s="92">
        <f>SUMIF('1) Tableau budgétaire 1'!$K$99:$K$108,LEFT($C52,1),'1) Tableau budgétaire 1'!$F$99:$F$108)</f>
        <v>0</v>
      </c>
      <c r="G52" s="59">
        <f t="shared" si="7"/>
        <v>0</v>
      </c>
    </row>
    <row r="53" spans="2:7" ht="32.25" customHeight="1" x14ac:dyDescent="0.25">
      <c r="C53" s="49" t="s">
        <v>431</v>
      </c>
      <c r="D53" s="92">
        <f>SUMIF('1) Tableau budgétaire 1'!$K$99:$K$108,LEFT($C53,1),'1) Tableau budgétaire 1'!$D$99:$D$108)</f>
        <v>0</v>
      </c>
      <c r="E53" s="92">
        <f>SUMIF('1) Tableau budgétaire 1'!$K$99:$K$108,LEFT($C53,1),'1) Tableau budgétaire 1'!$E$99:$E$108)</f>
        <v>0</v>
      </c>
      <c r="F53" s="92">
        <f>SUMIF('1) Tableau budgétaire 1'!$K$99:$K$108,LEFT($C53,1),'1) Tableau budgétaire 1'!$F$99:$F$108)</f>
        <v>0</v>
      </c>
      <c r="G53" s="59">
        <f t="shared" si="7"/>
        <v>0</v>
      </c>
    </row>
    <row r="54" spans="2:7" s="53" customFormat="1" x14ac:dyDescent="0.25">
      <c r="C54" s="50" t="s">
        <v>432</v>
      </c>
      <c r="D54" s="92">
        <f>SUMIF('1) Tableau budgétaire 1'!$K$99:$K$108,LEFT($C54,1),'1) Tableau budgétaire 1'!$D$99:$D$108)</f>
        <v>0</v>
      </c>
      <c r="E54" s="92">
        <f>SUMIF('1) Tableau budgétaire 1'!$K$99:$K$108,LEFT($C54,1),'1) Tableau budgétaire 1'!$E$99:$E$108)</f>
        <v>0</v>
      </c>
      <c r="F54" s="92">
        <f>SUMIF('1) Tableau budgétaire 1'!$K$99:$K$108,LEFT($C54,1),'1) Tableau budgétaire 1'!$F$99:$F$108)</f>
        <v>0</v>
      </c>
      <c r="G54" s="59">
        <f t="shared" si="7"/>
        <v>0</v>
      </c>
    </row>
    <row r="55" spans="2:7" x14ac:dyDescent="0.25">
      <c r="C55" s="49" t="s">
        <v>433</v>
      </c>
      <c r="D55" s="92">
        <f>SUMIF('1) Tableau budgétaire 1'!$K$99:$K$108,LEFT($C55,1),'1) Tableau budgétaire 1'!$D$99:$D$108)</f>
        <v>0</v>
      </c>
      <c r="E55" s="92">
        <f>SUMIF('1) Tableau budgétaire 1'!$K$99:$K$108,LEFT($C55,1),'1) Tableau budgétaire 1'!$E$99:$E$108)</f>
        <v>0</v>
      </c>
      <c r="F55" s="92">
        <f>SUMIF('1) Tableau budgétaire 1'!$K$99:$K$108,LEFT($C55,1),'1) Tableau budgétaire 1'!$F$99:$F$108)</f>
        <v>0</v>
      </c>
      <c r="G55" s="59">
        <f t="shared" si="7"/>
        <v>0</v>
      </c>
    </row>
    <row r="56" spans="2:7" x14ac:dyDescent="0.25">
      <c r="C56" s="49" t="s">
        <v>434</v>
      </c>
      <c r="D56" s="92">
        <f>SUMIF('1) Tableau budgétaire 1'!$K$99:$K$108,LEFT($C56,1),'1) Tableau budgétaire 1'!$D$99:$D$108)</f>
        <v>0</v>
      </c>
      <c r="E56" s="92">
        <f>SUMIF('1) Tableau budgétaire 1'!$K$99:$K$108,LEFT($C56,1),'1) Tableau budgétaire 1'!$E$99:$E$108)</f>
        <v>0</v>
      </c>
      <c r="F56" s="92">
        <f>SUMIF('1) Tableau budgétaire 1'!$K$99:$K$108,LEFT($C56,1),'1) Tableau budgétaire 1'!$F$99:$F$108)</f>
        <v>0</v>
      </c>
      <c r="G56" s="59">
        <f t="shared" si="7"/>
        <v>0</v>
      </c>
    </row>
    <row r="57" spans="2:7" ht="31.5" x14ac:dyDescent="0.25">
      <c r="C57" s="49" t="s">
        <v>435</v>
      </c>
      <c r="D57" s="92">
        <f>SUMIF('1) Tableau budgétaire 1'!$K$99:$K$108,LEFT($C57,1),'1) Tableau budgétaire 1'!$D$99:$D$108)</f>
        <v>0</v>
      </c>
      <c r="E57" s="92">
        <f>SUMIF('1) Tableau budgétaire 1'!$K$99:$K$108,LEFT($C57,1),'1) Tableau budgétaire 1'!$E$99:$E$108)</f>
        <v>0</v>
      </c>
      <c r="F57" s="92">
        <f>SUMIF('1) Tableau budgétaire 1'!$K$99:$K$108,LEFT($C57,1),'1) Tableau budgétaire 1'!$F$99:$F$108)</f>
        <v>0</v>
      </c>
      <c r="G57" s="59">
        <f t="shared" si="7"/>
        <v>0</v>
      </c>
    </row>
    <row r="58" spans="2:7" ht="21" customHeight="1" x14ac:dyDescent="0.25">
      <c r="C58" s="54" t="s">
        <v>17</v>
      </c>
      <c r="D58" s="65">
        <f t="shared" ref="D58:E58" si="8">SUM(D51:D57)</f>
        <v>0</v>
      </c>
      <c r="E58" s="65">
        <f t="shared" si="8"/>
        <v>0</v>
      </c>
      <c r="F58" s="65">
        <f t="shared" ref="F58" si="9">SUM(F51:F57)</f>
        <v>0</v>
      </c>
      <c r="G58" s="59">
        <f t="shared" si="7"/>
        <v>0</v>
      </c>
    </row>
    <row r="59" spans="2:7" s="53" customFormat="1" ht="22.5" customHeight="1" x14ac:dyDescent="0.25">
      <c r="C59" s="69"/>
      <c r="D59" s="67"/>
      <c r="E59" s="67"/>
      <c r="F59" s="67"/>
      <c r="G59" s="68"/>
    </row>
    <row r="60" spans="2:7" x14ac:dyDescent="0.25">
      <c r="B60" s="385" t="s">
        <v>442</v>
      </c>
      <c r="C60" s="386"/>
      <c r="D60" s="386"/>
      <c r="E60" s="386"/>
      <c r="F60" s="386"/>
      <c r="G60" s="387"/>
    </row>
    <row r="61" spans="2:7" x14ac:dyDescent="0.25">
      <c r="C61" s="385" t="s">
        <v>382</v>
      </c>
      <c r="D61" s="386"/>
      <c r="E61" s="386"/>
      <c r="F61" s="386"/>
      <c r="G61" s="387"/>
    </row>
    <row r="62" spans="2:7" ht="24" customHeight="1" thickBot="1" x14ac:dyDescent="0.3">
      <c r="C62" s="62" t="s">
        <v>443</v>
      </c>
      <c r="D62" s="63">
        <f>'1) Tableau budgétaire 1'!D208</f>
        <v>273000</v>
      </c>
      <c r="E62" s="63">
        <f>'1) Tableau budgétaire 1'!E208</f>
        <v>29000</v>
      </c>
      <c r="F62" s="63">
        <f>'1) Tableau budgétaire 1'!F208</f>
        <v>0</v>
      </c>
      <c r="G62" s="64">
        <f>SUM(D62:F62)</f>
        <v>302000</v>
      </c>
    </row>
    <row r="63" spans="2:7" ht="15.75" customHeight="1" x14ac:dyDescent="0.25">
      <c r="C63" s="60" t="s">
        <v>429</v>
      </c>
      <c r="D63" s="92">
        <f>SUMIF('1) Tableau budgétaire 1'!$K$113:$K$207,LEFT($C63,1),'1) Tableau budgétaire 1'!$D$113:$D$207)</f>
        <v>0</v>
      </c>
      <c r="E63" s="92">
        <f>SUMIF('1) Tableau budgétaire 1'!$K$113:$K$207,LEFT($C63,1),'1) Tableau budgétaire 1'!$E$113:$E$207)</f>
        <v>0</v>
      </c>
      <c r="F63" s="92">
        <f>SUMIF('1) Tableau budgétaire 1'!$K$113:$K$207,LEFT($C63,1),'1) Tableau budgétaire 1'!$F$113:$F$207)</f>
        <v>0</v>
      </c>
      <c r="G63" s="61">
        <f t="shared" ref="G63:G69" si="10">SUM(D63:F63)</f>
        <v>0</v>
      </c>
    </row>
    <row r="64" spans="2:7" ht="15.75" customHeight="1" x14ac:dyDescent="0.25">
      <c r="C64" s="49" t="s">
        <v>430</v>
      </c>
      <c r="D64" s="92">
        <f>SUMIF('1) Tableau budgétaire 1'!$K$113:$K$207,LEFT($C64,1),'1) Tableau budgétaire 1'!$D$113:$D$207)</f>
        <v>0</v>
      </c>
      <c r="E64" s="92">
        <f>SUMIF('1) Tableau budgétaire 1'!$K$113:$K$207,LEFT($C64,1),'1) Tableau budgétaire 1'!$E$113:$E$207)</f>
        <v>0</v>
      </c>
      <c r="F64" s="92">
        <f>SUMIF('1) Tableau budgétaire 1'!$K$113:$K$207,LEFT($C64,1),'1) Tableau budgétaire 1'!$F$113:$F$207)</f>
        <v>0</v>
      </c>
      <c r="G64" s="59">
        <f t="shared" si="10"/>
        <v>0</v>
      </c>
    </row>
    <row r="65" spans="2:7" ht="15.75" customHeight="1" x14ac:dyDescent="0.25">
      <c r="C65" s="49" t="s">
        <v>431</v>
      </c>
      <c r="D65" s="92">
        <f>SUMIF('1) Tableau budgétaire 1'!$K$113:$K$207,LEFT($C65,1),'1) Tableau budgétaire 1'!$D$113:$D$207)</f>
        <v>45000</v>
      </c>
      <c r="E65" s="92">
        <f>SUMIF('1) Tableau budgétaire 1'!$K$113:$K$207,LEFT($C65,1),'1) Tableau budgétaire 1'!$E$113:$E$207)</f>
        <v>0</v>
      </c>
      <c r="F65" s="92">
        <f>SUMIF('1) Tableau budgétaire 1'!$K$113:$K$207,LEFT($C65,1),'1) Tableau budgétaire 1'!$F$113:$F$207)</f>
        <v>0</v>
      </c>
      <c r="G65" s="59">
        <f t="shared" si="10"/>
        <v>45000</v>
      </c>
    </row>
    <row r="66" spans="2:7" ht="18.75" customHeight="1" x14ac:dyDescent="0.25">
      <c r="C66" s="50" t="s">
        <v>432</v>
      </c>
      <c r="D66" s="92">
        <f>SUMIF('1) Tableau budgétaire 1'!$K$113:$K$207,LEFT($C66,1),'1) Tableau budgétaire 1'!$D$113:$D$207)</f>
        <v>0</v>
      </c>
      <c r="E66" s="92">
        <f>SUMIF('1) Tableau budgétaire 1'!$K$113:$K$207,LEFT($C66,1),'1) Tableau budgétaire 1'!$E$113:$E$207)</f>
        <v>10000</v>
      </c>
      <c r="F66" s="92">
        <f>SUMIF('1) Tableau budgétaire 1'!$K$113:$K$207,LEFT($C66,1),'1) Tableau budgétaire 1'!$F$113:$F$207)</f>
        <v>0</v>
      </c>
      <c r="G66" s="59">
        <f t="shared" si="10"/>
        <v>10000</v>
      </c>
    </row>
    <row r="67" spans="2:7" x14ac:dyDescent="0.25">
      <c r="C67" s="49" t="s">
        <v>433</v>
      </c>
      <c r="D67" s="92">
        <f>SUMIF('1) Tableau budgétaire 1'!$K$113:$K$207,LEFT($C67,1),'1) Tableau budgétaire 1'!$D$113:$D$207)</f>
        <v>0</v>
      </c>
      <c r="E67" s="92">
        <f>SUMIF('1) Tableau budgétaire 1'!$K$113:$K$207,LEFT($C67,1),'1) Tableau budgétaire 1'!$E$113:$E$207)</f>
        <v>0</v>
      </c>
      <c r="F67" s="92">
        <f>SUMIF('1) Tableau budgétaire 1'!$K$113:$K$207,LEFT($C67,1),'1) Tableau budgétaire 1'!$F$113:$F$207)</f>
        <v>0</v>
      </c>
      <c r="G67" s="59">
        <f t="shared" si="10"/>
        <v>0</v>
      </c>
    </row>
    <row r="68" spans="2:7" s="53" customFormat="1" ht="21.75" customHeight="1" x14ac:dyDescent="0.25">
      <c r="B68" s="51"/>
      <c r="C68" s="49" t="s">
        <v>434</v>
      </c>
      <c r="D68" s="92">
        <f>SUMIF('1) Tableau budgétaire 1'!$K$113:$K$207,LEFT($C68,1),'1) Tableau budgétaire 1'!$D$113:$D$207)</f>
        <v>228000</v>
      </c>
      <c r="E68" s="92">
        <f>SUMIF('1) Tableau budgétaire 1'!$K$113:$K$207,LEFT($C68,1),'1) Tableau budgétaire 1'!$E$113:$E$207)</f>
        <v>19000</v>
      </c>
      <c r="F68" s="92">
        <f>SUMIF('1) Tableau budgétaire 1'!$K$113:$K$207,LEFT($C68,1),'1) Tableau budgétaire 1'!$F$113:$F$207)</f>
        <v>0</v>
      </c>
      <c r="G68" s="59">
        <f t="shared" si="10"/>
        <v>247000</v>
      </c>
    </row>
    <row r="69" spans="2:7" s="53" customFormat="1" ht="31.5" x14ac:dyDescent="0.25">
      <c r="B69" s="51"/>
      <c r="C69" s="49" t="s">
        <v>435</v>
      </c>
      <c r="D69" s="92">
        <f>SUMIF('1) Tableau budgétaire 1'!$K$113:$K$207,LEFT($C69,1),'1) Tableau budgétaire 1'!$D$113:$D$207)</f>
        <v>0</v>
      </c>
      <c r="E69" s="92">
        <f>SUMIF('1) Tableau budgétaire 1'!$K$113:$K$207,LEFT($C69,1),'1) Tableau budgétaire 1'!$E$113:$E$207)</f>
        <v>0</v>
      </c>
      <c r="F69" s="92">
        <f>SUMIF('1) Tableau budgétaire 1'!$K$113:$K$207,LEFT($C69,1),'1) Tableau budgétaire 1'!$F$113:$F$207)</f>
        <v>0</v>
      </c>
      <c r="G69" s="59">
        <f t="shared" si="10"/>
        <v>0</v>
      </c>
    </row>
    <row r="70" spans="2:7" x14ac:dyDescent="0.25">
      <c r="C70" s="54" t="s">
        <v>17</v>
      </c>
      <c r="D70" s="65">
        <f>SUM(D63:D69)</f>
        <v>273000</v>
      </c>
      <c r="E70" s="65">
        <f>SUM(E63:E69)</f>
        <v>29000</v>
      </c>
      <c r="F70" s="65">
        <f t="shared" ref="F70" si="11">SUM(F63:F69)</f>
        <v>0</v>
      </c>
      <c r="G70" s="59">
        <f>SUM(D70:F70)</f>
        <v>302000</v>
      </c>
    </row>
    <row r="71" spans="2:7" s="53" customFormat="1" x14ac:dyDescent="0.25">
      <c r="C71" s="66"/>
      <c r="D71" s="67"/>
      <c r="E71" s="67"/>
      <c r="F71" s="67"/>
      <c r="G71" s="68"/>
    </row>
    <row r="72" spans="2:7" x14ac:dyDescent="0.25">
      <c r="B72" s="53"/>
      <c r="C72" s="385" t="s">
        <v>383</v>
      </c>
      <c r="D72" s="386"/>
      <c r="E72" s="386"/>
      <c r="F72" s="386"/>
      <c r="G72" s="387"/>
    </row>
    <row r="73" spans="2:7" ht="21.75" customHeight="1" thickBot="1" x14ac:dyDescent="0.3">
      <c r="C73" s="62" t="s">
        <v>444</v>
      </c>
      <c r="D73" s="63">
        <f>'1) Tableau budgétaire 1'!D255</f>
        <v>0</v>
      </c>
      <c r="E73" s="63">
        <f>'1) Tableau budgétaire 1'!E255</f>
        <v>104144</v>
      </c>
      <c r="F73" s="63">
        <f>'1) Tableau budgétaire 1'!F255</f>
        <v>0</v>
      </c>
      <c r="G73" s="64">
        <f t="shared" ref="G73:G81" si="12">SUM(D73:F73)</f>
        <v>104144</v>
      </c>
    </row>
    <row r="74" spans="2:7" ht="15.75" customHeight="1" x14ac:dyDescent="0.25">
      <c r="C74" s="60" t="s">
        <v>429</v>
      </c>
      <c r="D74" s="92">
        <f>SUMIF('1) Tableau budgétaire 1'!$K$210:$K$254,LEFT($C74,1),'1) Tableau budgétaire 1'!$D$210:$D$254)</f>
        <v>0</v>
      </c>
      <c r="E74" s="92">
        <f>SUMIF('1) Tableau budgétaire 1'!$K$210:$K$254,LEFT($C74,1),'1) Tableau budgétaire 1'!$E$210:$E$254)</f>
        <v>0</v>
      </c>
      <c r="F74" s="92">
        <f>SUMIF('1) Tableau budgétaire 1'!$K$210:$K$254,LEFT($C74,1),'1) Tableau budgétaire 1'!$F$210:$F$254)</f>
        <v>0</v>
      </c>
      <c r="G74" s="61">
        <f t="shared" si="12"/>
        <v>0</v>
      </c>
    </row>
    <row r="75" spans="2:7" ht="15.75" customHeight="1" x14ac:dyDescent="0.25">
      <c r="C75" s="49" t="s">
        <v>430</v>
      </c>
      <c r="D75" s="92">
        <f>SUMIF('1) Tableau budgétaire 1'!$K$210:$K$254,LEFT($C75,1),'1) Tableau budgétaire 1'!$D$210:$D$254)</f>
        <v>0</v>
      </c>
      <c r="E75" s="92">
        <f>SUMIF('1) Tableau budgétaire 1'!$K$210:$K$254,LEFT($C75,1),'1) Tableau budgétaire 1'!$E$210:$E$254)</f>
        <v>0</v>
      </c>
      <c r="F75" s="92">
        <f>SUMIF('1) Tableau budgétaire 1'!$K$210:$K$254,LEFT($C75,1),'1) Tableau budgétaire 1'!$F$210:$F$254)</f>
        <v>0</v>
      </c>
      <c r="G75" s="59">
        <f t="shared" si="12"/>
        <v>0</v>
      </c>
    </row>
    <row r="76" spans="2:7" ht="15.75" customHeight="1" x14ac:dyDescent="0.25">
      <c r="C76" s="49" t="s">
        <v>431</v>
      </c>
      <c r="D76" s="92">
        <f>SUMIF('1) Tableau budgétaire 1'!$K$210:$K$254,LEFT($C76,1),'1) Tableau budgétaire 1'!$D$210:$D$254)</f>
        <v>0</v>
      </c>
      <c r="E76" s="92">
        <f>SUMIF('1) Tableau budgétaire 1'!$K$210:$K$254,LEFT($C76,1),'1) Tableau budgétaire 1'!$E$210:$E$254)</f>
        <v>8024</v>
      </c>
      <c r="F76" s="92">
        <f>SUMIF('1) Tableau budgétaire 1'!$K$210:$K$254,LEFT($C76,1),'1) Tableau budgétaire 1'!$F$210:$F$254)</f>
        <v>0</v>
      </c>
      <c r="G76" s="59">
        <f t="shared" si="12"/>
        <v>8024</v>
      </c>
    </row>
    <row r="77" spans="2:7" x14ac:dyDescent="0.25">
      <c r="C77" s="50" t="s">
        <v>432</v>
      </c>
      <c r="D77" s="92">
        <f>SUMIF('1) Tableau budgétaire 1'!$K$210:$K$254,LEFT($C77,1),'1) Tableau budgétaire 1'!$D$210:$D$254)</f>
        <v>0</v>
      </c>
      <c r="E77" s="92">
        <f>SUMIF('1) Tableau budgétaire 1'!$K$210:$K$254,LEFT($C77,1),'1) Tableau budgétaire 1'!$E$210:$E$254)</f>
        <v>62640</v>
      </c>
      <c r="F77" s="92">
        <f>SUMIF('1) Tableau budgétaire 1'!$K$210:$K$254,LEFT($C77,1),'1) Tableau budgétaire 1'!$F$210:$F$254)</f>
        <v>0</v>
      </c>
      <c r="G77" s="59">
        <f t="shared" si="12"/>
        <v>62640</v>
      </c>
    </row>
    <row r="78" spans="2:7" x14ac:dyDescent="0.25">
      <c r="C78" s="49" t="s">
        <v>433</v>
      </c>
      <c r="D78" s="92">
        <f>SUMIF('1) Tableau budgétaire 1'!$K$210:$K$254,LEFT($C78,1),'1) Tableau budgétaire 1'!$D$210:$D$254)</f>
        <v>0</v>
      </c>
      <c r="E78" s="92">
        <f>SUMIF('1) Tableau budgétaire 1'!$K$210:$K$254,LEFT($C78,1),'1) Tableau budgétaire 1'!$E$210:$E$254)</f>
        <v>0</v>
      </c>
      <c r="F78" s="92">
        <f>SUMIF('1) Tableau budgétaire 1'!$K$210:$K$254,LEFT($C78,1),'1) Tableau budgétaire 1'!$F$210:$F$254)</f>
        <v>0</v>
      </c>
      <c r="G78" s="59">
        <f t="shared" si="12"/>
        <v>0</v>
      </c>
    </row>
    <row r="79" spans="2:7" x14ac:dyDescent="0.25">
      <c r="C79" s="49" t="s">
        <v>434</v>
      </c>
      <c r="D79" s="92">
        <f>SUMIF('1) Tableau budgétaire 1'!$K$210:$K$254,LEFT($C79,1),'1) Tableau budgétaire 1'!$D$210:$D$254)</f>
        <v>0</v>
      </c>
      <c r="E79" s="92">
        <f>SUMIF('1) Tableau budgétaire 1'!$K$210:$K$254,LEFT($C79,1),'1) Tableau budgétaire 1'!$E$210:$E$254)</f>
        <v>33480</v>
      </c>
      <c r="F79" s="92">
        <f>SUMIF('1) Tableau budgétaire 1'!$K$210:$K$254,LEFT($C79,1),'1) Tableau budgétaire 1'!$F$210:$F$254)</f>
        <v>0</v>
      </c>
      <c r="G79" s="59">
        <f t="shared" si="12"/>
        <v>33480</v>
      </c>
    </row>
    <row r="80" spans="2:7" ht="31.5" x14ac:dyDescent="0.25">
      <c r="C80" s="49" t="s">
        <v>435</v>
      </c>
      <c r="D80" s="92">
        <f>SUMIF('1) Tableau budgétaire 1'!$K$210:$K$254,LEFT($C80,1),'1) Tableau budgétaire 1'!$D$210:$D$254)</f>
        <v>0</v>
      </c>
      <c r="E80" s="92">
        <f>SUMIF('1) Tableau budgétaire 1'!$K$210:$K$254,LEFT($C80,1),'1) Tableau budgétaire 1'!$E$210:$E$254)</f>
        <v>0</v>
      </c>
      <c r="F80" s="92">
        <f>SUMIF('1) Tableau budgétaire 1'!$K$210:$K$254,LEFT($C80,1),'1) Tableau budgétaire 1'!$F$210:$F$254)</f>
        <v>0</v>
      </c>
      <c r="G80" s="59">
        <f t="shared" si="12"/>
        <v>0</v>
      </c>
    </row>
    <row r="81" spans="2:7" x14ac:dyDescent="0.25">
      <c r="C81" s="54" t="s">
        <v>17</v>
      </c>
      <c r="D81" s="65">
        <f t="shared" ref="D81:E81" si="13">SUM(D74:D80)</f>
        <v>0</v>
      </c>
      <c r="E81" s="65">
        <f t="shared" si="13"/>
        <v>104144</v>
      </c>
      <c r="F81" s="65">
        <f t="shared" ref="F81" si="14">SUM(F74:F80)</f>
        <v>0</v>
      </c>
      <c r="G81" s="59">
        <f t="shared" si="12"/>
        <v>104144</v>
      </c>
    </row>
    <row r="82" spans="2:7" s="53" customFormat="1" x14ac:dyDescent="0.25">
      <c r="C82" s="66"/>
      <c r="D82" s="67"/>
      <c r="E82" s="67"/>
      <c r="F82" s="67"/>
      <c r="G82" s="68"/>
    </row>
    <row r="83" spans="2:7" x14ac:dyDescent="0.25">
      <c r="C83" s="385" t="s">
        <v>386</v>
      </c>
      <c r="D83" s="386"/>
      <c r="E83" s="386"/>
      <c r="F83" s="386"/>
      <c r="G83" s="387"/>
    </row>
    <row r="84" spans="2:7" ht="21.75" customHeight="1" thickBot="1" x14ac:dyDescent="0.3">
      <c r="B84" s="53"/>
      <c r="C84" s="62" t="s">
        <v>445</v>
      </c>
      <c r="D84" s="63">
        <f>'1) Tableau budgétaire 1'!D280</f>
        <v>289000</v>
      </c>
      <c r="E84" s="63">
        <f>'1) Tableau budgétaire 1'!E280</f>
        <v>0</v>
      </c>
      <c r="F84" s="63">
        <f>'1) Tableau budgétaire 1'!F280</f>
        <v>0</v>
      </c>
      <c r="G84" s="64">
        <f t="shared" ref="G84:G92" si="15">SUM(D84:F84)</f>
        <v>289000</v>
      </c>
    </row>
    <row r="85" spans="2:7" ht="18" customHeight="1" x14ac:dyDescent="0.25">
      <c r="C85" s="60" t="s">
        <v>429</v>
      </c>
      <c r="D85" s="92">
        <f>SUMIF('1) Tableau budgétaire 1'!$K$257:$K$279,LEFT($C85,1),'1) Tableau budgétaire 1'!$D$257:$D$279)</f>
        <v>0</v>
      </c>
      <c r="E85" s="92">
        <f>SUMIF('1) Tableau budgétaire 1'!$K$257:$K$279,LEFT($C85,1),'1) Tableau budgétaire 1'!$E$257:$E$279)</f>
        <v>0</v>
      </c>
      <c r="F85" s="92">
        <f>SUMIF('1) Tableau budgétaire 1'!$K$257:$K$279,LEFT($C85,1),'1) Tableau budgétaire 1'!$F$257:$F$279)</f>
        <v>0</v>
      </c>
      <c r="G85" s="61">
        <f t="shared" si="15"/>
        <v>0</v>
      </c>
    </row>
    <row r="86" spans="2:7" ht="15.75" customHeight="1" x14ac:dyDescent="0.25">
      <c r="C86" s="49" t="s">
        <v>430</v>
      </c>
      <c r="D86" s="92">
        <f>SUMIF('1) Tableau budgétaire 1'!$K$257:$K$279,LEFT($C86,1),'1) Tableau budgétaire 1'!$D$257:$D$279)</f>
        <v>0</v>
      </c>
      <c r="E86" s="92">
        <f>SUMIF('1) Tableau budgétaire 1'!$K$257:$K$279,LEFT($C86,1),'1) Tableau budgétaire 1'!$E$257:$E$279)</f>
        <v>0</v>
      </c>
      <c r="F86" s="92">
        <f>SUMIF('1) Tableau budgétaire 1'!$K$257:$K$279,LEFT($C86,1),'1) Tableau budgétaire 1'!$F$257:$F$279)</f>
        <v>0</v>
      </c>
      <c r="G86" s="59">
        <f t="shared" si="15"/>
        <v>0</v>
      </c>
    </row>
    <row r="87" spans="2:7" s="53" customFormat="1" ht="15.75" customHeight="1" x14ac:dyDescent="0.25">
      <c r="B87" s="51"/>
      <c r="C87" s="49" t="s">
        <v>431</v>
      </c>
      <c r="D87" s="92">
        <f>SUMIF('1) Tableau budgétaire 1'!$K$257:$K$279,LEFT($C87,1),'1) Tableau budgétaire 1'!$D$257:$D$279)</f>
        <v>0</v>
      </c>
      <c r="E87" s="92">
        <f>SUMIF('1) Tableau budgétaire 1'!$K$257:$K$279,LEFT($C87,1),'1) Tableau budgétaire 1'!$E$257:$E$279)</f>
        <v>0</v>
      </c>
      <c r="F87" s="92">
        <f>SUMIF('1) Tableau budgétaire 1'!$K$257:$K$279,LEFT($C87,1),'1) Tableau budgétaire 1'!$F$257:$F$279)</f>
        <v>0</v>
      </c>
      <c r="G87" s="59">
        <f t="shared" si="15"/>
        <v>0</v>
      </c>
    </row>
    <row r="88" spans="2:7" x14ac:dyDescent="0.25">
      <c r="B88" s="53"/>
      <c r="C88" s="50" t="s">
        <v>432</v>
      </c>
      <c r="D88" s="92">
        <f>SUMIF('1) Tableau budgétaire 1'!$K$257:$K$279,LEFT($C88,1),'1) Tableau budgétaire 1'!$D$257:$D$279)</f>
        <v>0</v>
      </c>
      <c r="E88" s="92">
        <f>SUMIF('1) Tableau budgétaire 1'!$K$257:$K$279,LEFT($C88,1),'1) Tableau budgétaire 1'!$E$257:$E$279)</f>
        <v>0</v>
      </c>
      <c r="F88" s="92">
        <f>SUMIF('1) Tableau budgétaire 1'!$K$257:$K$279,LEFT($C88,1),'1) Tableau budgétaire 1'!$F$257:$F$279)</f>
        <v>0</v>
      </c>
      <c r="G88" s="59">
        <f t="shared" si="15"/>
        <v>0</v>
      </c>
    </row>
    <row r="89" spans="2:7" x14ac:dyDescent="0.25">
      <c r="B89" s="53"/>
      <c r="C89" s="49" t="s">
        <v>433</v>
      </c>
      <c r="D89" s="92">
        <f>SUMIF('1) Tableau budgétaire 1'!$K$257:$K$279,LEFT($C89,1),'1) Tableau budgétaire 1'!$D$257:$D$279)</f>
        <v>0</v>
      </c>
      <c r="E89" s="92">
        <f>SUMIF('1) Tableau budgétaire 1'!$K$257:$K$279,LEFT($C89,1),'1) Tableau budgétaire 1'!$E$257:$E$279)</f>
        <v>0</v>
      </c>
      <c r="F89" s="92">
        <f>SUMIF('1) Tableau budgétaire 1'!$K$257:$K$279,LEFT($C89,1),'1) Tableau budgétaire 1'!$F$257:$F$279)</f>
        <v>0</v>
      </c>
      <c r="G89" s="59">
        <f t="shared" si="15"/>
        <v>0</v>
      </c>
    </row>
    <row r="90" spans="2:7" x14ac:dyDescent="0.25">
      <c r="B90" s="53"/>
      <c r="C90" s="49" t="s">
        <v>434</v>
      </c>
      <c r="D90" s="92">
        <f>SUMIF('1) Tableau budgétaire 1'!$K$257:$K$279,LEFT($C90,1),'1) Tableau budgétaire 1'!$D$257:$D$279)</f>
        <v>289000</v>
      </c>
      <c r="E90" s="92">
        <f>SUMIF('1) Tableau budgétaire 1'!$K$257:$K$279,LEFT($C90,1),'1) Tableau budgétaire 1'!$E$257:$E$279)</f>
        <v>0</v>
      </c>
      <c r="F90" s="92">
        <f>SUMIF('1) Tableau budgétaire 1'!$K$257:$K$279,LEFT($C90,1),'1) Tableau budgétaire 1'!$F$257:$F$279)</f>
        <v>0</v>
      </c>
      <c r="G90" s="59">
        <f t="shared" si="15"/>
        <v>289000</v>
      </c>
    </row>
    <row r="91" spans="2:7" ht="31.5" x14ac:dyDescent="0.25">
      <c r="C91" s="49" t="s">
        <v>435</v>
      </c>
      <c r="D91" s="92">
        <f>SUMIF('1) Tableau budgétaire 1'!$K$257:$K$279,LEFT($C91,1),'1) Tableau budgétaire 1'!$D$257:$D$279)</f>
        <v>0</v>
      </c>
      <c r="E91" s="92">
        <f>SUMIF('1) Tableau budgétaire 1'!$K$257:$K$279,LEFT($C91,1),'1) Tableau budgétaire 1'!$E$257:$E$279)</f>
        <v>0</v>
      </c>
      <c r="F91" s="92">
        <f>SUMIF('1) Tableau budgétaire 1'!$K$257:$K$279,LEFT($C91,1),'1) Tableau budgétaire 1'!$F$257:$F$279)</f>
        <v>0</v>
      </c>
      <c r="G91" s="59">
        <f t="shared" si="15"/>
        <v>0</v>
      </c>
    </row>
    <row r="92" spans="2:7" x14ac:dyDescent="0.25">
      <c r="C92" s="54" t="s">
        <v>17</v>
      </c>
      <c r="D92" s="65">
        <f t="shared" ref="D92:E92" si="16">SUM(D85:D91)</f>
        <v>289000</v>
      </c>
      <c r="E92" s="65">
        <f t="shared" si="16"/>
        <v>0</v>
      </c>
      <c r="F92" s="65">
        <f t="shared" ref="F92" si="17">SUM(F85:F91)</f>
        <v>0</v>
      </c>
      <c r="G92" s="59">
        <f t="shared" si="15"/>
        <v>289000</v>
      </c>
    </row>
    <row r="93" spans="2:7" s="53" customFormat="1" x14ac:dyDescent="0.25">
      <c r="C93" s="66"/>
      <c r="D93" s="67"/>
      <c r="E93" s="67"/>
      <c r="F93" s="67"/>
      <c r="G93" s="68"/>
    </row>
    <row r="94" spans="2:7" ht="25.5" customHeight="1" x14ac:dyDescent="0.25">
      <c r="D94" s="51"/>
      <c r="E94" s="51"/>
      <c r="F94" s="51"/>
    </row>
    <row r="95" spans="2:7" x14ac:dyDescent="0.25">
      <c r="B95" s="385" t="s">
        <v>446</v>
      </c>
      <c r="C95" s="386"/>
      <c r="D95" s="386"/>
      <c r="E95" s="386"/>
      <c r="F95" s="386"/>
      <c r="G95" s="387"/>
    </row>
    <row r="96" spans="2:7" x14ac:dyDescent="0.25">
      <c r="C96" s="385" t="s">
        <v>390</v>
      </c>
      <c r="D96" s="386"/>
      <c r="E96" s="386"/>
      <c r="F96" s="386"/>
      <c r="G96" s="387"/>
    </row>
    <row r="97" spans="3:7" ht="22.5" customHeight="1" thickBot="1" x14ac:dyDescent="0.3">
      <c r="C97" s="62" t="s">
        <v>447</v>
      </c>
      <c r="D97" s="63">
        <f>'1) Tableau budgétaire 1'!D309</f>
        <v>0</v>
      </c>
      <c r="E97" s="63">
        <f>'1) Tableau budgétaire 1'!E309</f>
        <v>0</v>
      </c>
      <c r="F97" s="63">
        <f>'1) Tableau budgétaire 1'!F309</f>
        <v>0</v>
      </c>
      <c r="G97" s="64">
        <f>SUM(D97:F97)</f>
        <v>0</v>
      </c>
    </row>
    <row r="98" spans="3:7" x14ac:dyDescent="0.25">
      <c r="C98" s="60" t="s">
        <v>429</v>
      </c>
      <c r="D98" s="92">
        <f>SUMIF('1) Tableau budgétaire 1'!$K$284:$K$308,LEFT($C98,1),'1) Tableau budgétaire 1'!$D$284:$D$308)</f>
        <v>0</v>
      </c>
      <c r="E98" s="92">
        <f>SUMIF('1) Tableau budgétaire 1'!$K$284:$K$308,LEFT($C98,1),'1) Tableau budgétaire 1'!$E$284:$E$308)</f>
        <v>0</v>
      </c>
      <c r="F98" s="92">
        <f>SUMIF('1) Tableau budgétaire 1'!$K$284:$K$308,LEFT($C98,1),'1) Tableau budgétaire 1'!$F$284:$F$308)</f>
        <v>0</v>
      </c>
      <c r="G98" s="61">
        <f t="shared" ref="G98:G105" si="18">SUM(D98:F98)</f>
        <v>0</v>
      </c>
    </row>
    <row r="99" spans="3:7" x14ac:dyDescent="0.25">
      <c r="C99" s="49" t="s">
        <v>430</v>
      </c>
      <c r="D99" s="92">
        <f>SUMIF('1) Tableau budgétaire 1'!$K$284:$K$308,LEFT($C99,1),'1) Tableau budgétaire 1'!$D$284:$D$308)</f>
        <v>0</v>
      </c>
      <c r="E99" s="92">
        <f>SUMIF('1) Tableau budgétaire 1'!$K$284:$K$308,LEFT($C99,1),'1) Tableau budgétaire 1'!$E$284:$E$308)</f>
        <v>0</v>
      </c>
      <c r="F99" s="92">
        <f>SUMIF('1) Tableau budgétaire 1'!$K$284:$K$308,LEFT($C99,1),'1) Tableau budgétaire 1'!$F$284:$F$308)</f>
        <v>0</v>
      </c>
      <c r="G99" s="59">
        <f t="shared" si="18"/>
        <v>0</v>
      </c>
    </row>
    <row r="100" spans="3:7" ht="15.75" customHeight="1" x14ac:dyDescent="0.25">
      <c r="C100" s="49" t="s">
        <v>431</v>
      </c>
      <c r="D100" s="92">
        <f>SUMIF('1) Tableau budgétaire 1'!$K$284:$K$308,LEFT($C100,1),'1) Tableau budgétaire 1'!$D$284:$D$308)</f>
        <v>0</v>
      </c>
      <c r="E100" s="92">
        <f>SUMIF('1) Tableau budgétaire 1'!$K$284:$K$308,LEFT($C100,1),'1) Tableau budgétaire 1'!$E$284:$E$308)</f>
        <v>0</v>
      </c>
      <c r="F100" s="92">
        <f>SUMIF('1) Tableau budgétaire 1'!$K$284:$K$308,LEFT($C100,1),'1) Tableau budgétaire 1'!$F$284:$F$308)</f>
        <v>0</v>
      </c>
      <c r="G100" s="59">
        <f t="shared" si="18"/>
        <v>0</v>
      </c>
    </row>
    <row r="101" spans="3:7" x14ac:dyDescent="0.25">
      <c r="C101" s="50" t="s">
        <v>432</v>
      </c>
      <c r="D101" s="92">
        <f>SUMIF('1) Tableau budgétaire 1'!$K$284:$K$308,LEFT($C101,1),'1) Tableau budgétaire 1'!$D$284:$D$308)</f>
        <v>0</v>
      </c>
      <c r="E101" s="92">
        <f>SUMIF('1) Tableau budgétaire 1'!$K$284:$K$308,LEFT($C101,1),'1) Tableau budgétaire 1'!$E$284:$E$308)</f>
        <v>0</v>
      </c>
      <c r="F101" s="92">
        <f>SUMIF('1) Tableau budgétaire 1'!$K$284:$K$308,LEFT($C101,1),'1) Tableau budgétaire 1'!$F$284:$F$308)</f>
        <v>0</v>
      </c>
      <c r="G101" s="59">
        <f t="shared" si="18"/>
        <v>0</v>
      </c>
    </row>
    <row r="102" spans="3:7" x14ac:dyDescent="0.25">
      <c r="C102" s="49" t="s">
        <v>433</v>
      </c>
      <c r="D102" s="92">
        <f>SUMIF('1) Tableau budgétaire 1'!$K$284:$K$308,LEFT($C102,1),'1) Tableau budgétaire 1'!$D$284:$D$308)</f>
        <v>0</v>
      </c>
      <c r="E102" s="92">
        <f>SUMIF('1) Tableau budgétaire 1'!$K$284:$K$308,LEFT($C102,1),'1) Tableau budgétaire 1'!$E$284:$E$308)</f>
        <v>0</v>
      </c>
      <c r="F102" s="92">
        <f>SUMIF('1) Tableau budgétaire 1'!$K$284:$K$308,LEFT($C102,1),'1) Tableau budgétaire 1'!$F$284:$F$308)</f>
        <v>0</v>
      </c>
      <c r="G102" s="59">
        <f t="shared" si="18"/>
        <v>0</v>
      </c>
    </row>
    <row r="103" spans="3:7" x14ac:dyDescent="0.25">
      <c r="C103" s="49" t="s">
        <v>434</v>
      </c>
      <c r="D103" s="92">
        <f>SUMIF('1) Tableau budgétaire 1'!$K$284:$K$308,LEFT($C103,1),'1) Tableau budgétaire 1'!$D$284:$D$308)</f>
        <v>0</v>
      </c>
      <c r="E103" s="92">
        <f>SUMIF('1) Tableau budgétaire 1'!$K$284:$K$308,LEFT($C103,1),'1) Tableau budgétaire 1'!$E$284:$E$308)</f>
        <v>0</v>
      </c>
      <c r="F103" s="92">
        <f>SUMIF('1) Tableau budgétaire 1'!$K$284:$K$308,LEFT($C103,1),'1) Tableau budgétaire 1'!$F$284:$F$308)</f>
        <v>0</v>
      </c>
      <c r="G103" s="59">
        <f t="shared" si="18"/>
        <v>0</v>
      </c>
    </row>
    <row r="104" spans="3:7" ht="31.5" x14ac:dyDescent="0.25">
      <c r="C104" s="49" t="s">
        <v>435</v>
      </c>
      <c r="D104" s="92">
        <f>SUMIF('1) Tableau budgétaire 1'!$K$284:$K$308,LEFT($C104,1),'1) Tableau budgétaire 1'!$D$284:$D$308)</f>
        <v>0</v>
      </c>
      <c r="E104" s="92">
        <f>SUMIF('1) Tableau budgétaire 1'!$K$284:$K$308,LEFT($C104,1),'1) Tableau budgétaire 1'!$E$284:$E$308)</f>
        <v>0</v>
      </c>
      <c r="F104" s="92">
        <f>SUMIF('1) Tableau budgétaire 1'!$K$284:$K$308,LEFT($C104,1),'1) Tableau budgétaire 1'!$F$284:$F$308)</f>
        <v>0</v>
      </c>
      <c r="G104" s="59">
        <f t="shared" si="18"/>
        <v>0</v>
      </c>
    </row>
    <row r="105" spans="3:7" x14ac:dyDescent="0.25">
      <c r="C105" s="54" t="s">
        <v>17</v>
      </c>
      <c r="D105" s="65">
        <f>SUM(D98:D104)</f>
        <v>0</v>
      </c>
      <c r="E105" s="65">
        <f>SUM(E98:E104)</f>
        <v>0</v>
      </c>
      <c r="F105" s="65">
        <f t="shared" ref="F105" si="19">SUM(F98:F104)</f>
        <v>0</v>
      </c>
      <c r="G105" s="59">
        <f t="shared" si="18"/>
        <v>0</v>
      </c>
    </row>
    <row r="106" spans="3:7" s="53" customFormat="1" x14ac:dyDescent="0.25">
      <c r="C106" s="66"/>
      <c r="D106" s="67"/>
      <c r="E106" s="67"/>
      <c r="F106" s="67"/>
      <c r="G106" s="68"/>
    </row>
    <row r="107" spans="3:7" ht="15.75" customHeight="1" x14ac:dyDescent="0.25">
      <c r="C107" s="385" t="s">
        <v>448</v>
      </c>
      <c r="D107" s="386"/>
      <c r="E107" s="386"/>
      <c r="F107" s="386"/>
      <c r="G107" s="387"/>
    </row>
    <row r="108" spans="3:7" ht="21.75" customHeight="1" thickBot="1" x14ac:dyDescent="0.3">
      <c r="C108" s="62" t="s">
        <v>449</v>
      </c>
      <c r="D108" s="63">
        <f>'1) Tableau budgétaire 1'!D336</f>
        <v>0</v>
      </c>
      <c r="E108" s="63">
        <f>'1) Tableau budgétaire 1'!E336</f>
        <v>0</v>
      </c>
      <c r="F108" s="63">
        <f>'1) Tableau budgétaire 1'!F336</f>
        <v>0</v>
      </c>
      <c r="G108" s="64">
        <f t="shared" ref="G108:G116" si="20">SUM(D108:F108)</f>
        <v>0</v>
      </c>
    </row>
    <row r="109" spans="3:7" x14ac:dyDescent="0.25">
      <c r="C109" s="60" t="s">
        <v>429</v>
      </c>
      <c r="D109" s="92">
        <f>SUMIF('1) Tableau budgétaire 1'!$K$311:$K$335,LEFT($C109,1),'1) Tableau budgétaire 1'!$D$311:$D$335)</f>
        <v>0</v>
      </c>
      <c r="E109" s="92">
        <f>SUMIF('1) Tableau budgétaire 1'!$K$311:$K$335,LEFT($C109,1),'1) Tableau budgétaire 1'!$E$311:$E$335)</f>
        <v>0</v>
      </c>
      <c r="F109" s="92">
        <f>SUMIF('1) Tableau budgétaire 1'!$K$311:$K$335,LEFT($C109,1),'1) Tableau budgétaire 1'!$F$311:$F$335)</f>
        <v>0</v>
      </c>
      <c r="G109" s="61">
        <f t="shared" si="20"/>
        <v>0</v>
      </c>
    </row>
    <row r="110" spans="3:7" x14ac:dyDescent="0.25">
      <c r="C110" s="49" t="s">
        <v>430</v>
      </c>
      <c r="D110" s="92">
        <f>SUMIF('1) Tableau budgétaire 1'!$K$311:$K$335,LEFT($C110,1),'1) Tableau budgétaire 1'!$D$311:$D$335)</f>
        <v>0</v>
      </c>
      <c r="E110" s="92">
        <f>SUMIF('1) Tableau budgétaire 1'!$K$311:$K$335,LEFT($C110,1),'1) Tableau budgétaire 1'!$E$311:$E$335)</f>
        <v>0</v>
      </c>
      <c r="F110" s="92">
        <f>SUMIF('1) Tableau budgétaire 1'!$K$311:$K$335,LEFT($C110,1),'1) Tableau budgétaire 1'!$F$311:$F$335)</f>
        <v>0</v>
      </c>
      <c r="G110" s="59">
        <f t="shared" si="20"/>
        <v>0</v>
      </c>
    </row>
    <row r="111" spans="3:7" ht="31.5" x14ac:dyDescent="0.25">
      <c r="C111" s="49" t="s">
        <v>431</v>
      </c>
      <c r="D111" s="92">
        <f>SUMIF('1) Tableau budgétaire 1'!$K$311:$K$335,LEFT($C111,1),'1) Tableau budgétaire 1'!$D$311:$D$335)</f>
        <v>0</v>
      </c>
      <c r="E111" s="92">
        <f>SUMIF('1) Tableau budgétaire 1'!$K$311:$K$335,LEFT($C111,1),'1) Tableau budgétaire 1'!$E$311:$E$335)</f>
        <v>0</v>
      </c>
      <c r="F111" s="92">
        <f>SUMIF('1) Tableau budgétaire 1'!$K$311:$K$335,LEFT($C111,1),'1) Tableau budgétaire 1'!$F$311:$F$335)</f>
        <v>0</v>
      </c>
      <c r="G111" s="59">
        <f t="shared" si="20"/>
        <v>0</v>
      </c>
    </row>
    <row r="112" spans="3:7" x14ac:dyDescent="0.25">
      <c r="C112" s="50" t="s">
        <v>432</v>
      </c>
      <c r="D112" s="92">
        <f>SUMIF('1) Tableau budgétaire 1'!$K$311:$K$335,LEFT($C112,1),'1) Tableau budgétaire 1'!$D$311:$D$335)</f>
        <v>0</v>
      </c>
      <c r="E112" s="92">
        <f>SUMIF('1) Tableau budgétaire 1'!$K$311:$K$335,LEFT($C112,1),'1) Tableau budgétaire 1'!$E$311:$E$335)</f>
        <v>0</v>
      </c>
      <c r="F112" s="92">
        <f>SUMIF('1) Tableau budgétaire 1'!$K$311:$K$335,LEFT($C112,1),'1) Tableau budgétaire 1'!$F$311:$F$335)</f>
        <v>0</v>
      </c>
      <c r="G112" s="59">
        <f t="shared" si="20"/>
        <v>0</v>
      </c>
    </row>
    <row r="113" spans="3:7" x14ac:dyDescent="0.25">
      <c r="C113" s="49" t="s">
        <v>433</v>
      </c>
      <c r="D113" s="92">
        <f>SUMIF('1) Tableau budgétaire 1'!$K$311:$K$335,LEFT($C113,1),'1) Tableau budgétaire 1'!$D$311:$D$335)</f>
        <v>0</v>
      </c>
      <c r="E113" s="92">
        <f>SUMIF('1) Tableau budgétaire 1'!$K$311:$K$335,LEFT($C113,1),'1) Tableau budgétaire 1'!$E$311:$E$335)</f>
        <v>0</v>
      </c>
      <c r="F113" s="92">
        <f>SUMIF('1) Tableau budgétaire 1'!$K$311:$K$335,LEFT($C113,1),'1) Tableau budgétaire 1'!$F$311:$F$335)</f>
        <v>0</v>
      </c>
      <c r="G113" s="59">
        <f t="shared" si="20"/>
        <v>0</v>
      </c>
    </row>
    <row r="114" spans="3:7" x14ac:dyDescent="0.25">
      <c r="C114" s="49" t="s">
        <v>434</v>
      </c>
      <c r="D114" s="92">
        <f>SUMIF('1) Tableau budgétaire 1'!$K$311:$K$335,LEFT($C114,1),'1) Tableau budgétaire 1'!$D$311:$D$335)</f>
        <v>0</v>
      </c>
      <c r="E114" s="92">
        <f>SUMIF('1) Tableau budgétaire 1'!$K$311:$K$335,LEFT($C114,1),'1) Tableau budgétaire 1'!$E$311:$E$335)</f>
        <v>0</v>
      </c>
      <c r="F114" s="92">
        <f>SUMIF('1) Tableau budgétaire 1'!$K$311:$K$335,LEFT($C114,1),'1) Tableau budgétaire 1'!$F$311:$F$335)</f>
        <v>0</v>
      </c>
      <c r="G114" s="59">
        <f t="shared" si="20"/>
        <v>0</v>
      </c>
    </row>
    <row r="115" spans="3:7" ht="31.5" x14ac:dyDescent="0.25">
      <c r="C115" s="49" t="s">
        <v>435</v>
      </c>
      <c r="D115" s="92">
        <f>SUMIF('1) Tableau budgétaire 1'!$K$311:$K$335,LEFT($C115,1),'1) Tableau budgétaire 1'!$D$311:$D$335)</f>
        <v>0</v>
      </c>
      <c r="E115" s="92">
        <f>SUMIF('1) Tableau budgétaire 1'!$K$311:$K$335,LEFT($C115,1),'1) Tableau budgétaire 1'!$E$311:$E$335)</f>
        <v>0</v>
      </c>
      <c r="F115" s="92">
        <f>SUMIF('1) Tableau budgétaire 1'!$K$311:$K$335,LEFT($C115,1),'1) Tableau budgétaire 1'!$F$311:$F$335)</f>
        <v>0</v>
      </c>
      <c r="G115" s="59">
        <f t="shared" si="20"/>
        <v>0</v>
      </c>
    </row>
    <row r="116" spans="3:7" x14ac:dyDescent="0.25">
      <c r="C116" s="54" t="s">
        <v>17</v>
      </c>
      <c r="D116" s="65">
        <f t="shared" ref="D116:E116" si="21">SUM(D109:D115)</f>
        <v>0</v>
      </c>
      <c r="E116" s="65">
        <f t="shared" si="21"/>
        <v>0</v>
      </c>
      <c r="F116" s="65">
        <f t="shared" ref="F116" si="22">SUM(F109:F115)</f>
        <v>0</v>
      </c>
      <c r="G116" s="59">
        <f t="shared" si="20"/>
        <v>0</v>
      </c>
    </row>
    <row r="117" spans="3:7" s="53" customFormat="1" x14ac:dyDescent="0.25">
      <c r="C117" s="66"/>
      <c r="D117" s="67"/>
      <c r="E117" s="67"/>
      <c r="F117" s="67"/>
      <c r="G117" s="68"/>
    </row>
    <row r="118" spans="3:7" x14ac:dyDescent="0.25">
      <c r="C118" s="385" t="s">
        <v>394</v>
      </c>
      <c r="D118" s="386"/>
      <c r="E118" s="386"/>
      <c r="F118" s="386"/>
      <c r="G118" s="387"/>
    </row>
    <row r="119" spans="3:7" ht="21" customHeight="1" thickBot="1" x14ac:dyDescent="0.3">
      <c r="C119" s="62" t="s">
        <v>450</v>
      </c>
      <c r="D119" s="63">
        <f>'1) Tableau budgétaire 1'!D348</f>
        <v>0</v>
      </c>
      <c r="E119" s="63">
        <f>'1) Tableau budgétaire 1'!E348</f>
        <v>0</v>
      </c>
      <c r="F119" s="63">
        <f>'1) Tableau budgétaire 1'!F348</f>
        <v>0</v>
      </c>
      <c r="G119" s="64">
        <f t="shared" ref="G119:G127" si="23">SUM(D119:F119)</f>
        <v>0</v>
      </c>
    </row>
    <row r="120" spans="3:7" x14ac:dyDescent="0.25">
      <c r="C120" s="60" t="s">
        <v>429</v>
      </c>
      <c r="D120" s="92">
        <f>SUMIF('1) Tableau budgétaire 1'!$K$338:$K$347,LEFT($C120,1),'1) Tableau budgétaire 1'!$D$338:$D$347)</f>
        <v>0</v>
      </c>
      <c r="E120" s="92">
        <f>SUMIF('1) Tableau budgétaire 1'!$K$338:$K$347,LEFT($C120,1),'1) Tableau budgétaire 1'!$E$338:$E$347)</f>
        <v>0</v>
      </c>
      <c r="F120" s="92">
        <f>SUMIF('1) Tableau budgétaire 1'!$K$338:$K$347,LEFT($C120,1),'1) Tableau budgétaire 1'!$F$338:$F$347)</f>
        <v>0</v>
      </c>
      <c r="G120" s="61">
        <f t="shared" si="23"/>
        <v>0</v>
      </c>
    </row>
    <row r="121" spans="3:7" x14ac:dyDescent="0.25">
      <c r="C121" s="49" t="s">
        <v>430</v>
      </c>
      <c r="D121" s="92">
        <f>SUMIF('1) Tableau budgétaire 1'!$K$338:$K$347,LEFT($C121,1),'1) Tableau budgétaire 1'!$D$338:$D$347)</f>
        <v>0</v>
      </c>
      <c r="E121" s="92">
        <f>SUMIF('1) Tableau budgétaire 1'!$K$338:$K$347,LEFT($C121,1),'1) Tableau budgétaire 1'!$E$338:$E$347)</f>
        <v>0</v>
      </c>
      <c r="F121" s="92">
        <f>SUMIF('1) Tableau budgétaire 1'!$K$338:$K$347,LEFT($C121,1),'1) Tableau budgétaire 1'!$F$338:$F$347)</f>
        <v>0</v>
      </c>
      <c r="G121" s="59">
        <f t="shared" si="23"/>
        <v>0</v>
      </c>
    </row>
    <row r="122" spans="3:7" ht="31.5" x14ac:dyDescent="0.25">
      <c r="C122" s="49" t="s">
        <v>431</v>
      </c>
      <c r="D122" s="92">
        <f>SUMIF('1) Tableau budgétaire 1'!$K$338:$K$347,LEFT($C122,1),'1) Tableau budgétaire 1'!$D$338:$D$347)</f>
        <v>0</v>
      </c>
      <c r="E122" s="92">
        <f>SUMIF('1) Tableau budgétaire 1'!$K$338:$K$347,LEFT($C122,1),'1) Tableau budgétaire 1'!$E$338:$E$347)</f>
        <v>0</v>
      </c>
      <c r="F122" s="92">
        <f>SUMIF('1) Tableau budgétaire 1'!$K$338:$K$347,LEFT($C122,1),'1) Tableau budgétaire 1'!$F$338:$F$347)</f>
        <v>0</v>
      </c>
      <c r="G122" s="59">
        <f t="shared" si="23"/>
        <v>0</v>
      </c>
    </row>
    <row r="123" spans="3:7" x14ac:dyDescent="0.25">
      <c r="C123" s="50" t="s">
        <v>432</v>
      </c>
      <c r="D123" s="92">
        <f>SUMIF('1) Tableau budgétaire 1'!$K$338:$K$347,LEFT($C123,1),'1) Tableau budgétaire 1'!$D$338:$D$347)</f>
        <v>0</v>
      </c>
      <c r="E123" s="92">
        <f>SUMIF('1) Tableau budgétaire 1'!$K$338:$K$347,LEFT($C123,1),'1) Tableau budgétaire 1'!$E$338:$E$347)</f>
        <v>0</v>
      </c>
      <c r="F123" s="92">
        <f>SUMIF('1) Tableau budgétaire 1'!$K$338:$K$347,LEFT($C123,1),'1) Tableau budgétaire 1'!$F$338:$F$347)</f>
        <v>0</v>
      </c>
      <c r="G123" s="59">
        <f t="shared" si="23"/>
        <v>0</v>
      </c>
    </row>
    <row r="124" spans="3:7" x14ac:dyDescent="0.25">
      <c r="C124" s="49" t="s">
        <v>433</v>
      </c>
      <c r="D124" s="92">
        <f>SUMIF('1) Tableau budgétaire 1'!$K$338:$K$347,LEFT($C124,1),'1) Tableau budgétaire 1'!$D$338:$D$347)</f>
        <v>0</v>
      </c>
      <c r="E124" s="92">
        <f>SUMIF('1) Tableau budgétaire 1'!$K$338:$K$347,LEFT($C124,1),'1) Tableau budgétaire 1'!$E$338:$E$347)</f>
        <v>0</v>
      </c>
      <c r="F124" s="92">
        <f>SUMIF('1) Tableau budgétaire 1'!$K$338:$K$347,LEFT($C124,1),'1) Tableau budgétaire 1'!$F$338:$F$347)</f>
        <v>0</v>
      </c>
      <c r="G124" s="59">
        <f t="shared" si="23"/>
        <v>0</v>
      </c>
    </row>
    <row r="125" spans="3:7" x14ac:dyDescent="0.25">
      <c r="C125" s="49" t="s">
        <v>434</v>
      </c>
      <c r="D125" s="92">
        <f>SUMIF('1) Tableau budgétaire 1'!$K$338:$K$347,LEFT($C125,1),'1) Tableau budgétaire 1'!$D$338:$D$347)</f>
        <v>0</v>
      </c>
      <c r="E125" s="92">
        <f>SUMIF('1) Tableau budgétaire 1'!$K$338:$K$347,LEFT($C125,1),'1) Tableau budgétaire 1'!$E$338:$E$347)</f>
        <v>0</v>
      </c>
      <c r="F125" s="92">
        <f>SUMIF('1) Tableau budgétaire 1'!$K$338:$K$347,LEFT($C125,1),'1) Tableau budgétaire 1'!$F$338:$F$347)</f>
        <v>0</v>
      </c>
      <c r="G125" s="59">
        <f t="shared" si="23"/>
        <v>0</v>
      </c>
    </row>
    <row r="126" spans="3:7" ht="31.5" x14ac:dyDescent="0.25">
      <c r="C126" s="49" t="s">
        <v>435</v>
      </c>
      <c r="D126" s="92">
        <f>SUMIF('1) Tableau budgétaire 1'!$K$338:$K$347,LEFT($C126,1),'1) Tableau budgétaire 1'!$D$338:$D$347)</f>
        <v>0</v>
      </c>
      <c r="E126" s="92">
        <f>SUMIF('1) Tableau budgétaire 1'!$K$338:$K$347,LEFT($C126,1),'1) Tableau budgétaire 1'!$E$338:$E$347)</f>
        <v>0</v>
      </c>
      <c r="F126" s="92">
        <f>SUMIF('1) Tableau budgétaire 1'!$K$338:$K$347,LEFT($C126,1),'1) Tableau budgétaire 1'!$F$338:$F$347)</f>
        <v>0</v>
      </c>
      <c r="G126" s="59">
        <f t="shared" si="23"/>
        <v>0</v>
      </c>
    </row>
    <row r="127" spans="3:7" x14ac:dyDescent="0.25">
      <c r="C127" s="54" t="s">
        <v>17</v>
      </c>
      <c r="D127" s="65">
        <f t="shared" ref="D127:E127" si="24">SUM(D120:D126)</f>
        <v>0</v>
      </c>
      <c r="E127" s="65">
        <f t="shared" si="24"/>
        <v>0</v>
      </c>
      <c r="F127" s="65">
        <f t="shared" ref="F127" si="25">SUM(F120:F126)</f>
        <v>0</v>
      </c>
      <c r="G127" s="59">
        <f t="shared" si="23"/>
        <v>0</v>
      </c>
    </row>
    <row r="128" spans="3:7" s="53" customFormat="1" x14ac:dyDescent="0.25">
      <c r="C128" s="66"/>
      <c r="D128" s="67"/>
      <c r="E128" s="67"/>
      <c r="F128" s="67"/>
      <c r="G128" s="68"/>
    </row>
    <row r="130" spans="2:7" x14ac:dyDescent="0.25">
      <c r="B130" s="385" t="s">
        <v>451</v>
      </c>
      <c r="C130" s="386"/>
      <c r="D130" s="386"/>
      <c r="E130" s="386"/>
      <c r="F130" s="386"/>
      <c r="G130" s="387"/>
    </row>
    <row r="131" spans="2:7" x14ac:dyDescent="0.25">
      <c r="C131" s="385" t="s">
        <v>397</v>
      </c>
      <c r="D131" s="386"/>
      <c r="E131" s="386"/>
      <c r="F131" s="386"/>
      <c r="G131" s="387"/>
    </row>
    <row r="132" spans="2:7" ht="24" customHeight="1" thickBot="1" x14ac:dyDescent="0.3">
      <c r="C132" s="62" t="s">
        <v>452</v>
      </c>
      <c r="D132" s="63">
        <f>'1) Tableau budgétaire 1'!D377</f>
        <v>0</v>
      </c>
      <c r="E132" s="63">
        <f>'1) Tableau budgétaire 1'!E377</f>
        <v>0</v>
      </c>
      <c r="F132" s="63">
        <f>'1) Tableau budgétaire 1'!F377</f>
        <v>0</v>
      </c>
      <c r="G132" s="64">
        <f>SUM(D132:F132)</f>
        <v>0</v>
      </c>
    </row>
    <row r="133" spans="2:7" ht="24.75" customHeight="1" x14ac:dyDescent="0.25">
      <c r="C133" s="60" t="s">
        <v>429</v>
      </c>
      <c r="D133" s="92">
        <f>SUMIF('1) Tableau budgétaire 1'!$K$352:$K$376,LEFT($C133,1),'1) Tableau budgétaire 1'!$D$352:$D$376)</f>
        <v>0</v>
      </c>
      <c r="E133" s="92">
        <f>SUMIF('1) Tableau budgétaire 1'!$K$352:$K$376,LEFT($C133,1),'1) Tableau budgétaire 1'!$E$352:$E$376)</f>
        <v>0</v>
      </c>
      <c r="F133" s="92">
        <f>SUMIF('1) Tableau budgétaire 1'!$K$352:$K$376,LEFT($C133,1),'1) Tableau budgétaire 1'!$F$352:$F$376)</f>
        <v>0</v>
      </c>
      <c r="G133" s="61">
        <f t="shared" ref="G133:G140" si="26">SUM(D133:F133)</f>
        <v>0</v>
      </c>
    </row>
    <row r="134" spans="2:7" ht="15.75" customHeight="1" x14ac:dyDescent="0.25">
      <c r="C134" s="49" t="s">
        <v>430</v>
      </c>
      <c r="D134" s="92">
        <f>SUMIF('1) Tableau budgétaire 1'!$K$352:$K$376,LEFT($C134,1),'1) Tableau budgétaire 1'!$D$352:$D$376)</f>
        <v>0</v>
      </c>
      <c r="E134" s="92">
        <f>SUMIF('1) Tableau budgétaire 1'!$K$352:$K$376,LEFT($C134,1),'1) Tableau budgétaire 1'!$E$352:$E$376)</f>
        <v>0</v>
      </c>
      <c r="F134" s="92">
        <f>SUMIF('1) Tableau budgétaire 1'!$K$352:$K$376,LEFT($C134,1),'1) Tableau budgétaire 1'!$F$352:$F$376)</f>
        <v>0</v>
      </c>
      <c r="G134" s="59">
        <f t="shared" si="26"/>
        <v>0</v>
      </c>
    </row>
    <row r="135" spans="2:7" ht="15.75" customHeight="1" x14ac:dyDescent="0.25">
      <c r="C135" s="49" t="s">
        <v>431</v>
      </c>
      <c r="D135" s="92">
        <f>SUMIF('1) Tableau budgétaire 1'!$K$352:$K$376,LEFT($C135,1),'1) Tableau budgétaire 1'!$D$352:$D$376)</f>
        <v>0</v>
      </c>
      <c r="E135" s="92">
        <f>SUMIF('1) Tableau budgétaire 1'!$K$352:$K$376,LEFT($C135,1),'1) Tableau budgétaire 1'!$E$352:$E$376)</f>
        <v>0</v>
      </c>
      <c r="F135" s="92">
        <f>SUMIF('1) Tableau budgétaire 1'!$K$352:$K$376,LEFT($C135,1),'1) Tableau budgétaire 1'!$F$352:$F$376)</f>
        <v>0</v>
      </c>
      <c r="G135" s="59">
        <f t="shared" si="26"/>
        <v>0</v>
      </c>
    </row>
    <row r="136" spans="2:7" ht="15.75" customHeight="1" x14ac:dyDescent="0.25">
      <c r="C136" s="50" t="s">
        <v>432</v>
      </c>
      <c r="D136" s="92">
        <f>SUMIF('1) Tableau budgétaire 1'!$K$352:$K$376,LEFT($C136,1),'1) Tableau budgétaire 1'!$D$352:$D$376)</f>
        <v>0</v>
      </c>
      <c r="E136" s="92">
        <f>SUMIF('1) Tableau budgétaire 1'!$K$352:$K$376,LEFT($C136,1),'1) Tableau budgétaire 1'!$E$352:$E$376)</f>
        <v>0</v>
      </c>
      <c r="F136" s="92">
        <f>SUMIF('1) Tableau budgétaire 1'!$K$352:$K$376,LEFT($C136,1),'1) Tableau budgétaire 1'!$F$352:$F$376)</f>
        <v>0</v>
      </c>
      <c r="G136" s="59">
        <f t="shared" si="26"/>
        <v>0</v>
      </c>
    </row>
    <row r="137" spans="2:7" ht="15.75" customHeight="1" x14ac:dyDescent="0.25">
      <c r="C137" s="49" t="s">
        <v>433</v>
      </c>
      <c r="D137" s="92">
        <f>SUMIF('1) Tableau budgétaire 1'!$K$352:$K$376,LEFT($C137,1),'1) Tableau budgétaire 1'!$D$352:$D$376)</f>
        <v>0</v>
      </c>
      <c r="E137" s="92">
        <f>SUMIF('1) Tableau budgétaire 1'!$K$352:$K$376,LEFT($C137,1),'1) Tableau budgétaire 1'!$E$352:$E$376)</f>
        <v>0</v>
      </c>
      <c r="F137" s="92">
        <f>SUMIF('1) Tableau budgétaire 1'!$K$352:$K$376,LEFT($C137,1),'1) Tableau budgétaire 1'!$F$352:$F$376)</f>
        <v>0</v>
      </c>
      <c r="G137" s="59">
        <f t="shared" si="26"/>
        <v>0</v>
      </c>
    </row>
    <row r="138" spans="2:7" ht="15.75" customHeight="1" x14ac:dyDescent="0.25">
      <c r="C138" s="49" t="s">
        <v>434</v>
      </c>
      <c r="D138" s="92">
        <f>SUMIF('1) Tableau budgétaire 1'!$K$352:$K$376,LEFT($C138,1),'1) Tableau budgétaire 1'!$D$352:$D$376)</f>
        <v>0</v>
      </c>
      <c r="E138" s="92">
        <f>SUMIF('1) Tableau budgétaire 1'!$K$352:$K$376,LEFT($C138,1),'1) Tableau budgétaire 1'!$E$352:$E$376)</f>
        <v>0</v>
      </c>
      <c r="F138" s="92">
        <f>SUMIF('1) Tableau budgétaire 1'!$K$352:$K$376,LEFT($C138,1),'1) Tableau budgétaire 1'!$F$352:$F$376)</f>
        <v>0</v>
      </c>
      <c r="G138" s="59">
        <f t="shared" si="26"/>
        <v>0</v>
      </c>
    </row>
    <row r="139" spans="2:7" ht="15.75" customHeight="1" x14ac:dyDescent="0.25">
      <c r="C139" s="49" t="s">
        <v>435</v>
      </c>
      <c r="D139" s="92">
        <f>SUMIF('1) Tableau budgétaire 1'!$K$352:$K$376,LEFT($C139,1),'1) Tableau budgétaire 1'!$D$352:$D$376)</f>
        <v>0</v>
      </c>
      <c r="E139" s="92">
        <f>SUMIF('1) Tableau budgétaire 1'!$K$352:$K$376,LEFT($C139,1),'1) Tableau budgétaire 1'!$E$352:$E$376)</f>
        <v>0</v>
      </c>
      <c r="F139" s="92">
        <f>SUMIF('1) Tableau budgétaire 1'!$K$352:$K$376,LEFT($C139,1),'1) Tableau budgétaire 1'!$F$352:$F$376)</f>
        <v>0</v>
      </c>
      <c r="G139" s="59">
        <f t="shared" si="26"/>
        <v>0</v>
      </c>
    </row>
    <row r="140" spans="2:7" ht="15.75" customHeight="1" x14ac:dyDescent="0.25">
      <c r="C140" s="54" t="s">
        <v>17</v>
      </c>
      <c r="D140" s="65">
        <f>SUM(D133:D139)</f>
        <v>0</v>
      </c>
      <c r="E140" s="65">
        <f>SUM(E133:E139)</f>
        <v>0</v>
      </c>
      <c r="F140" s="65">
        <f t="shared" ref="F140" si="27">SUM(F133:F139)</f>
        <v>0</v>
      </c>
      <c r="G140" s="59">
        <f t="shared" si="26"/>
        <v>0</v>
      </c>
    </row>
    <row r="141" spans="2:7" s="53" customFormat="1" ht="15.75" customHeight="1" x14ac:dyDescent="0.25">
      <c r="C141" s="66"/>
      <c r="D141" s="67"/>
      <c r="E141" s="67"/>
      <c r="F141" s="67"/>
      <c r="G141" s="68"/>
    </row>
    <row r="142" spans="2:7" ht="15.75" customHeight="1" x14ac:dyDescent="0.25">
      <c r="C142" s="385" t="s">
        <v>453</v>
      </c>
      <c r="D142" s="386"/>
      <c r="E142" s="386"/>
      <c r="F142" s="386"/>
      <c r="G142" s="387"/>
    </row>
    <row r="143" spans="2:7" ht="21" customHeight="1" thickBot="1" x14ac:dyDescent="0.3">
      <c r="C143" s="62" t="s">
        <v>454</v>
      </c>
      <c r="D143" s="63">
        <f>'1) Tableau budgétaire 1'!D404</f>
        <v>0</v>
      </c>
      <c r="E143" s="63">
        <f>'1) Tableau budgétaire 1'!E404</f>
        <v>0</v>
      </c>
      <c r="F143" s="63">
        <f>'1) Tableau budgétaire 1'!F404</f>
        <v>0</v>
      </c>
      <c r="G143" s="64">
        <f t="shared" ref="G143:G151" si="28">SUM(D143:F143)</f>
        <v>0</v>
      </c>
    </row>
    <row r="144" spans="2:7" ht="15.75" customHeight="1" x14ac:dyDescent="0.25">
      <c r="C144" s="60" t="s">
        <v>429</v>
      </c>
      <c r="D144" s="92">
        <f>SUMIF('1) Tableau budgétaire 1'!$K$379:$K$403,LEFT($C144,1),'1) Tableau budgétaire 1'!$D$379:$D$403)</f>
        <v>0</v>
      </c>
      <c r="E144" s="92">
        <f>SUMIF('1) Tableau budgétaire 1'!$K$379:$K$403,LEFT($C144,1),'1) Tableau budgétaire 1'!$E$379:$E$403)</f>
        <v>0</v>
      </c>
      <c r="F144" s="92">
        <f>SUMIF('1) Tableau budgétaire 1'!$K$379:$K$403,LEFT($C144,1),'1) Tableau budgétaire 1'!$F$379:$F$403)</f>
        <v>0</v>
      </c>
      <c r="G144" s="61">
        <f t="shared" si="28"/>
        <v>0</v>
      </c>
    </row>
    <row r="145" spans="3:7" ht="15.75" customHeight="1" x14ac:dyDescent="0.25">
      <c r="C145" s="49" t="s">
        <v>430</v>
      </c>
      <c r="D145" s="92">
        <f>SUMIF('1) Tableau budgétaire 1'!$K$379:$K$403,LEFT($C145,1),'1) Tableau budgétaire 1'!$D$379:$D$403)</f>
        <v>0</v>
      </c>
      <c r="E145" s="92">
        <f>SUMIF('1) Tableau budgétaire 1'!$K$379:$K$403,LEFT($C145,1),'1) Tableau budgétaire 1'!$E$379:$E$403)</f>
        <v>0</v>
      </c>
      <c r="F145" s="92">
        <f>SUMIF('1) Tableau budgétaire 1'!$K$379:$K$403,LEFT($C145,1),'1) Tableau budgétaire 1'!$F$379:$F$403)</f>
        <v>0</v>
      </c>
      <c r="G145" s="59">
        <f t="shared" si="28"/>
        <v>0</v>
      </c>
    </row>
    <row r="146" spans="3:7" ht="15.75" customHeight="1" x14ac:dyDescent="0.25">
      <c r="C146" s="49" t="s">
        <v>431</v>
      </c>
      <c r="D146" s="92">
        <f>SUMIF('1) Tableau budgétaire 1'!$K$379:$K$403,LEFT($C146,1),'1) Tableau budgétaire 1'!$D$379:$D$403)</f>
        <v>0</v>
      </c>
      <c r="E146" s="92">
        <f>SUMIF('1) Tableau budgétaire 1'!$K$379:$K$403,LEFT($C146,1),'1) Tableau budgétaire 1'!$E$379:$E$403)</f>
        <v>0</v>
      </c>
      <c r="F146" s="92">
        <f>SUMIF('1) Tableau budgétaire 1'!$K$379:$K$403,LEFT($C146,1),'1) Tableau budgétaire 1'!$F$379:$F$403)</f>
        <v>0</v>
      </c>
      <c r="G146" s="59">
        <f t="shared" si="28"/>
        <v>0</v>
      </c>
    </row>
    <row r="147" spans="3:7" ht="15.75" customHeight="1" x14ac:dyDescent="0.25">
      <c r="C147" s="50" t="s">
        <v>432</v>
      </c>
      <c r="D147" s="92">
        <f>SUMIF('1) Tableau budgétaire 1'!$K$379:$K$403,LEFT($C147,1),'1) Tableau budgétaire 1'!$D$379:$D$403)</f>
        <v>0</v>
      </c>
      <c r="E147" s="92">
        <f>SUMIF('1) Tableau budgétaire 1'!$K$379:$K$403,LEFT($C147,1),'1) Tableau budgétaire 1'!$E$379:$E$403)</f>
        <v>0</v>
      </c>
      <c r="F147" s="92">
        <f>SUMIF('1) Tableau budgétaire 1'!$K$379:$K$403,LEFT($C147,1),'1) Tableau budgétaire 1'!$F$379:$F$403)</f>
        <v>0</v>
      </c>
      <c r="G147" s="59">
        <f>SUM(D147:F147)</f>
        <v>0</v>
      </c>
    </row>
    <row r="148" spans="3:7" ht="15.75" customHeight="1" x14ac:dyDescent="0.25">
      <c r="C148" s="49" t="s">
        <v>433</v>
      </c>
      <c r="D148" s="92">
        <f>SUMIF('1) Tableau budgétaire 1'!$K$379:$K$403,LEFT($C148,1),'1) Tableau budgétaire 1'!$D$379:$D$403)</f>
        <v>0</v>
      </c>
      <c r="E148" s="92">
        <f>SUMIF('1) Tableau budgétaire 1'!$K$379:$K$403,LEFT($C148,1),'1) Tableau budgétaire 1'!$E$379:$E$403)</f>
        <v>0</v>
      </c>
      <c r="F148" s="92">
        <f>SUMIF('1) Tableau budgétaire 1'!$K$379:$K$403,LEFT($C148,1),'1) Tableau budgétaire 1'!$F$379:$F$403)</f>
        <v>0</v>
      </c>
      <c r="G148" s="59">
        <f t="shared" si="28"/>
        <v>0</v>
      </c>
    </row>
    <row r="149" spans="3:7" ht="15.75" customHeight="1" x14ac:dyDescent="0.25">
      <c r="C149" s="49" t="s">
        <v>434</v>
      </c>
      <c r="D149" s="92">
        <f>SUMIF('1) Tableau budgétaire 1'!$K$379:$K$403,LEFT($C149,1),'1) Tableau budgétaire 1'!$D$379:$D$403)</f>
        <v>0</v>
      </c>
      <c r="E149" s="92">
        <f>SUMIF('1) Tableau budgétaire 1'!$K$379:$K$403,LEFT($C149,1),'1) Tableau budgétaire 1'!$E$379:$E$403)</f>
        <v>0</v>
      </c>
      <c r="F149" s="92">
        <f>SUMIF('1) Tableau budgétaire 1'!$K$379:$K$403,LEFT($C149,1),'1) Tableau budgétaire 1'!$F$379:$F$403)</f>
        <v>0</v>
      </c>
      <c r="G149" s="59">
        <f t="shared" si="28"/>
        <v>0</v>
      </c>
    </row>
    <row r="150" spans="3:7" ht="15.75" customHeight="1" x14ac:dyDescent="0.25">
      <c r="C150" s="49" t="s">
        <v>435</v>
      </c>
      <c r="D150" s="92">
        <f>SUMIF('1) Tableau budgétaire 1'!$K$379:$K$403,LEFT($C150,1),'1) Tableau budgétaire 1'!$D$379:$D$403)</f>
        <v>0</v>
      </c>
      <c r="E150" s="92">
        <f>SUMIF('1) Tableau budgétaire 1'!$K$379:$K$403,LEFT($C150,1),'1) Tableau budgétaire 1'!$E$379:$E$403)</f>
        <v>0</v>
      </c>
      <c r="F150" s="92">
        <f>SUMIF('1) Tableau budgétaire 1'!$K$379:$K$403,LEFT($C150,1),'1) Tableau budgétaire 1'!$F$379:$F$403)</f>
        <v>0</v>
      </c>
      <c r="G150" s="59">
        <f t="shared" si="28"/>
        <v>0</v>
      </c>
    </row>
    <row r="151" spans="3:7" ht="15.75" customHeight="1" x14ac:dyDescent="0.25">
      <c r="C151" s="54" t="s">
        <v>17</v>
      </c>
      <c r="D151" s="65">
        <f t="shared" ref="D151:E151" si="29">SUM(D144:D150)</f>
        <v>0</v>
      </c>
      <c r="E151" s="65">
        <f t="shared" si="29"/>
        <v>0</v>
      </c>
      <c r="F151" s="65">
        <f t="shared" ref="F151" si="30">SUM(F144:F150)</f>
        <v>0</v>
      </c>
      <c r="G151" s="59">
        <f t="shared" si="28"/>
        <v>0</v>
      </c>
    </row>
    <row r="152" spans="3:7" s="53" customFormat="1" ht="15.75" customHeight="1" x14ac:dyDescent="0.25">
      <c r="C152" s="66"/>
      <c r="D152" s="67"/>
      <c r="E152" s="67"/>
      <c r="F152" s="67"/>
      <c r="G152" s="68"/>
    </row>
    <row r="153" spans="3:7" ht="15.75" customHeight="1" x14ac:dyDescent="0.25">
      <c r="C153" s="385" t="s">
        <v>401</v>
      </c>
      <c r="D153" s="386"/>
      <c r="E153" s="386"/>
      <c r="F153" s="386"/>
      <c r="G153" s="387"/>
    </row>
    <row r="154" spans="3:7" ht="19.5" customHeight="1" thickBot="1" x14ac:dyDescent="0.3">
      <c r="C154" s="62" t="s">
        <v>455</v>
      </c>
      <c r="D154" s="63">
        <f>'1) Tableau budgétaire 1'!D432</f>
        <v>0</v>
      </c>
      <c r="E154" s="63">
        <f>'1) Tableau budgétaire 1'!E432</f>
        <v>0</v>
      </c>
      <c r="F154" s="63">
        <f>'1) Tableau budgétaire 1'!F432</f>
        <v>0</v>
      </c>
      <c r="G154" s="64">
        <f t="shared" ref="G154:G161" si="31">SUM(D154:F154)</f>
        <v>0</v>
      </c>
    </row>
    <row r="155" spans="3:7" ht="15.75" customHeight="1" x14ac:dyDescent="0.25">
      <c r="C155" s="60" t="s">
        <v>429</v>
      </c>
      <c r="D155" s="92">
        <f>SUMIF('1) Tableau budgétaire 1'!$K$406:$K$431,LEFT($C155,1),'1) Tableau budgétaire 1'!$D$406:$D$431)</f>
        <v>0</v>
      </c>
      <c r="E155" s="92">
        <f>SUMIF('1) Tableau budgétaire 1'!$K$406:$K$431,LEFT($C155,1),'1) Tableau budgétaire 1'!$E$406:$E$431)</f>
        <v>0</v>
      </c>
      <c r="F155" s="92">
        <f>SUMIF('1) Tableau budgétaire 1'!$K$406:$K$431,LEFT($C155,1),'1) Tableau budgétaire 1'!$F$406:$F$431)</f>
        <v>0</v>
      </c>
      <c r="G155" s="61">
        <f t="shared" si="31"/>
        <v>0</v>
      </c>
    </row>
    <row r="156" spans="3:7" ht="15.75" customHeight="1" x14ac:dyDescent="0.25">
      <c r="C156" s="49" t="s">
        <v>430</v>
      </c>
      <c r="D156" s="92">
        <f>SUMIF('1) Tableau budgétaire 1'!$K$406:$K$431,LEFT($C156,1),'1) Tableau budgétaire 1'!$D$406:$D$431)</f>
        <v>0</v>
      </c>
      <c r="E156" s="92">
        <f>SUMIF('1) Tableau budgétaire 1'!$K$406:$K$431,LEFT($C156,1),'1) Tableau budgétaire 1'!$E$406:$E$431)</f>
        <v>0</v>
      </c>
      <c r="F156" s="92">
        <f>SUMIF('1) Tableau budgétaire 1'!$K$406:$K$431,LEFT($C156,1),'1) Tableau budgétaire 1'!$F$406:$F$431)</f>
        <v>0</v>
      </c>
      <c r="G156" s="59">
        <f t="shared" si="31"/>
        <v>0</v>
      </c>
    </row>
    <row r="157" spans="3:7" ht="15.75" customHeight="1" x14ac:dyDescent="0.25">
      <c r="C157" s="49" t="s">
        <v>431</v>
      </c>
      <c r="D157" s="92">
        <f>SUMIF('1) Tableau budgétaire 1'!$K$406:$K$431,LEFT($C157,1),'1) Tableau budgétaire 1'!$D$406:$D$431)</f>
        <v>0</v>
      </c>
      <c r="E157" s="92">
        <f>SUMIF('1) Tableau budgétaire 1'!$K$406:$K$431,LEFT($C157,1),'1) Tableau budgétaire 1'!$E$406:$E$431)</f>
        <v>0</v>
      </c>
      <c r="F157" s="92">
        <f>SUMIF('1) Tableau budgétaire 1'!$K$406:$K$431,LEFT($C157,1),'1) Tableau budgétaire 1'!$F$406:$F$431)</f>
        <v>0</v>
      </c>
      <c r="G157" s="59">
        <f t="shared" si="31"/>
        <v>0</v>
      </c>
    </row>
    <row r="158" spans="3:7" ht="15.75" customHeight="1" x14ac:dyDescent="0.25">
      <c r="C158" s="50" t="s">
        <v>432</v>
      </c>
      <c r="D158" s="92">
        <f>SUMIF('1) Tableau budgétaire 1'!$K$406:$K$431,LEFT($C158,1),'1) Tableau budgétaire 1'!$D$406:$D$431)</f>
        <v>0</v>
      </c>
      <c r="E158" s="92">
        <f>SUMIF('1) Tableau budgétaire 1'!$K$406:$K$431,LEFT($C158,1),'1) Tableau budgétaire 1'!$E$406:$E$431)</f>
        <v>0</v>
      </c>
      <c r="F158" s="92">
        <f>SUMIF('1) Tableau budgétaire 1'!$K$406:$K$431,LEFT($C158,1),'1) Tableau budgétaire 1'!$F$406:$F$431)</f>
        <v>0</v>
      </c>
      <c r="G158" s="59">
        <f t="shared" si="31"/>
        <v>0</v>
      </c>
    </row>
    <row r="159" spans="3:7" ht="15.75" customHeight="1" x14ac:dyDescent="0.25">
      <c r="C159" s="49" t="s">
        <v>433</v>
      </c>
      <c r="D159" s="92">
        <f>SUMIF('1) Tableau budgétaire 1'!$K$406:$K$431,LEFT($C159,1),'1) Tableau budgétaire 1'!$D$406:$D$431)</f>
        <v>0</v>
      </c>
      <c r="E159" s="92">
        <f>SUMIF('1) Tableau budgétaire 1'!$K$406:$K$431,LEFT($C159,1),'1) Tableau budgétaire 1'!$E$406:$E$431)</f>
        <v>0</v>
      </c>
      <c r="F159" s="92">
        <f>SUMIF('1) Tableau budgétaire 1'!$K$406:$K$431,LEFT($C159,1),'1) Tableau budgétaire 1'!$F$406:$F$431)</f>
        <v>0</v>
      </c>
      <c r="G159" s="59">
        <f t="shared" si="31"/>
        <v>0</v>
      </c>
    </row>
    <row r="160" spans="3:7" ht="15.75" customHeight="1" x14ac:dyDescent="0.25">
      <c r="C160" s="49" t="s">
        <v>434</v>
      </c>
      <c r="D160" s="92">
        <f>SUMIF('1) Tableau budgétaire 1'!$K$406:$K$431,LEFT($C160,1),'1) Tableau budgétaire 1'!$D$406:$D$431)</f>
        <v>0</v>
      </c>
      <c r="E160" s="92">
        <f>SUMIF('1) Tableau budgétaire 1'!$K$406:$K$431,LEFT($C160,1),'1) Tableau budgétaire 1'!$E$406:$E$431)</f>
        <v>0</v>
      </c>
      <c r="F160" s="92">
        <f>SUMIF('1) Tableau budgétaire 1'!$K$406:$K$431,LEFT($C160,1),'1) Tableau budgétaire 1'!$F$406:$F$431)</f>
        <v>0</v>
      </c>
      <c r="G160" s="59">
        <f t="shared" si="31"/>
        <v>0</v>
      </c>
    </row>
    <row r="161" spans="3:7" ht="15.75" customHeight="1" x14ac:dyDescent="0.25">
      <c r="C161" s="49" t="s">
        <v>435</v>
      </c>
      <c r="D161" s="92">
        <f>SUMIF('1) Tableau budgétaire 1'!$K$406:$K$431,LEFT($C161,1),'1) Tableau budgétaire 1'!$D$406:$D$431)</f>
        <v>0</v>
      </c>
      <c r="E161" s="92">
        <f>SUMIF('1) Tableau budgétaire 1'!$K$406:$K$431,LEFT($C161,1),'1) Tableau budgétaire 1'!$E$406:$E$431)</f>
        <v>0</v>
      </c>
      <c r="F161" s="92">
        <f>SUMIF('1) Tableau budgétaire 1'!$K$406:$K$431,LEFT($C161,1),'1) Tableau budgétaire 1'!$F$406:$F$431)</f>
        <v>0</v>
      </c>
      <c r="G161" s="59">
        <f t="shared" si="31"/>
        <v>0</v>
      </c>
    </row>
    <row r="162" spans="3:7" ht="15.75" customHeight="1" x14ac:dyDescent="0.25">
      <c r="C162" s="54" t="s">
        <v>17</v>
      </c>
      <c r="D162" s="65">
        <f t="shared" ref="D162:E162" si="32">SUM(D155:D161)</f>
        <v>0</v>
      </c>
      <c r="E162" s="65">
        <f t="shared" si="32"/>
        <v>0</v>
      </c>
      <c r="F162" s="65">
        <f t="shared" ref="F162" si="33">SUM(F155:F161)</f>
        <v>0</v>
      </c>
      <c r="G162" s="59">
        <f>SUM(D162:F162)</f>
        <v>0</v>
      </c>
    </row>
    <row r="163" spans="3:7" s="53" customFormat="1" ht="15.75" customHeight="1" x14ac:dyDescent="0.25">
      <c r="C163" s="66"/>
      <c r="D163" s="67"/>
      <c r="E163" s="67"/>
      <c r="F163" s="67"/>
      <c r="G163" s="68"/>
    </row>
    <row r="164" spans="3:7" ht="15.75" customHeight="1" x14ac:dyDescent="0.25">
      <c r="C164" s="385" t="s">
        <v>403</v>
      </c>
      <c r="D164" s="386"/>
      <c r="E164" s="386"/>
      <c r="F164" s="386"/>
      <c r="G164" s="387"/>
    </row>
    <row r="165" spans="3:7" ht="22.5" customHeight="1" thickBot="1" x14ac:dyDescent="0.3">
      <c r="C165" s="62" t="s">
        <v>456</v>
      </c>
      <c r="D165" s="63">
        <f>'1) Tableau budgétaire 1'!D444</f>
        <v>0</v>
      </c>
      <c r="E165" s="63">
        <f>'1) Tableau budgétaire 1'!E444</f>
        <v>0</v>
      </c>
      <c r="F165" s="63">
        <f>'1) Tableau budgétaire 1'!F444</f>
        <v>0</v>
      </c>
      <c r="G165" s="64">
        <f t="shared" ref="G165:G173" si="34">SUM(D165:F165)</f>
        <v>0</v>
      </c>
    </row>
    <row r="166" spans="3:7" ht="15.75" customHeight="1" x14ac:dyDescent="0.25">
      <c r="C166" s="60" t="s">
        <v>429</v>
      </c>
      <c r="D166" s="92">
        <f>SUMIF('1) Tableau budgétaire 1'!$K$434:$K$443,LEFT($C166,1),'1) Tableau budgétaire 1'!$D$434:$D$443)</f>
        <v>0</v>
      </c>
      <c r="E166" s="92">
        <f>SUMIF('1) Tableau budgétaire 1'!$K$434:$K$443,LEFT($C166,1),'1) Tableau budgétaire 1'!$E$434:$E$443)</f>
        <v>0</v>
      </c>
      <c r="F166" s="92">
        <f>SUMIF('1) Tableau budgétaire 1'!$K$434:$K$443,LEFT($C166,1),'1) Tableau budgétaire 1'!$F$434:$F$443)</f>
        <v>0</v>
      </c>
      <c r="G166" s="61">
        <f t="shared" si="34"/>
        <v>0</v>
      </c>
    </row>
    <row r="167" spans="3:7" ht="15.75" customHeight="1" x14ac:dyDescent="0.25">
      <c r="C167" s="49" t="s">
        <v>430</v>
      </c>
      <c r="D167" s="92">
        <f>SUMIF('1) Tableau budgétaire 1'!$K$434:$K$443,LEFT($C167,1),'1) Tableau budgétaire 1'!$D$434:$D$443)</f>
        <v>0</v>
      </c>
      <c r="E167" s="92">
        <f>SUMIF('1) Tableau budgétaire 1'!$K$434:$K$443,LEFT($C167,1),'1) Tableau budgétaire 1'!$E$434:$E$443)</f>
        <v>0</v>
      </c>
      <c r="F167" s="92">
        <f>SUMIF('1) Tableau budgétaire 1'!$K$434:$K$443,LEFT($C167,1),'1) Tableau budgétaire 1'!$F$434:$F$443)</f>
        <v>0</v>
      </c>
      <c r="G167" s="59">
        <f t="shared" si="34"/>
        <v>0</v>
      </c>
    </row>
    <row r="168" spans="3:7" ht="15.75" customHeight="1" x14ac:dyDescent="0.25">
      <c r="C168" s="49" t="s">
        <v>431</v>
      </c>
      <c r="D168" s="92">
        <f>SUMIF('1) Tableau budgétaire 1'!$K$434:$K$443,LEFT($C168,1),'1) Tableau budgétaire 1'!$D$434:$D$443)</f>
        <v>0</v>
      </c>
      <c r="E168" s="92">
        <f>SUMIF('1) Tableau budgétaire 1'!$K$434:$K$443,LEFT($C168,1),'1) Tableau budgétaire 1'!$E$434:$E$443)</f>
        <v>0</v>
      </c>
      <c r="F168" s="92">
        <f>SUMIF('1) Tableau budgétaire 1'!$K$434:$K$443,LEFT($C168,1),'1) Tableau budgétaire 1'!$F$434:$F$443)</f>
        <v>0</v>
      </c>
      <c r="G168" s="59">
        <f t="shared" si="34"/>
        <v>0</v>
      </c>
    </row>
    <row r="169" spans="3:7" ht="15.75" customHeight="1" x14ac:dyDescent="0.25">
      <c r="C169" s="50" t="s">
        <v>432</v>
      </c>
      <c r="D169" s="92">
        <f>SUMIF('1) Tableau budgétaire 1'!$K$434:$K$443,LEFT($C169,1),'1) Tableau budgétaire 1'!$D$434:$D$443)</f>
        <v>0</v>
      </c>
      <c r="E169" s="92">
        <f>SUMIF('1) Tableau budgétaire 1'!$K$434:$K$443,LEFT($C169,1),'1) Tableau budgétaire 1'!$E$434:$E$443)</f>
        <v>0</v>
      </c>
      <c r="F169" s="92">
        <f>SUMIF('1) Tableau budgétaire 1'!$K$434:$K$443,LEFT($C169,1),'1) Tableau budgétaire 1'!$F$434:$F$443)</f>
        <v>0</v>
      </c>
      <c r="G169" s="59">
        <f t="shared" si="34"/>
        <v>0</v>
      </c>
    </row>
    <row r="170" spans="3:7" ht="15.75" customHeight="1" x14ac:dyDescent="0.25">
      <c r="C170" s="49" t="s">
        <v>433</v>
      </c>
      <c r="D170" s="92">
        <f>SUMIF('1) Tableau budgétaire 1'!$K$434:$K$443,LEFT($C170,1),'1) Tableau budgétaire 1'!$D$434:$D$443)</f>
        <v>0</v>
      </c>
      <c r="E170" s="92">
        <f>SUMIF('1) Tableau budgétaire 1'!$K$434:$K$443,LEFT($C170,1),'1) Tableau budgétaire 1'!$E$434:$E$443)</f>
        <v>0</v>
      </c>
      <c r="F170" s="92">
        <f>SUMIF('1) Tableau budgétaire 1'!$K$434:$K$443,LEFT($C170,1),'1) Tableau budgétaire 1'!$F$434:$F$443)</f>
        <v>0</v>
      </c>
      <c r="G170" s="59">
        <f t="shared" si="34"/>
        <v>0</v>
      </c>
    </row>
    <row r="171" spans="3:7" ht="15.75" customHeight="1" x14ac:dyDescent="0.25">
      <c r="C171" s="49" t="s">
        <v>434</v>
      </c>
      <c r="D171" s="92">
        <f>SUMIF('1) Tableau budgétaire 1'!$K$434:$K$443,LEFT($C171,1),'1) Tableau budgétaire 1'!$D$434:$D$443)</f>
        <v>0</v>
      </c>
      <c r="E171" s="92">
        <f>SUMIF('1) Tableau budgétaire 1'!$K$434:$K$443,LEFT($C171,1),'1) Tableau budgétaire 1'!$E$434:$E$443)</f>
        <v>0</v>
      </c>
      <c r="F171" s="92">
        <f>SUMIF('1) Tableau budgétaire 1'!$K$434:$K$443,LEFT($C171,1),'1) Tableau budgétaire 1'!$F$434:$F$443)</f>
        <v>0</v>
      </c>
      <c r="G171" s="59">
        <f t="shared" si="34"/>
        <v>0</v>
      </c>
    </row>
    <row r="172" spans="3:7" ht="15.75" customHeight="1" x14ac:dyDescent="0.25">
      <c r="C172" s="49" t="s">
        <v>435</v>
      </c>
      <c r="D172" s="92">
        <f>SUMIF('1) Tableau budgétaire 1'!$K$434:$K$443,LEFT($C172,1),'1) Tableau budgétaire 1'!$D$434:$D$443)</f>
        <v>0</v>
      </c>
      <c r="E172" s="92">
        <f>SUMIF('1) Tableau budgétaire 1'!$K$434:$K$443,LEFT($C172,1),'1) Tableau budgétaire 1'!$E$434:$E$443)</f>
        <v>0</v>
      </c>
      <c r="F172" s="92">
        <f>SUMIF('1) Tableau budgétaire 1'!$K$434:$K$443,LEFT($C172,1),'1) Tableau budgétaire 1'!$F$434:$F$443)</f>
        <v>0</v>
      </c>
      <c r="G172" s="59">
        <f t="shared" si="34"/>
        <v>0</v>
      </c>
    </row>
    <row r="173" spans="3:7" ht="15.75" customHeight="1" x14ac:dyDescent="0.25">
      <c r="C173" s="54" t="s">
        <v>17</v>
      </c>
      <c r="D173" s="65">
        <f t="shared" ref="D173:E173" si="35">SUM(D166:D172)</f>
        <v>0</v>
      </c>
      <c r="E173" s="65">
        <f t="shared" si="35"/>
        <v>0</v>
      </c>
      <c r="F173" s="65">
        <f t="shared" ref="F173" si="36">SUM(F166:F172)</f>
        <v>0</v>
      </c>
      <c r="G173" s="59">
        <f t="shared" si="34"/>
        <v>0</v>
      </c>
    </row>
    <row r="174" spans="3:7" ht="15.75" customHeight="1" x14ac:dyDescent="0.25"/>
    <row r="175" spans="3:7" ht="18" customHeight="1" x14ac:dyDescent="0.25">
      <c r="C175" s="385" t="s">
        <v>458</v>
      </c>
      <c r="D175" s="386"/>
      <c r="E175" s="386"/>
      <c r="F175" s="386"/>
      <c r="G175" s="387"/>
    </row>
    <row r="176" spans="3:7" ht="24" customHeight="1" thickBot="1" x14ac:dyDescent="0.3">
      <c r="C176" s="62" t="s">
        <v>459</v>
      </c>
      <c r="D176" s="63">
        <f>'1) Tableau budgétaire 1'!D468</f>
        <v>194789.44</v>
      </c>
      <c r="E176" s="63">
        <f>'1) Tableau budgétaire 1'!E468</f>
        <v>142051.59502664299</v>
      </c>
      <c r="F176" s="63">
        <f>'1) Tableau budgétaire 1'!F468</f>
        <v>0</v>
      </c>
      <c r="G176" s="64">
        <f t="shared" ref="G176:G184" si="37">SUM(D176:F176)</f>
        <v>336841.03502664296</v>
      </c>
    </row>
    <row r="177" spans="3:13" ht="15.75" customHeight="1" x14ac:dyDescent="0.25">
      <c r="C177" s="60" t="s">
        <v>429</v>
      </c>
      <c r="D177" s="92">
        <f>SUMIF('1) Tableau budgétaire 1'!$K$447:$K$467,LEFT($C177,1),'1) Tableau budgétaire 1'!$D$447:$D$467)</f>
        <v>105300</v>
      </c>
      <c r="E177" s="92">
        <f>SUMIF('1) Tableau budgétaire 1'!$K$447:$K$467,LEFT($C177,1),'1) Tableau budgétaire 1'!$E$447:$E$467)</f>
        <v>66551.595026642986</v>
      </c>
      <c r="F177" s="92">
        <f>SUMIF('1) Tableau budgétaire 1'!$K$447:$K$467,LEFT($C177,1),'1) Tableau budgétaire 1'!$F$447:$F$467)</f>
        <v>0</v>
      </c>
      <c r="G177" s="61">
        <f t="shared" si="37"/>
        <v>171851.59502664299</v>
      </c>
    </row>
    <row r="178" spans="3:13" ht="15.6" customHeight="1" x14ac:dyDescent="0.25">
      <c r="C178" s="49" t="s">
        <v>430</v>
      </c>
      <c r="D178" s="92">
        <f>SUMIF('1) Tableau budgétaire 1'!$K$447:$K$467,LEFT($C178,1),'1) Tableau budgétaire 1'!$D$447:$D$467)</f>
        <v>0</v>
      </c>
      <c r="E178" s="92">
        <f>SUMIF('1) Tableau budgétaire 1'!$K$447:$K$467,LEFT($C178,1),'1) Tableau budgétaire 1'!$E$447:$E$467)</f>
        <v>0</v>
      </c>
      <c r="F178" s="92">
        <f>SUMIF('1) Tableau budgétaire 1'!$K$447:$K$467,LEFT($C178,1),'1) Tableau budgétaire 1'!$F$447:$F$467)</f>
        <v>0</v>
      </c>
      <c r="G178" s="59">
        <f t="shared" si="37"/>
        <v>0</v>
      </c>
    </row>
    <row r="179" spans="3:13" ht="15.6" customHeight="1" x14ac:dyDescent="0.25">
      <c r="C179" s="49" t="s">
        <v>431</v>
      </c>
      <c r="D179" s="92">
        <f>SUMIF('1) Tableau budgétaire 1'!$K$447:$K$467,LEFT($C179,1),'1) Tableau budgétaire 1'!$D$447:$D$467)</f>
        <v>0</v>
      </c>
      <c r="E179" s="92">
        <f>SUMIF('1) Tableau budgétaire 1'!$K$447:$K$467,LEFT($C179,1),'1) Tableau budgétaire 1'!$E$447:$E$467)</f>
        <v>0</v>
      </c>
      <c r="F179" s="92">
        <f>SUMIF('1) Tableau budgétaire 1'!$K$447:$K$467,LEFT($C179,1),'1) Tableau budgétaire 1'!$F$447:$F$467)</f>
        <v>0</v>
      </c>
      <c r="G179" s="59">
        <f t="shared" si="37"/>
        <v>0</v>
      </c>
    </row>
    <row r="180" spans="3:13" ht="15.75" customHeight="1" x14ac:dyDescent="0.25">
      <c r="C180" s="50" t="s">
        <v>432</v>
      </c>
      <c r="D180" s="92">
        <f>SUMIF('1) Tableau budgétaire 1'!$K$447:$K$467,LEFT($C180,1),'1) Tableau budgétaire 1'!$D$447:$D$467)</f>
        <v>30000</v>
      </c>
      <c r="E180" s="92">
        <f>SUMIF('1) Tableau budgétaire 1'!$K$447:$K$467,LEFT($C180,1),'1) Tableau budgétaire 1'!$E$447:$E$467)</f>
        <v>25000</v>
      </c>
      <c r="F180" s="92">
        <f>SUMIF('1) Tableau budgétaire 1'!$K$447:$K$467,LEFT($C180,1),'1) Tableau budgétaire 1'!$F$447:$F$467)</f>
        <v>0</v>
      </c>
      <c r="G180" s="59">
        <f t="shared" si="37"/>
        <v>55000</v>
      </c>
    </row>
    <row r="181" spans="3:13" ht="15.75" customHeight="1" x14ac:dyDescent="0.25">
      <c r="C181" s="49" t="s">
        <v>433</v>
      </c>
      <c r="D181" s="92">
        <f>SUMIF('1) Tableau budgétaire 1'!$K$447:$K$467,LEFT($C181,1),'1) Tableau budgétaire 1'!$D$447:$D$467)</f>
        <v>43500</v>
      </c>
      <c r="E181" s="92">
        <f>SUMIF('1) Tableau budgétaire 1'!$K$447:$K$467,LEFT($C181,1),'1) Tableau budgétaire 1'!$E$447:$E$467)</f>
        <v>20500</v>
      </c>
      <c r="F181" s="92">
        <f>SUMIF('1) Tableau budgétaire 1'!$K$447:$K$467,LEFT($C181,1),'1) Tableau budgétaire 1'!$F$447:$F$467)</f>
        <v>0</v>
      </c>
      <c r="G181" s="59">
        <f t="shared" si="37"/>
        <v>64000</v>
      </c>
    </row>
    <row r="182" spans="3:13" ht="15.75" customHeight="1" x14ac:dyDescent="0.25">
      <c r="C182" s="49" t="s">
        <v>434</v>
      </c>
      <c r="D182" s="92">
        <f>SUMIF('1) Tableau budgétaire 1'!$K$447:$K$467,LEFT($C182,1),'1) Tableau budgétaire 1'!$D$447:$D$467)</f>
        <v>0</v>
      </c>
      <c r="E182" s="92">
        <f>SUMIF('1) Tableau budgétaire 1'!$K$447:$K$467,LEFT($C182,1),'1) Tableau budgétaire 1'!$E$447:$E$467)</f>
        <v>0</v>
      </c>
      <c r="F182" s="92">
        <f>SUMIF('1) Tableau budgétaire 1'!$K$447:$K$467,LEFT($C182,1),'1) Tableau budgétaire 1'!$F$447:$F$467)</f>
        <v>0</v>
      </c>
      <c r="G182" s="59">
        <f t="shared" si="37"/>
        <v>0</v>
      </c>
    </row>
    <row r="183" spans="3:13" ht="15.75" customHeight="1" x14ac:dyDescent="0.25">
      <c r="C183" s="49" t="s">
        <v>435</v>
      </c>
      <c r="D183" s="92">
        <f>SUMIF('1) Tableau budgétaire 1'!$K$447:$K$467,LEFT($C183,1),'1) Tableau budgétaire 1'!$D$447:$D$467)</f>
        <v>15989.44</v>
      </c>
      <c r="E183" s="92">
        <f>SUMIF('1) Tableau budgétaire 1'!$K$447:$K$467,LEFT($C183,1),'1) Tableau budgétaire 1'!$E$447:$E$467)</f>
        <v>30000</v>
      </c>
      <c r="F183" s="92">
        <f>SUMIF('1) Tableau budgétaire 1'!$K$447:$K$467,LEFT($C183,1),'1) Tableau budgétaire 1'!$F$447:$F$467)</f>
        <v>0</v>
      </c>
      <c r="G183" s="59">
        <f t="shared" si="37"/>
        <v>45989.440000000002</v>
      </c>
    </row>
    <row r="184" spans="3:13" ht="15.75" customHeight="1" x14ac:dyDescent="0.25">
      <c r="C184" s="54" t="s">
        <v>17</v>
      </c>
      <c r="D184" s="65">
        <f t="shared" ref="D184:F184" si="38">SUM(D177:D183)</f>
        <v>194789.44</v>
      </c>
      <c r="E184" s="65">
        <f t="shared" si="38"/>
        <v>142051.59502664299</v>
      </c>
      <c r="F184" s="65">
        <f t="shared" si="38"/>
        <v>0</v>
      </c>
      <c r="G184" s="59">
        <f t="shared" si="37"/>
        <v>336841.03502664296</v>
      </c>
    </row>
    <row r="185" spans="3:13" ht="15.75" customHeight="1" thickBot="1" x14ac:dyDescent="0.3"/>
    <row r="186" spans="3:13" ht="19.5" customHeight="1" thickBot="1" x14ac:dyDescent="0.3">
      <c r="C186" s="321" t="s">
        <v>416</v>
      </c>
      <c r="D186" s="395"/>
      <c r="E186" s="395"/>
      <c r="F186" s="395"/>
      <c r="G186" s="396"/>
    </row>
    <row r="187" spans="3:13" ht="43.5" customHeight="1" thickBot="1" x14ac:dyDescent="0.3">
      <c r="C187" s="199"/>
      <c r="D187" s="211" t="s">
        <v>506</v>
      </c>
      <c r="E187" s="212" t="s">
        <v>507</v>
      </c>
      <c r="F187" s="212" t="s">
        <v>508</v>
      </c>
      <c r="G187" s="356" t="s">
        <v>7</v>
      </c>
    </row>
    <row r="188" spans="3:13" ht="19.5" customHeight="1" thickBot="1" x14ac:dyDescent="0.3">
      <c r="C188" s="72"/>
      <c r="D188" s="215" t="str">
        <f>'1) Tableau budgétaire 1'!D13</f>
        <v>OMS</v>
      </c>
      <c r="E188" s="215" t="str">
        <f>'1) Tableau budgétaire 1'!E13</f>
        <v>UNFPA</v>
      </c>
      <c r="F188" s="215">
        <f>'1) Tableau budgétaire 1'!F13</f>
        <v>0</v>
      </c>
      <c r="G188" s="394"/>
    </row>
    <row r="189" spans="3:13" ht="19.5" customHeight="1" x14ac:dyDescent="0.25">
      <c r="C189" s="189" t="s">
        <v>429</v>
      </c>
      <c r="D189" s="214">
        <f t="shared" ref="D189:F190" si="39">SUM(D166,D155,D144,D133,D120,D109,D98,D85,D74,D63,D51,D40,D29,D18,D177)</f>
        <v>105300</v>
      </c>
      <c r="E189" s="73">
        <f>SUM(E166,E155,E144,E133,E120,E109,E98,E85,E74,E63,E51,E40,E29,E18,E177)</f>
        <v>66551.595026642986</v>
      </c>
      <c r="F189" s="73">
        <f t="shared" si="39"/>
        <v>0</v>
      </c>
      <c r="G189" s="192">
        <f>SUM(D189:F189)</f>
        <v>171851.59502664299</v>
      </c>
      <c r="M189" s="265"/>
    </row>
    <row r="190" spans="3:13" ht="34.5" customHeight="1" x14ac:dyDescent="0.25">
      <c r="C190" s="190" t="s">
        <v>430</v>
      </c>
      <c r="D190" s="204">
        <f t="shared" si="39"/>
        <v>0</v>
      </c>
      <c r="E190" s="201">
        <f>SUM(E167,E156,E145,E134,E121,E110,E99,E86,E75,E64,E52,E41,E30,E19,E178)</f>
        <v>0</v>
      </c>
      <c r="F190" s="201">
        <f t="shared" si="39"/>
        <v>0</v>
      </c>
      <c r="G190" s="193">
        <f>SUM(D190:F190)</f>
        <v>0</v>
      </c>
      <c r="M190" s="265"/>
    </row>
    <row r="191" spans="3:13" ht="48" customHeight="1" x14ac:dyDescent="0.25">
      <c r="C191" s="190" t="s">
        <v>431</v>
      </c>
      <c r="D191" s="204">
        <f>SUM(D168,D157,D146,D135,D122,D111,D100,D87,D76,D65,D53,D42,D31,D20,D179)</f>
        <v>45000</v>
      </c>
      <c r="E191" s="201">
        <f>SUM(E168,E157,E146,E135,E122,E111,E100,E87,E76,E65,E53,E42,E31,E20,E179)</f>
        <v>53024</v>
      </c>
      <c r="F191" s="201">
        <f>SUM(F168,F157,F146,F135,F122,F111,F100,F87,F76,F65,F53,F42,F31,F20,F179)</f>
        <v>0</v>
      </c>
      <c r="G191" s="193">
        <f t="shared" ref="G191:G195" si="40">SUM(D191:F191)</f>
        <v>98024</v>
      </c>
      <c r="M191" s="265"/>
    </row>
    <row r="192" spans="3:13" ht="33" customHeight="1" x14ac:dyDescent="0.25">
      <c r="C192" s="188" t="s">
        <v>432</v>
      </c>
      <c r="D192" s="204">
        <f>SUM(D169,D158,D147,D136,D123,D112,D101,D88,D77,D66,D54,D43,D32,D21,D180)</f>
        <v>30000</v>
      </c>
      <c r="E192" s="201">
        <f>SUM(E169,E158,E147,E136,E123,E112,E101,E88,E77,E66,E54,E43,E32,E21,E180)</f>
        <v>135494.54545454547</v>
      </c>
      <c r="F192" s="201">
        <f>SUM(F169,F158,F147,F136,F123,F112,F101,F88,F77,F66,F54,F43,F32,F21,F180)</f>
        <v>0</v>
      </c>
      <c r="G192" s="193">
        <f t="shared" si="40"/>
        <v>165494.54545454547</v>
      </c>
      <c r="M192" s="265"/>
    </row>
    <row r="193" spans="3:13" ht="21" customHeight="1" x14ac:dyDescent="0.25">
      <c r="C193" s="190" t="s">
        <v>433</v>
      </c>
      <c r="D193" s="204">
        <f>SUM(D170,D159,D148,D137,D124,D113,D102,D89,D78,D67,D55,D44,D33,D22,D181)</f>
        <v>43500</v>
      </c>
      <c r="E193" s="201">
        <f>SUM(E170,E159,E148,E137,E124,E113,E102,E89,E78,E67,E55,E44,E33,E22,E181)</f>
        <v>20500</v>
      </c>
      <c r="F193" s="201">
        <f>SUM(F170,F159,F148,F137,F124,F113,F102,F89,F78,F67,F55,F44,F33,F22,F181)</f>
        <v>0</v>
      </c>
      <c r="G193" s="193">
        <f t="shared" si="40"/>
        <v>64000</v>
      </c>
      <c r="H193" s="23"/>
      <c r="I193" s="23"/>
      <c r="J193" s="23"/>
      <c r="K193" s="23"/>
      <c r="L193" s="23"/>
      <c r="M193" s="265"/>
    </row>
    <row r="194" spans="3:13" ht="39.75" customHeight="1" x14ac:dyDescent="0.25">
      <c r="C194" s="190" t="s">
        <v>434</v>
      </c>
      <c r="D194" s="204">
        <f>SUM(D171,D160,D149,D138,D125,D114,D103,D90,D79,D68,D56,D45,D34,D23,D182)</f>
        <v>537000</v>
      </c>
      <c r="E194" s="201">
        <f>SUM(E171,E160,E149,E138,E125,E114,E103,E90,E79,E68,E56,E45,E34,E23,,E182)</f>
        <v>319509.58081705152</v>
      </c>
      <c r="F194" s="201">
        <f>SUM(F171,F160,F149,F138,F125,F114,F103,F90,F79,F68,F56,F45,F34,F23,F182)</f>
        <v>0</v>
      </c>
      <c r="G194" s="193">
        <f t="shared" si="40"/>
        <v>856509.58081705146</v>
      </c>
      <c r="H194" s="23"/>
      <c r="I194" s="23"/>
      <c r="J194" s="23"/>
      <c r="K194" s="23"/>
      <c r="L194" s="23"/>
      <c r="M194" s="265"/>
    </row>
    <row r="195" spans="3:13" ht="34.5" customHeight="1" x14ac:dyDescent="0.25">
      <c r="C195" s="190" t="s">
        <v>435</v>
      </c>
      <c r="D195" s="204">
        <f>SUM(D172,D161,D150,D139,D126,D115,D104,D91,D80,D69,D57,D46,D35,D24,D183)</f>
        <v>15989.44</v>
      </c>
      <c r="E195" s="201">
        <f>SUM(E172,E161,E150,E139,E126,E115,E104,E91,E80,E69,E57,E46,E35,E24,E183)</f>
        <v>30000</v>
      </c>
      <c r="F195" s="201">
        <f>SUM(F172,F161,F150,F139,F126,F115,F104,F91,F80,F69,F57,F46,F35,F24,F183)</f>
        <v>0</v>
      </c>
      <c r="G195" s="193">
        <f t="shared" si="40"/>
        <v>45989.440000000002</v>
      </c>
      <c r="H195" s="23"/>
      <c r="I195" s="23"/>
      <c r="J195" s="23"/>
      <c r="K195" s="23"/>
      <c r="L195" s="23"/>
      <c r="M195" s="265"/>
    </row>
    <row r="196" spans="3:13" ht="22.5" customHeight="1" x14ac:dyDescent="0.25">
      <c r="C196" s="191" t="s">
        <v>409</v>
      </c>
      <c r="D196" s="205">
        <f>SUM(D189:D195)</f>
        <v>776789.44</v>
      </c>
      <c r="E196" s="203">
        <f>SUM(E189:E195)</f>
        <v>625079.72129823989</v>
      </c>
      <c r="F196" s="203">
        <f t="shared" ref="F196" si="41">SUM(F189:F195)</f>
        <v>0</v>
      </c>
      <c r="G196" s="193">
        <f>SUM(D196:F196)</f>
        <v>1401869.1612982398</v>
      </c>
      <c r="H196" s="23"/>
      <c r="I196" s="23"/>
      <c r="J196" s="23"/>
      <c r="K196" s="23"/>
      <c r="L196" s="23"/>
      <c r="M196" s="265"/>
    </row>
    <row r="197" spans="3:13" ht="22.5" customHeight="1" x14ac:dyDescent="0.25">
      <c r="C197" s="191" t="s">
        <v>410</v>
      </c>
      <c r="D197" s="205">
        <f>D196*0.07</f>
        <v>54375.260800000004</v>
      </c>
      <c r="E197" s="202">
        <f>E196*0.07</f>
        <v>43755.580490876797</v>
      </c>
      <c r="F197" s="202">
        <f t="shared" ref="F197:G197" si="42">F196*0.07</f>
        <v>0</v>
      </c>
      <c r="G197" s="206">
        <f t="shared" si="42"/>
        <v>98130.841290876793</v>
      </c>
      <c r="H197" s="23"/>
      <c r="I197" s="23"/>
      <c r="J197" s="23"/>
      <c r="K197" s="23"/>
      <c r="L197" s="23"/>
      <c r="M197" s="265"/>
    </row>
    <row r="198" spans="3:13" ht="22.5" customHeight="1" thickBot="1" x14ac:dyDescent="0.3">
      <c r="C198" s="200" t="s">
        <v>368</v>
      </c>
      <c r="D198" s="207">
        <f>SUM(D196:D197)</f>
        <v>831164.70079999999</v>
      </c>
      <c r="E198" s="197">
        <f>SUM(E196:E197)</f>
        <v>668835.3017891167</v>
      </c>
      <c r="F198" s="197">
        <f t="shared" ref="F198:G198" si="43">SUM(F196:F197)</f>
        <v>0</v>
      </c>
      <c r="G198" s="198">
        <f t="shared" si="43"/>
        <v>1500000.0025891166</v>
      </c>
      <c r="H198" s="23"/>
      <c r="I198" s="23"/>
      <c r="J198" s="23"/>
      <c r="K198" s="23"/>
      <c r="L198" s="23"/>
      <c r="M198" s="265"/>
    </row>
    <row r="199" spans="3:13" ht="15.75" customHeight="1" x14ac:dyDescent="0.25">
      <c r="H199" s="33"/>
      <c r="I199" s="33"/>
      <c r="J199" s="33"/>
      <c r="K199" s="33"/>
      <c r="L199" s="55"/>
      <c r="M199" s="266"/>
    </row>
    <row r="200" spans="3:13" ht="15.75" customHeight="1" x14ac:dyDescent="0.25">
      <c r="H200" s="33"/>
      <c r="I200" s="33"/>
      <c r="J200" s="33"/>
      <c r="K200" s="33"/>
      <c r="L200" s="55"/>
      <c r="M200" s="53"/>
    </row>
    <row r="201" spans="3:13" ht="15.75" customHeight="1" x14ac:dyDescent="0.25">
      <c r="L201" s="56"/>
    </row>
    <row r="202" spans="3:13" ht="15.75" customHeight="1" x14ac:dyDescent="0.25">
      <c r="H202" s="42"/>
      <c r="I202" s="42"/>
      <c r="L202" s="56"/>
    </row>
    <row r="203" spans="3:13" ht="15.75" customHeight="1" x14ac:dyDescent="0.25">
      <c r="H203" s="42"/>
      <c r="I203" s="42"/>
    </row>
    <row r="204" spans="3:13" ht="40.5" customHeight="1" x14ac:dyDescent="0.25">
      <c r="H204" s="42"/>
      <c r="I204" s="42"/>
      <c r="L204" s="57"/>
    </row>
    <row r="205" spans="3:13" ht="24.75" customHeight="1" x14ac:dyDescent="0.25">
      <c r="H205" s="42"/>
      <c r="I205" s="42"/>
      <c r="L205" s="57"/>
    </row>
    <row r="206" spans="3:13" ht="41.25" customHeight="1" x14ac:dyDescent="0.25">
      <c r="H206" s="12"/>
      <c r="I206" s="42"/>
      <c r="L206" s="57"/>
    </row>
    <row r="207" spans="3:13" ht="51.75" customHeight="1" x14ac:dyDescent="0.25">
      <c r="H207" s="12"/>
      <c r="I207" s="42"/>
      <c r="L207" s="57"/>
    </row>
    <row r="208" spans="3:13" ht="42" customHeight="1" x14ac:dyDescent="0.25">
      <c r="H208" s="42"/>
      <c r="I208" s="42"/>
      <c r="L208" s="57"/>
    </row>
    <row r="209" spans="3:14" s="53" customFormat="1" ht="42" customHeight="1" x14ac:dyDescent="0.25">
      <c r="C209" s="51"/>
      <c r="G209" s="51"/>
      <c r="H209" s="51"/>
      <c r="I209" s="42"/>
      <c r="J209" s="51"/>
      <c r="K209" s="51"/>
      <c r="L209" s="57"/>
      <c r="M209" s="51"/>
    </row>
    <row r="210" spans="3:14" s="53" customFormat="1" ht="42" customHeight="1" x14ac:dyDescent="0.25">
      <c r="C210" s="51"/>
      <c r="G210" s="51"/>
      <c r="H210" s="51"/>
      <c r="I210" s="42"/>
      <c r="J210" s="51"/>
      <c r="K210" s="51"/>
      <c r="L210" s="51"/>
      <c r="M210" s="51"/>
    </row>
    <row r="211" spans="3:14" s="53" customFormat="1" ht="63.75" customHeight="1" x14ac:dyDescent="0.25">
      <c r="C211" s="51"/>
      <c r="G211" s="51"/>
      <c r="H211" s="51"/>
      <c r="I211" s="56"/>
      <c r="J211" s="51"/>
      <c r="K211" s="51"/>
      <c r="L211" s="51"/>
      <c r="M211" s="51"/>
    </row>
    <row r="212" spans="3:14" s="53" customFormat="1" ht="42" customHeight="1" x14ac:dyDescent="0.25">
      <c r="C212" s="51"/>
      <c r="G212" s="51"/>
      <c r="H212" s="51"/>
      <c r="I212" s="51"/>
      <c r="J212" s="51"/>
      <c r="K212" s="51"/>
      <c r="L212" s="51"/>
      <c r="M212" s="56"/>
    </row>
    <row r="213" spans="3:14" ht="23.25" customHeight="1" x14ac:dyDescent="0.25"/>
    <row r="214" spans="3:14" ht="27.75" customHeight="1" x14ac:dyDescent="0.25"/>
    <row r="215" spans="3:14" ht="55.5" customHeight="1" x14ac:dyDescent="0.25"/>
    <row r="216" spans="3:14" ht="57.75" customHeight="1" x14ac:dyDescent="0.25"/>
    <row r="217" spans="3:14" ht="21.75" customHeight="1" x14ac:dyDescent="0.25"/>
    <row r="218" spans="3:14" ht="49.5" customHeight="1" x14ac:dyDescent="0.25"/>
    <row r="219" spans="3:14" ht="28.5" customHeight="1" x14ac:dyDescent="0.25"/>
    <row r="220" spans="3:14" ht="28.5" customHeight="1" x14ac:dyDescent="0.25"/>
    <row r="221" spans="3:14" ht="28.5" customHeight="1" x14ac:dyDescent="0.25"/>
    <row r="222" spans="3:14" ht="23.25" customHeight="1" x14ac:dyDescent="0.25">
      <c r="N222" s="56"/>
    </row>
    <row r="223" spans="3:14" ht="43.5" customHeight="1" x14ac:dyDescent="0.25">
      <c r="N223" s="56"/>
    </row>
    <row r="224" spans="3:14" ht="55.5" customHeight="1" x14ac:dyDescent="0.25"/>
    <row r="225" spans="14:14" ht="42.75" customHeight="1" x14ac:dyDescent="0.25">
      <c r="N225" s="56"/>
    </row>
    <row r="226" spans="14:14" ht="21.75" customHeight="1" x14ac:dyDescent="0.25">
      <c r="N226" s="56"/>
    </row>
    <row r="227" spans="14:14" ht="21.75" customHeight="1" x14ac:dyDescent="0.25">
      <c r="N227" s="56"/>
    </row>
    <row r="228" spans="14:14" ht="23.25" customHeight="1" x14ac:dyDescent="0.25"/>
    <row r="229" spans="14:14" ht="23.25" customHeight="1" x14ac:dyDescent="0.25"/>
    <row r="230" spans="14:14" ht="21.75" customHeight="1" x14ac:dyDescent="0.25"/>
    <row r="231" spans="14:14" ht="16.5" customHeight="1" x14ac:dyDescent="0.25"/>
    <row r="232" spans="14:14" ht="29.25" customHeight="1" x14ac:dyDescent="0.25"/>
    <row r="233" spans="14:14" ht="24.75" customHeight="1" x14ac:dyDescent="0.25"/>
    <row r="234" spans="14:14" ht="33" customHeight="1" x14ac:dyDescent="0.25"/>
    <row r="236" spans="14:14" ht="15" customHeight="1" x14ac:dyDescent="0.25"/>
    <row r="237" spans="14:14" ht="25.5" customHeight="1" x14ac:dyDescent="0.25"/>
  </sheetData>
  <sheetProtection sheet="1" formatCells="0" formatColumns="0" formatRows="0"/>
  <mergeCells count="26">
    <mergeCell ref="C2:F2"/>
    <mergeCell ref="C11:F11"/>
    <mergeCell ref="B15:G15"/>
    <mergeCell ref="C16:G16"/>
    <mergeCell ref="B60:G60"/>
    <mergeCell ref="G13:G14"/>
    <mergeCell ref="C5:G5"/>
    <mergeCell ref="C27:G27"/>
    <mergeCell ref="C38:G38"/>
    <mergeCell ref="C49:G49"/>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workbookViewId="0">
      <selection activeCell="B17" sqref="B17"/>
    </sheetView>
  </sheetViews>
  <sheetFormatPr baseColWidth="10" defaultColWidth="8.85546875" defaultRowHeight="15" x14ac:dyDescent="0.25"/>
  <cols>
    <col min="1" max="1" width="9" customWidth="1"/>
    <col min="2" max="2" width="73.28515625" customWidth="1"/>
  </cols>
  <sheetData>
    <row r="2" spans="2:2" ht="15.75" thickBot="1" x14ac:dyDescent="0.3"/>
    <row r="3" spans="2:2" ht="15.75" thickBot="1" x14ac:dyDescent="0.3">
      <c r="B3" s="156" t="s">
        <v>420</v>
      </c>
    </row>
    <row r="4" spans="2:2" ht="54" customHeight="1" x14ac:dyDescent="0.25">
      <c r="B4" s="157" t="s">
        <v>460</v>
      </c>
    </row>
    <row r="5" spans="2:2" ht="63.75" customHeight="1" x14ac:dyDescent="0.25">
      <c r="B5" s="154" t="s">
        <v>424</v>
      </c>
    </row>
    <row r="6" spans="2:2" x14ac:dyDescent="0.25">
      <c r="B6" s="154"/>
    </row>
    <row r="7" spans="2:2" ht="75" x14ac:dyDescent="0.25">
      <c r="B7" s="153" t="s">
        <v>421</v>
      </c>
    </row>
    <row r="8" spans="2:2" x14ac:dyDescent="0.25">
      <c r="B8" s="154"/>
    </row>
    <row r="9" spans="2:2" ht="75" x14ac:dyDescent="0.25">
      <c r="B9" s="153" t="s">
        <v>461</v>
      </c>
    </row>
    <row r="10" spans="2:2" x14ac:dyDescent="0.25">
      <c r="B10" s="154"/>
    </row>
    <row r="11" spans="2:2" ht="30" x14ac:dyDescent="0.25">
      <c r="B11" s="154" t="s">
        <v>422</v>
      </c>
    </row>
    <row r="12" spans="2:2" x14ac:dyDescent="0.25">
      <c r="B12" s="154"/>
    </row>
    <row r="13" spans="2:2" ht="75" x14ac:dyDescent="0.25">
      <c r="B13" s="153" t="s">
        <v>462</v>
      </c>
    </row>
    <row r="14" spans="2:2" x14ac:dyDescent="0.25">
      <c r="B14" s="154"/>
    </row>
    <row r="15" spans="2:2" ht="60.75" thickBot="1" x14ac:dyDescent="0.3">
      <c r="B15" s="155" t="s">
        <v>423</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A15" sqref="A15"/>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400" t="s">
        <v>369</v>
      </c>
      <c r="C2" s="401"/>
      <c r="D2" s="402"/>
    </row>
    <row r="3" spans="2:4" ht="15.75" thickBot="1" x14ac:dyDescent="0.3">
      <c r="B3" s="403"/>
      <c r="C3" s="404"/>
      <c r="D3" s="405"/>
    </row>
    <row r="4" spans="2:4" ht="15.75" thickBot="1" x14ac:dyDescent="0.3"/>
    <row r="5" spans="2:4" x14ac:dyDescent="0.25">
      <c r="B5" s="411" t="s">
        <v>18</v>
      </c>
      <c r="C5" s="412"/>
      <c r="D5" s="413"/>
    </row>
    <row r="6" spans="2:4" ht="15.75" thickBot="1" x14ac:dyDescent="0.3">
      <c r="B6" s="408"/>
      <c r="C6" s="409"/>
      <c r="D6" s="410"/>
    </row>
    <row r="7" spans="2:4" x14ac:dyDescent="0.25">
      <c r="B7" s="80" t="s">
        <v>19</v>
      </c>
      <c r="C7" s="406">
        <f>SUM('1) Tableau budgétaire 1'!D43:F43,'1) Tableau budgétaire 1'!D70:F70,'1) Tableau budgétaire 1'!D97:F97,'1) Tableau budgétaire 1'!D109:F109)</f>
        <v>369884.12627159699</v>
      </c>
      <c r="D7" s="407"/>
    </row>
    <row r="8" spans="2:4" x14ac:dyDescent="0.25">
      <c r="B8" s="80" t="s">
        <v>366</v>
      </c>
      <c r="C8" s="414">
        <f>SUM(D10:D14)</f>
        <v>0</v>
      </c>
      <c r="D8" s="415"/>
    </row>
    <row r="9" spans="2:4" x14ac:dyDescent="0.25">
      <c r="B9" s="81" t="s">
        <v>360</v>
      </c>
      <c r="C9" s="82" t="s">
        <v>361</v>
      </c>
      <c r="D9" s="83" t="s">
        <v>362</v>
      </c>
    </row>
    <row r="10" spans="2:4" ht="35.1" customHeight="1" x14ac:dyDescent="0.25">
      <c r="B10" s="105"/>
      <c r="C10" s="85"/>
      <c r="D10" s="86">
        <f>$C$7*C10</f>
        <v>0</v>
      </c>
    </row>
    <row r="11" spans="2:4" ht="35.1" customHeight="1" x14ac:dyDescent="0.25">
      <c r="B11" s="105"/>
      <c r="C11" s="85"/>
      <c r="D11" s="86">
        <f>C7*C11</f>
        <v>0</v>
      </c>
    </row>
    <row r="12" spans="2:4" ht="35.1" customHeight="1" x14ac:dyDescent="0.25">
      <c r="B12" s="106"/>
      <c r="C12" s="85"/>
      <c r="D12" s="86">
        <f>C7*C12</f>
        <v>0</v>
      </c>
    </row>
    <row r="13" spans="2:4" ht="35.1" customHeight="1" x14ac:dyDescent="0.25">
      <c r="B13" s="106"/>
      <c r="C13" s="85"/>
      <c r="D13" s="86">
        <f>C7*C13</f>
        <v>0</v>
      </c>
    </row>
    <row r="14" spans="2:4" ht="35.1" customHeight="1" thickBot="1" x14ac:dyDescent="0.3">
      <c r="B14" s="107"/>
      <c r="C14" s="90"/>
      <c r="D14" s="91">
        <f>C7*C14</f>
        <v>0</v>
      </c>
    </row>
    <row r="15" spans="2:4" ht="15.75" thickBot="1" x14ac:dyDescent="0.3"/>
    <row r="16" spans="2:4" x14ac:dyDescent="0.25">
      <c r="B16" s="411" t="s">
        <v>363</v>
      </c>
      <c r="C16" s="412"/>
      <c r="D16" s="413"/>
    </row>
    <row r="17" spans="2:4" ht="15.75" thickBot="1" x14ac:dyDescent="0.3">
      <c r="B17" s="416"/>
      <c r="C17" s="417"/>
      <c r="D17" s="418"/>
    </row>
    <row r="18" spans="2:4" x14ac:dyDescent="0.25">
      <c r="B18" s="80" t="s">
        <v>19</v>
      </c>
      <c r="C18" s="406">
        <f>SUM('1) Tableau budgétaire 1'!D208:F208,'1) Tableau budgétaire 1'!D255:F255,'1) Tableau budgétaire 1'!D280:F280,)</f>
        <v>695144</v>
      </c>
      <c r="D18" s="407"/>
    </row>
    <row r="19" spans="2:4" x14ac:dyDescent="0.25">
      <c r="B19" s="80" t="s">
        <v>366</v>
      </c>
      <c r="C19" s="414">
        <f>SUM(D21:D25)</f>
        <v>0</v>
      </c>
      <c r="D19" s="415"/>
    </row>
    <row r="20" spans="2:4" x14ac:dyDescent="0.25">
      <c r="B20" s="81" t="s">
        <v>360</v>
      </c>
      <c r="C20" s="82" t="s">
        <v>361</v>
      </c>
      <c r="D20" s="83" t="s">
        <v>362</v>
      </c>
    </row>
    <row r="21" spans="2:4" ht="35.1" customHeight="1" x14ac:dyDescent="0.25">
      <c r="B21" s="84"/>
      <c r="C21" s="85"/>
      <c r="D21" s="86">
        <f>$C$18*C21</f>
        <v>0</v>
      </c>
    </row>
    <row r="22" spans="2:4" ht="35.1" customHeight="1" x14ac:dyDescent="0.25">
      <c r="B22" s="87"/>
      <c r="C22" s="85"/>
      <c r="D22" s="86">
        <f t="shared" ref="D22:D25" si="0">$C$18*C22</f>
        <v>0</v>
      </c>
    </row>
    <row r="23" spans="2:4" ht="35.1" customHeight="1" x14ac:dyDescent="0.25">
      <c r="B23" s="88"/>
      <c r="C23" s="85"/>
      <c r="D23" s="86">
        <f t="shared" si="0"/>
        <v>0</v>
      </c>
    </row>
    <row r="24" spans="2:4" ht="35.1" customHeight="1" x14ac:dyDescent="0.25">
      <c r="B24" s="88"/>
      <c r="C24" s="85"/>
      <c r="D24" s="86">
        <f t="shared" si="0"/>
        <v>0</v>
      </c>
    </row>
    <row r="25" spans="2:4" ht="35.1" customHeight="1" thickBot="1" x14ac:dyDescent="0.3">
      <c r="B25" s="89"/>
      <c r="C25" s="90"/>
      <c r="D25" s="86">
        <f t="shared" si="0"/>
        <v>0</v>
      </c>
    </row>
    <row r="26" spans="2:4" ht="15.75" thickBot="1" x14ac:dyDescent="0.3"/>
    <row r="27" spans="2:4" x14ac:dyDescent="0.25">
      <c r="B27" s="411" t="s">
        <v>364</v>
      </c>
      <c r="C27" s="412"/>
      <c r="D27" s="413"/>
    </row>
    <row r="28" spans="2:4" ht="15.75" thickBot="1" x14ac:dyDescent="0.3">
      <c r="B28" s="408"/>
      <c r="C28" s="409"/>
      <c r="D28" s="410"/>
    </row>
    <row r="29" spans="2:4" x14ac:dyDescent="0.25">
      <c r="B29" s="80" t="s">
        <v>19</v>
      </c>
      <c r="C29" s="406">
        <f>SUM('1) Tableau budgétaire 1'!D309:F309,'1) Tableau budgétaire 1'!D336:F336,'1) Tableau budgétaire 1'!D348:F348)</f>
        <v>0</v>
      </c>
      <c r="D29" s="407"/>
    </row>
    <row r="30" spans="2:4" x14ac:dyDescent="0.25">
      <c r="B30" s="80" t="s">
        <v>366</v>
      </c>
      <c r="C30" s="414">
        <f>SUM(D32:D36)</f>
        <v>0</v>
      </c>
      <c r="D30" s="415"/>
    </row>
    <row r="31" spans="2:4" x14ac:dyDescent="0.25">
      <c r="B31" s="81" t="s">
        <v>360</v>
      </c>
      <c r="C31" s="82" t="s">
        <v>361</v>
      </c>
      <c r="D31" s="83" t="s">
        <v>362</v>
      </c>
    </row>
    <row r="32" spans="2:4" ht="35.1" customHeight="1" x14ac:dyDescent="0.25">
      <c r="B32" s="84"/>
      <c r="C32" s="85"/>
      <c r="D32" s="86">
        <f>$C$29*C32</f>
        <v>0</v>
      </c>
    </row>
    <row r="33" spans="2:4" ht="35.1" customHeight="1" x14ac:dyDescent="0.25">
      <c r="B33" s="87"/>
      <c r="C33" s="85"/>
      <c r="D33" s="86">
        <f t="shared" ref="D33:D36" si="1">$C$29*C33</f>
        <v>0</v>
      </c>
    </row>
    <row r="34" spans="2:4" ht="35.1" customHeight="1" x14ac:dyDescent="0.25">
      <c r="B34" s="88"/>
      <c r="C34" s="85"/>
      <c r="D34" s="86">
        <f t="shared" si="1"/>
        <v>0</v>
      </c>
    </row>
    <row r="35" spans="2:4" ht="35.1" customHeight="1" x14ac:dyDescent="0.25">
      <c r="B35" s="88"/>
      <c r="C35" s="85"/>
      <c r="D35" s="86">
        <f t="shared" si="1"/>
        <v>0</v>
      </c>
    </row>
    <row r="36" spans="2:4" ht="35.1" customHeight="1" thickBot="1" x14ac:dyDescent="0.3">
      <c r="B36" s="89"/>
      <c r="C36" s="90"/>
      <c r="D36" s="86">
        <f t="shared" si="1"/>
        <v>0</v>
      </c>
    </row>
    <row r="37" spans="2:4" ht="15.75" thickBot="1" x14ac:dyDescent="0.3"/>
    <row r="38" spans="2:4" x14ac:dyDescent="0.25">
      <c r="B38" s="411" t="s">
        <v>365</v>
      </c>
      <c r="C38" s="412"/>
      <c r="D38" s="413"/>
    </row>
    <row r="39" spans="2:4" ht="15.75" thickBot="1" x14ac:dyDescent="0.3">
      <c r="B39" s="408"/>
      <c r="C39" s="409"/>
      <c r="D39" s="410"/>
    </row>
    <row r="40" spans="2:4" x14ac:dyDescent="0.25">
      <c r="B40" s="80" t="s">
        <v>19</v>
      </c>
      <c r="C40" s="406">
        <f>SUM('1) Tableau budgétaire 1'!D377:F377,'1) Tableau budgétaire 1'!D404:F404,'1) Tableau budgétaire 1'!D432:F432,'1) Tableau budgétaire 1'!D444:F444)</f>
        <v>0</v>
      </c>
      <c r="D40" s="407"/>
    </row>
    <row r="41" spans="2:4" x14ac:dyDescent="0.25">
      <c r="B41" s="80" t="s">
        <v>366</v>
      </c>
      <c r="C41" s="414">
        <f>SUM(D43:D47)</f>
        <v>0</v>
      </c>
      <c r="D41" s="415"/>
    </row>
    <row r="42" spans="2:4" x14ac:dyDescent="0.25">
      <c r="B42" s="81" t="s">
        <v>360</v>
      </c>
      <c r="C42" s="82" t="s">
        <v>361</v>
      </c>
      <c r="D42" s="83" t="s">
        <v>362</v>
      </c>
    </row>
    <row r="43" spans="2:4" ht="35.1" customHeight="1" x14ac:dyDescent="0.25">
      <c r="B43" s="84"/>
      <c r="C43" s="85"/>
      <c r="D43" s="86">
        <f>$C$40*C43</f>
        <v>0</v>
      </c>
    </row>
    <row r="44" spans="2:4" ht="35.1" customHeight="1" x14ac:dyDescent="0.25">
      <c r="B44" s="87"/>
      <c r="C44" s="85"/>
      <c r="D44" s="86">
        <f t="shared" ref="D44:D47" si="2">$C$40*C44</f>
        <v>0</v>
      </c>
    </row>
    <row r="45" spans="2:4" ht="35.1" customHeight="1" x14ac:dyDescent="0.25">
      <c r="B45" s="88"/>
      <c r="C45" s="85"/>
      <c r="D45" s="86">
        <f t="shared" si="2"/>
        <v>0</v>
      </c>
    </row>
    <row r="46" spans="2:4" ht="35.1" customHeight="1" x14ac:dyDescent="0.25">
      <c r="B46" s="88"/>
      <c r="C46" s="85"/>
      <c r="D46" s="86">
        <f t="shared" si="2"/>
        <v>0</v>
      </c>
    </row>
    <row r="47" spans="2:4" ht="35.1" customHeight="1" thickBot="1" x14ac:dyDescent="0.3">
      <c r="B47" s="89"/>
      <c r="C47" s="90"/>
      <c r="D47" s="91">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F24"/>
  <sheetViews>
    <sheetView showGridLines="0" showZeros="0" zoomScale="80" zoomScaleNormal="80" workbookViewId="0">
      <selection activeCell="C11" sqref="C11"/>
    </sheetView>
  </sheetViews>
  <sheetFormatPr baseColWidth="10" defaultColWidth="8.85546875" defaultRowHeight="15" x14ac:dyDescent="0.25"/>
  <cols>
    <col min="1" max="1" width="12.42578125" customWidth="1"/>
    <col min="2" max="2" width="42.7109375" customWidth="1"/>
    <col min="3" max="4" width="25.42578125" customWidth="1"/>
    <col min="5"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74" customFormat="1" ht="15.75" x14ac:dyDescent="0.25">
      <c r="B2" s="419" t="s">
        <v>11</v>
      </c>
      <c r="C2" s="420"/>
      <c r="D2" s="420"/>
      <c r="E2" s="420"/>
      <c r="F2" s="421"/>
    </row>
    <row r="3" spans="2:6" s="74" customFormat="1" ht="16.5" thickBot="1" x14ac:dyDescent="0.3">
      <c r="B3" s="422"/>
      <c r="C3" s="423"/>
      <c r="D3" s="423"/>
      <c r="E3" s="423"/>
      <c r="F3" s="424"/>
    </row>
    <row r="4" spans="2:6" s="74" customFormat="1" ht="16.5" thickBot="1" x14ac:dyDescent="0.3"/>
    <row r="5" spans="2:6" s="74" customFormat="1" ht="16.5" thickBot="1" x14ac:dyDescent="0.3">
      <c r="B5" s="321" t="s">
        <v>7</v>
      </c>
      <c r="C5" s="322"/>
      <c r="D5" s="322"/>
      <c r="E5" s="322"/>
      <c r="F5" s="323"/>
    </row>
    <row r="6" spans="2:6" s="74" customFormat="1" ht="15.75" x14ac:dyDescent="0.25">
      <c r="B6" s="72"/>
      <c r="C6" s="141" t="s">
        <v>367</v>
      </c>
      <c r="D6" s="139" t="s">
        <v>12</v>
      </c>
      <c r="E6" s="58" t="s">
        <v>13</v>
      </c>
      <c r="F6" s="425" t="s">
        <v>7</v>
      </c>
    </row>
    <row r="7" spans="2:6" s="74" customFormat="1" ht="15.75" x14ac:dyDescent="0.25">
      <c r="B7" s="72"/>
      <c r="C7" s="142" t="str">
        <f>'1) Tableau budgétaire 1'!D13</f>
        <v>OMS</v>
      </c>
      <c r="D7" s="140" t="s">
        <v>514</v>
      </c>
      <c r="E7" s="52"/>
      <c r="F7" s="325"/>
    </row>
    <row r="8" spans="2:6" s="74" customFormat="1" ht="35.450000000000003" customHeight="1" x14ac:dyDescent="0.25">
      <c r="B8" s="20" t="s">
        <v>0</v>
      </c>
      <c r="C8" s="275">
        <f>'2) Tableau budgétaire 2'!D189</f>
        <v>105300</v>
      </c>
      <c r="D8" s="276">
        <f>'2) Tableau budgétaire 2'!E189</f>
        <v>66551.595026642986</v>
      </c>
      <c r="E8" s="277">
        <f>'2) Tableau budgétaire 2'!F189</f>
        <v>0</v>
      </c>
      <c r="F8" s="278">
        <f t="shared" ref="F8:F15" si="0">SUM(C8:E8)</f>
        <v>171851.59502664299</v>
      </c>
    </row>
    <row r="9" spans="2:6" s="74" customFormat="1" ht="35.450000000000003" customHeight="1" x14ac:dyDescent="0.25">
      <c r="B9" s="20" t="s">
        <v>1</v>
      </c>
      <c r="C9" s="275">
        <f>'2) Tableau budgétaire 2'!D190</f>
        <v>0</v>
      </c>
      <c r="D9" s="276">
        <f>'2) Tableau budgétaire 2'!E190</f>
        <v>0</v>
      </c>
      <c r="E9" s="277">
        <f>'2) Tableau budgétaire 2'!F190</f>
        <v>0</v>
      </c>
      <c r="F9" s="279">
        <f t="shared" si="0"/>
        <v>0</v>
      </c>
    </row>
    <row r="10" spans="2:6" s="74" customFormat="1" ht="35.450000000000003" customHeight="1" x14ac:dyDescent="0.25">
      <c r="B10" s="20" t="s">
        <v>2</v>
      </c>
      <c r="C10" s="275">
        <f>'2) Tableau budgétaire 2'!D191</f>
        <v>45000</v>
      </c>
      <c r="D10" s="276">
        <f>'2) Tableau budgétaire 2'!E191</f>
        <v>53024</v>
      </c>
      <c r="E10" s="277">
        <f>'2) Tableau budgétaire 2'!F191</f>
        <v>0</v>
      </c>
      <c r="F10" s="279">
        <f t="shared" si="0"/>
        <v>98024</v>
      </c>
    </row>
    <row r="11" spans="2:6" s="74" customFormat="1" ht="35.450000000000003" customHeight="1" x14ac:dyDescent="0.25">
      <c r="B11" s="32" t="s">
        <v>3</v>
      </c>
      <c r="C11" s="275">
        <f>'2) Tableau budgétaire 2'!D192</f>
        <v>30000</v>
      </c>
      <c r="D11" s="276">
        <f>'2) Tableau budgétaire 2'!E192</f>
        <v>135494.54545454547</v>
      </c>
      <c r="E11" s="277">
        <f>'2) Tableau budgétaire 2'!F192</f>
        <v>0</v>
      </c>
      <c r="F11" s="279">
        <f t="shared" si="0"/>
        <v>165494.54545454547</v>
      </c>
    </row>
    <row r="12" spans="2:6" s="74" customFormat="1" ht="35.450000000000003" customHeight="1" x14ac:dyDescent="0.25">
      <c r="B12" s="20" t="s">
        <v>6</v>
      </c>
      <c r="C12" s="275">
        <f>'2) Tableau budgétaire 2'!D193</f>
        <v>43500</v>
      </c>
      <c r="D12" s="276">
        <f>'2) Tableau budgétaire 2'!E193</f>
        <v>20500</v>
      </c>
      <c r="E12" s="277">
        <f>'2) Tableau budgétaire 2'!F193</f>
        <v>0</v>
      </c>
      <c r="F12" s="279">
        <f t="shared" si="0"/>
        <v>64000</v>
      </c>
    </row>
    <row r="13" spans="2:6" s="74" customFormat="1" ht="35.450000000000003" customHeight="1" x14ac:dyDescent="0.25">
      <c r="B13" s="20" t="s">
        <v>4</v>
      </c>
      <c r="C13" s="275">
        <f>'2) Tableau budgétaire 2'!D194</f>
        <v>537000</v>
      </c>
      <c r="D13" s="276">
        <f>'2) Tableau budgétaire 2'!E194</f>
        <v>319509.58081705152</v>
      </c>
      <c r="E13" s="277">
        <f>'2) Tableau budgétaire 2'!F194</f>
        <v>0</v>
      </c>
      <c r="F13" s="279">
        <f t="shared" si="0"/>
        <v>856509.58081705146</v>
      </c>
    </row>
    <row r="14" spans="2:6" s="74" customFormat="1" ht="35.450000000000003" customHeight="1" thickBot="1" x14ac:dyDescent="0.3">
      <c r="B14" s="31" t="s">
        <v>16</v>
      </c>
      <c r="C14" s="280">
        <f>'2) Tableau budgétaire 2'!D195</f>
        <v>15989.44</v>
      </c>
      <c r="D14" s="281">
        <f>'2) Tableau budgétaire 2'!E195</f>
        <v>30000</v>
      </c>
      <c r="E14" s="282">
        <f>'2) Tableau budgétaire 2'!F195</f>
        <v>0</v>
      </c>
      <c r="F14" s="283">
        <f t="shared" si="0"/>
        <v>45989.440000000002</v>
      </c>
    </row>
    <row r="15" spans="2:6" s="74" customFormat="1" ht="35.450000000000003" customHeight="1" thickBot="1" x14ac:dyDescent="0.3">
      <c r="B15" s="292" t="s">
        <v>468</v>
      </c>
      <c r="C15" s="293">
        <f>SUM(C8:C14)</f>
        <v>776789.44</v>
      </c>
      <c r="D15" s="297">
        <f>SUM(D8:D14)</f>
        <v>625079.72129823989</v>
      </c>
      <c r="E15" s="295">
        <f t="shared" ref="E15" si="1">SUM(E8:E14)</f>
        <v>0</v>
      </c>
      <c r="F15" s="296">
        <f t="shared" si="0"/>
        <v>1401869.1612982398</v>
      </c>
    </row>
    <row r="16" spans="2:6" s="74" customFormat="1" ht="35.450000000000003" customHeight="1" thickBot="1" x14ac:dyDescent="0.3">
      <c r="B16" s="288" t="s">
        <v>467</v>
      </c>
      <c r="C16" s="289">
        <f>C15*0.07</f>
        <v>54375.260800000004</v>
      </c>
      <c r="D16" s="294">
        <f>D15*0.07</f>
        <v>43755.580490876797</v>
      </c>
      <c r="E16" s="290">
        <f>E15*0.07</f>
        <v>0</v>
      </c>
      <c r="F16" s="291">
        <f>F15*0.07</f>
        <v>98130.841290876793</v>
      </c>
    </row>
    <row r="17" spans="2:6" s="74" customFormat="1" ht="29.45" customHeight="1" thickBot="1" x14ac:dyDescent="0.3">
      <c r="B17" s="292" t="s">
        <v>10</v>
      </c>
      <c r="C17" s="293">
        <f>SUM(C15:C16)</f>
        <v>831164.70079999999</v>
      </c>
      <c r="D17" s="293">
        <f>SUM(D15:D16)</f>
        <v>668835.3017891167</v>
      </c>
      <c r="E17" s="293">
        <f>SUM(E15:E16)</f>
        <v>0</v>
      </c>
      <c r="F17" s="293">
        <f t="shared" ref="F17" si="2">F15+F16</f>
        <v>1500000.0025891166</v>
      </c>
    </row>
    <row r="18" spans="2:6" s="74" customFormat="1" ht="16.5" thickBot="1" x14ac:dyDescent="0.3"/>
    <row r="19" spans="2:6" s="74" customFormat="1" ht="15.75" x14ac:dyDescent="0.25">
      <c r="B19" s="353" t="s">
        <v>8</v>
      </c>
      <c r="C19" s="354"/>
      <c r="D19" s="354"/>
      <c r="E19" s="354"/>
      <c r="F19" s="356"/>
    </row>
    <row r="20" spans="2:6" ht="15.75" x14ac:dyDescent="0.25">
      <c r="B20" s="27"/>
      <c r="C20" s="25" t="s">
        <v>367</v>
      </c>
      <c r="D20" s="25" t="s">
        <v>14</v>
      </c>
      <c r="E20" s="25" t="s">
        <v>15</v>
      </c>
      <c r="F20" s="28" t="s">
        <v>10</v>
      </c>
    </row>
    <row r="21" spans="2:6" ht="15.75" x14ac:dyDescent="0.25">
      <c r="B21" s="27"/>
      <c r="C21" s="25" t="str">
        <f>'1) Tableau budgétaire 1'!D13</f>
        <v>OMS</v>
      </c>
      <c r="D21" s="25" t="s">
        <v>514</v>
      </c>
      <c r="E21" s="25"/>
      <c r="F21" s="28"/>
    </row>
    <row r="22" spans="2:6" ht="23.25" customHeight="1" x14ac:dyDescent="0.25">
      <c r="B22" s="26" t="s">
        <v>529</v>
      </c>
      <c r="C22" s="284">
        <f>'1) Tableau budgétaire 1'!D487</f>
        <v>581815.29055999999</v>
      </c>
      <c r="D22" s="284">
        <f>'1) Tableau budgétaire 1'!E487</f>
        <v>468184.71125238173</v>
      </c>
      <c r="E22" s="24">
        <f>'1) Tableau budgétaire 1'!F487</f>
        <v>0</v>
      </c>
      <c r="F22" s="286">
        <f>D22+C22</f>
        <v>1050000.0018123817</v>
      </c>
    </row>
    <row r="23" spans="2:6" ht="24.75" customHeight="1" x14ac:dyDescent="0.25">
      <c r="B23" s="26" t="s">
        <v>527</v>
      </c>
      <c r="C23" s="284">
        <f>'1) Tableau budgétaire 1'!D488</f>
        <v>249349.41024</v>
      </c>
      <c r="D23" s="284">
        <f>'1) Tableau budgétaire 1'!E488</f>
        <v>200650.59053673505</v>
      </c>
      <c r="E23" s="24">
        <f>'1) Tableau budgétaire 1'!F488</f>
        <v>0</v>
      </c>
      <c r="F23" s="286">
        <f t="shared" ref="F23" si="3">D23+C23</f>
        <v>450000.00077673502</v>
      </c>
    </row>
    <row r="24" spans="2:6" ht="24.75" customHeight="1" thickBot="1" x14ac:dyDescent="0.3">
      <c r="B24" s="8" t="s">
        <v>528</v>
      </c>
      <c r="C24" s="285">
        <f>'1) Tableau budgétaire 1'!D489</f>
        <v>0</v>
      </c>
      <c r="D24" s="285">
        <f>'1) Tableau budgétaire 1'!E489</f>
        <v>0</v>
      </c>
      <c r="E24" s="29">
        <f>'1) Tableau budgétaire 1'!F489</f>
        <v>0</v>
      </c>
      <c r="F24" s="287">
        <f>D24+C24</f>
        <v>0</v>
      </c>
    </row>
  </sheetData>
  <sheetProtection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1'!$D$481</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1'!$E$481</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1'!$F$481</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243">
        <v>0</v>
      </c>
    </row>
    <row r="2" spans="1:1" x14ac:dyDescent="0.25">
      <c r="A2" s="243">
        <v>0.2</v>
      </c>
    </row>
    <row r="3" spans="1:1" x14ac:dyDescent="0.25">
      <c r="A3" s="243">
        <v>0.4</v>
      </c>
    </row>
    <row r="4" spans="1:1" x14ac:dyDescent="0.25">
      <c r="A4" s="243">
        <v>0.6</v>
      </c>
    </row>
    <row r="5" spans="1:1" x14ac:dyDescent="0.25">
      <c r="A5" s="243">
        <v>0.8</v>
      </c>
    </row>
    <row r="6" spans="1:1" x14ac:dyDescent="0.25">
      <c r="A6" s="24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75" t="s">
        <v>20</v>
      </c>
      <c r="B1" s="76" t="s">
        <v>21</v>
      </c>
    </row>
    <row r="2" spans="1:2" x14ac:dyDescent="0.25">
      <c r="A2" s="77" t="s">
        <v>22</v>
      </c>
      <c r="B2" s="78" t="s">
        <v>23</v>
      </c>
    </row>
    <row r="3" spans="1:2" x14ac:dyDescent="0.25">
      <c r="A3" s="77" t="s">
        <v>24</v>
      </c>
      <c r="B3" s="78" t="s">
        <v>25</v>
      </c>
    </row>
    <row r="4" spans="1:2" x14ac:dyDescent="0.25">
      <c r="A4" s="77" t="s">
        <v>26</v>
      </c>
      <c r="B4" s="78" t="s">
        <v>27</v>
      </c>
    </row>
    <row r="5" spans="1:2" x14ac:dyDescent="0.25">
      <c r="A5" s="77" t="s">
        <v>28</v>
      </c>
      <c r="B5" s="78" t="s">
        <v>29</v>
      </c>
    </row>
    <row r="6" spans="1:2" x14ac:dyDescent="0.25">
      <c r="A6" s="77" t="s">
        <v>30</v>
      </c>
      <c r="B6" s="78" t="s">
        <v>31</v>
      </c>
    </row>
    <row r="7" spans="1:2" x14ac:dyDescent="0.25">
      <c r="A7" s="77" t="s">
        <v>32</v>
      </c>
      <c r="B7" s="78" t="s">
        <v>33</v>
      </c>
    </row>
    <row r="8" spans="1:2" x14ac:dyDescent="0.25">
      <c r="A8" s="77" t="s">
        <v>34</v>
      </c>
      <c r="B8" s="78" t="s">
        <v>35</v>
      </c>
    </row>
    <row r="9" spans="1:2" x14ac:dyDescent="0.25">
      <c r="A9" s="77" t="s">
        <v>36</v>
      </c>
      <c r="B9" s="78" t="s">
        <v>37</v>
      </c>
    </row>
    <row r="10" spans="1:2" x14ac:dyDescent="0.25">
      <c r="A10" s="77" t="s">
        <v>38</v>
      </c>
      <c r="B10" s="78" t="s">
        <v>39</v>
      </c>
    </row>
    <row r="11" spans="1:2" x14ac:dyDescent="0.25">
      <c r="A11" s="77" t="s">
        <v>40</v>
      </c>
      <c r="B11" s="78" t="s">
        <v>41</v>
      </c>
    </row>
    <row r="12" spans="1:2" x14ac:dyDescent="0.25">
      <c r="A12" s="77" t="s">
        <v>42</v>
      </c>
      <c r="B12" s="78" t="s">
        <v>43</v>
      </c>
    </row>
    <row r="13" spans="1:2" x14ac:dyDescent="0.25">
      <c r="A13" s="77" t="s">
        <v>44</v>
      </c>
      <c r="B13" s="78" t="s">
        <v>45</v>
      </c>
    </row>
    <row r="14" spans="1:2" x14ac:dyDescent="0.25">
      <c r="A14" s="77" t="s">
        <v>46</v>
      </c>
      <c r="B14" s="78" t="s">
        <v>47</v>
      </c>
    </row>
    <row r="15" spans="1:2" x14ac:dyDescent="0.25">
      <c r="A15" s="77" t="s">
        <v>48</v>
      </c>
      <c r="B15" s="78" t="s">
        <v>49</v>
      </c>
    </row>
    <row r="16" spans="1:2" x14ac:dyDescent="0.25">
      <c r="A16" s="77" t="s">
        <v>50</v>
      </c>
      <c r="B16" s="78" t="s">
        <v>51</v>
      </c>
    </row>
    <row r="17" spans="1:2" x14ac:dyDescent="0.25">
      <c r="A17" s="77" t="s">
        <v>52</v>
      </c>
      <c r="B17" s="78" t="s">
        <v>53</v>
      </c>
    </row>
    <row r="18" spans="1:2" x14ac:dyDescent="0.25">
      <c r="A18" s="77" t="s">
        <v>54</v>
      </c>
      <c r="B18" s="78" t="s">
        <v>55</v>
      </c>
    </row>
    <row r="19" spans="1:2" x14ac:dyDescent="0.25">
      <c r="A19" s="77" t="s">
        <v>56</v>
      </c>
      <c r="B19" s="78" t="s">
        <v>57</v>
      </c>
    </row>
    <row r="20" spans="1:2" x14ac:dyDescent="0.25">
      <c r="A20" s="77" t="s">
        <v>58</v>
      </c>
      <c r="B20" s="78" t="s">
        <v>59</v>
      </c>
    </row>
    <row r="21" spans="1:2" x14ac:dyDescent="0.25">
      <c r="A21" s="77" t="s">
        <v>60</v>
      </c>
      <c r="B21" s="78" t="s">
        <v>61</v>
      </c>
    </row>
    <row r="22" spans="1:2" x14ac:dyDescent="0.25">
      <c r="A22" s="77" t="s">
        <v>62</v>
      </c>
      <c r="B22" s="78" t="s">
        <v>63</v>
      </c>
    </row>
    <row r="23" spans="1:2" x14ac:dyDescent="0.25">
      <c r="A23" s="77" t="s">
        <v>64</v>
      </c>
      <c r="B23" s="78" t="s">
        <v>65</v>
      </c>
    </row>
    <row r="24" spans="1:2" x14ac:dyDescent="0.25">
      <c r="A24" s="77" t="s">
        <v>66</v>
      </c>
      <c r="B24" s="78" t="s">
        <v>67</v>
      </c>
    </row>
    <row r="25" spans="1:2" x14ac:dyDescent="0.25">
      <c r="A25" s="77" t="s">
        <v>68</v>
      </c>
      <c r="B25" s="78" t="s">
        <v>69</v>
      </c>
    </row>
    <row r="26" spans="1:2" x14ac:dyDescent="0.25">
      <c r="A26" s="77" t="s">
        <v>70</v>
      </c>
      <c r="B26" s="78" t="s">
        <v>71</v>
      </c>
    </row>
    <row r="27" spans="1:2" x14ac:dyDescent="0.25">
      <c r="A27" s="77" t="s">
        <v>72</v>
      </c>
      <c r="B27" s="78" t="s">
        <v>73</v>
      </c>
    </row>
    <row r="28" spans="1:2" x14ac:dyDescent="0.25">
      <c r="A28" s="77" t="s">
        <v>74</v>
      </c>
      <c r="B28" s="78" t="s">
        <v>75</v>
      </c>
    </row>
    <row r="29" spans="1:2" x14ac:dyDescent="0.25">
      <c r="A29" s="77" t="s">
        <v>76</v>
      </c>
      <c r="B29" s="78" t="s">
        <v>77</v>
      </c>
    </row>
    <row r="30" spans="1:2" x14ac:dyDescent="0.25">
      <c r="A30" s="77" t="s">
        <v>78</v>
      </c>
      <c r="B30" s="78" t="s">
        <v>79</v>
      </c>
    </row>
    <row r="31" spans="1:2" x14ac:dyDescent="0.25">
      <c r="A31" s="77" t="s">
        <v>80</v>
      </c>
      <c r="B31" s="78" t="s">
        <v>81</v>
      </c>
    </row>
    <row r="32" spans="1:2" x14ac:dyDescent="0.25">
      <c r="A32" s="77" t="s">
        <v>82</v>
      </c>
      <c r="B32" s="78" t="s">
        <v>83</v>
      </c>
    </row>
    <row r="33" spans="1:2" x14ac:dyDescent="0.25">
      <c r="A33" s="77" t="s">
        <v>84</v>
      </c>
      <c r="B33" s="78" t="s">
        <v>85</v>
      </c>
    </row>
    <row r="34" spans="1:2" x14ac:dyDescent="0.25">
      <c r="A34" s="77" t="s">
        <v>86</v>
      </c>
      <c r="B34" s="78" t="s">
        <v>87</v>
      </c>
    </row>
    <row r="35" spans="1:2" x14ac:dyDescent="0.25">
      <c r="A35" s="77" t="s">
        <v>88</v>
      </c>
      <c r="B35" s="78" t="s">
        <v>89</v>
      </c>
    </row>
    <row r="36" spans="1:2" x14ac:dyDescent="0.25">
      <c r="A36" s="77" t="s">
        <v>90</v>
      </c>
      <c r="B36" s="78" t="s">
        <v>91</v>
      </c>
    </row>
    <row r="37" spans="1:2" x14ac:dyDescent="0.25">
      <c r="A37" s="77" t="s">
        <v>92</v>
      </c>
      <c r="B37" s="78" t="s">
        <v>93</v>
      </c>
    </row>
    <row r="38" spans="1:2" x14ac:dyDescent="0.25">
      <c r="A38" s="77" t="s">
        <v>94</v>
      </c>
      <c r="B38" s="78" t="s">
        <v>95</v>
      </c>
    </row>
    <row r="39" spans="1:2" x14ac:dyDescent="0.25">
      <c r="A39" s="77" t="s">
        <v>96</v>
      </c>
      <c r="B39" s="78" t="s">
        <v>97</v>
      </c>
    </row>
    <row r="40" spans="1:2" x14ac:dyDescent="0.25">
      <c r="A40" s="77" t="s">
        <v>98</v>
      </c>
      <c r="B40" s="78" t="s">
        <v>99</v>
      </c>
    </row>
    <row r="41" spans="1:2" x14ac:dyDescent="0.25">
      <c r="A41" s="77" t="s">
        <v>100</v>
      </c>
      <c r="B41" s="78" t="s">
        <v>101</v>
      </c>
    </row>
    <row r="42" spans="1:2" x14ac:dyDescent="0.25">
      <c r="A42" s="77" t="s">
        <v>102</v>
      </c>
      <c r="B42" s="78" t="s">
        <v>103</v>
      </c>
    </row>
    <row r="43" spans="1:2" x14ac:dyDescent="0.25">
      <c r="A43" s="77" t="s">
        <v>104</v>
      </c>
      <c r="B43" s="78" t="s">
        <v>105</v>
      </c>
    </row>
    <row r="44" spans="1:2" x14ac:dyDescent="0.25">
      <c r="A44" s="77" t="s">
        <v>106</v>
      </c>
      <c r="B44" s="78" t="s">
        <v>107</v>
      </c>
    </row>
    <row r="45" spans="1:2" x14ac:dyDescent="0.25">
      <c r="A45" s="77" t="s">
        <v>108</v>
      </c>
      <c r="B45" s="78" t="s">
        <v>109</v>
      </c>
    </row>
    <row r="46" spans="1:2" x14ac:dyDescent="0.25">
      <c r="A46" s="77" t="s">
        <v>110</v>
      </c>
      <c r="B46" s="78" t="s">
        <v>111</v>
      </c>
    </row>
    <row r="47" spans="1:2" x14ac:dyDescent="0.25">
      <c r="A47" s="77" t="s">
        <v>112</v>
      </c>
      <c r="B47" s="78" t="s">
        <v>113</v>
      </c>
    </row>
    <row r="48" spans="1:2" x14ac:dyDescent="0.25">
      <c r="A48" s="77" t="s">
        <v>114</v>
      </c>
      <c r="B48" s="78" t="s">
        <v>115</v>
      </c>
    </row>
    <row r="49" spans="1:2" x14ac:dyDescent="0.25">
      <c r="A49" s="77" t="s">
        <v>116</v>
      </c>
      <c r="B49" s="78" t="s">
        <v>117</v>
      </c>
    </row>
    <row r="50" spans="1:2" x14ac:dyDescent="0.25">
      <c r="A50" s="77" t="s">
        <v>118</v>
      </c>
      <c r="B50" s="78" t="s">
        <v>119</v>
      </c>
    </row>
    <row r="51" spans="1:2" x14ac:dyDescent="0.25">
      <c r="A51" s="77" t="s">
        <v>120</v>
      </c>
      <c r="B51" s="78" t="s">
        <v>121</v>
      </c>
    </row>
    <row r="52" spans="1:2" x14ac:dyDescent="0.25">
      <c r="A52" s="77" t="s">
        <v>122</v>
      </c>
      <c r="B52" s="78" t="s">
        <v>123</v>
      </c>
    </row>
    <row r="53" spans="1:2" x14ac:dyDescent="0.25">
      <c r="A53" s="77" t="s">
        <v>124</v>
      </c>
      <c r="B53" s="78" t="s">
        <v>125</v>
      </c>
    </row>
    <row r="54" spans="1:2" x14ac:dyDescent="0.25">
      <c r="A54" s="77" t="s">
        <v>126</v>
      </c>
      <c r="B54" s="78" t="s">
        <v>127</v>
      </c>
    </row>
    <row r="55" spans="1:2" x14ac:dyDescent="0.25">
      <c r="A55" s="77" t="s">
        <v>128</v>
      </c>
      <c r="B55" s="78" t="s">
        <v>129</v>
      </c>
    </row>
    <row r="56" spans="1:2" x14ac:dyDescent="0.25">
      <c r="A56" s="77" t="s">
        <v>130</v>
      </c>
      <c r="B56" s="78" t="s">
        <v>131</v>
      </c>
    </row>
    <row r="57" spans="1:2" x14ac:dyDescent="0.25">
      <c r="A57" s="77" t="s">
        <v>132</v>
      </c>
      <c r="B57" s="78" t="s">
        <v>133</v>
      </c>
    </row>
    <row r="58" spans="1:2" x14ac:dyDescent="0.25">
      <c r="A58" s="77" t="s">
        <v>134</v>
      </c>
      <c r="B58" s="78" t="s">
        <v>135</v>
      </c>
    </row>
    <row r="59" spans="1:2" x14ac:dyDescent="0.25">
      <c r="A59" s="77" t="s">
        <v>136</v>
      </c>
      <c r="B59" s="78" t="s">
        <v>137</v>
      </c>
    </row>
    <row r="60" spans="1:2" x14ac:dyDescent="0.25">
      <c r="A60" s="77" t="s">
        <v>138</v>
      </c>
      <c r="B60" s="78" t="s">
        <v>139</v>
      </c>
    </row>
    <row r="61" spans="1:2" x14ac:dyDescent="0.25">
      <c r="A61" s="77" t="s">
        <v>140</v>
      </c>
      <c r="B61" s="78" t="s">
        <v>141</v>
      </c>
    </row>
    <row r="62" spans="1:2" x14ac:dyDescent="0.25">
      <c r="A62" s="77" t="s">
        <v>142</v>
      </c>
      <c r="B62" s="78" t="s">
        <v>143</v>
      </c>
    </row>
    <row r="63" spans="1:2" x14ac:dyDescent="0.25">
      <c r="A63" s="77" t="s">
        <v>144</v>
      </c>
      <c r="B63" s="78" t="s">
        <v>145</v>
      </c>
    </row>
    <row r="64" spans="1:2" x14ac:dyDescent="0.25">
      <c r="A64" s="77" t="s">
        <v>146</v>
      </c>
      <c r="B64" s="78" t="s">
        <v>147</v>
      </c>
    </row>
    <row r="65" spans="1:2" x14ac:dyDescent="0.25">
      <c r="A65" s="77" t="s">
        <v>148</v>
      </c>
      <c r="B65" s="78" t="s">
        <v>149</v>
      </c>
    </row>
    <row r="66" spans="1:2" x14ac:dyDescent="0.25">
      <c r="A66" s="77" t="s">
        <v>150</v>
      </c>
      <c r="B66" s="78" t="s">
        <v>151</v>
      </c>
    </row>
    <row r="67" spans="1:2" x14ac:dyDescent="0.25">
      <c r="A67" s="77" t="s">
        <v>152</v>
      </c>
      <c r="B67" s="78" t="s">
        <v>153</v>
      </c>
    </row>
    <row r="68" spans="1:2" x14ac:dyDescent="0.25">
      <c r="A68" s="77" t="s">
        <v>154</v>
      </c>
      <c r="B68" s="78" t="s">
        <v>155</v>
      </c>
    </row>
    <row r="69" spans="1:2" x14ac:dyDescent="0.25">
      <c r="A69" s="77" t="s">
        <v>156</v>
      </c>
      <c r="B69" s="78" t="s">
        <v>157</v>
      </c>
    </row>
    <row r="70" spans="1:2" x14ac:dyDescent="0.25">
      <c r="A70" s="77" t="s">
        <v>158</v>
      </c>
      <c r="B70" s="78" t="s">
        <v>159</v>
      </c>
    </row>
    <row r="71" spans="1:2" x14ac:dyDescent="0.25">
      <c r="A71" s="77" t="s">
        <v>160</v>
      </c>
      <c r="B71" s="78" t="s">
        <v>161</v>
      </c>
    </row>
    <row r="72" spans="1:2" x14ac:dyDescent="0.25">
      <c r="A72" s="77" t="s">
        <v>162</v>
      </c>
      <c r="B72" s="78" t="s">
        <v>163</v>
      </c>
    </row>
    <row r="73" spans="1:2" x14ac:dyDescent="0.25">
      <c r="A73" s="77" t="s">
        <v>164</v>
      </c>
      <c r="B73" s="78" t="s">
        <v>165</v>
      </c>
    </row>
    <row r="74" spans="1:2" x14ac:dyDescent="0.25">
      <c r="A74" s="77" t="s">
        <v>166</v>
      </c>
      <c r="B74" s="78" t="s">
        <v>167</v>
      </c>
    </row>
    <row r="75" spans="1:2" x14ac:dyDescent="0.25">
      <c r="A75" s="77" t="s">
        <v>168</v>
      </c>
      <c r="B75" s="79" t="s">
        <v>169</v>
      </c>
    </row>
    <row r="76" spans="1:2" x14ac:dyDescent="0.25">
      <c r="A76" s="77" t="s">
        <v>170</v>
      </c>
      <c r="B76" s="79" t="s">
        <v>171</v>
      </c>
    </row>
    <row r="77" spans="1:2" x14ac:dyDescent="0.25">
      <c r="A77" s="77" t="s">
        <v>172</v>
      </c>
      <c r="B77" s="79" t="s">
        <v>173</v>
      </c>
    </row>
    <row r="78" spans="1:2" x14ac:dyDescent="0.25">
      <c r="A78" s="77" t="s">
        <v>174</v>
      </c>
      <c r="B78" s="79" t="s">
        <v>175</v>
      </c>
    </row>
    <row r="79" spans="1:2" x14ac:dyDescent="0.25">
      <c r="A79" s="77" t="s">
        <v>176</v>
      </c>
      <c r="B79" s="79" t="s">
        <v>177</v>
      </c>
    </row>
    <row r="80" spans="1:2" x14ac:dyDescent="0.25">
      <c r="A80" s="77" t="s">
        <v>178</v>
      </c>
      <c r="B80" s="79" t="s">
        <v>179</v>
      </c>
    </row>
    <row r="81" spans="1:2" x14ac:dyDescent="0.25">
      <c r="A81" s="77" t="s">
        <v>180</v>
      </c>
      <c r="B81" s="79" t="s">
        <v>181</v>
      </c>
    </row>
    <row r="82" spans="1:2" x14ac:dyDescent="0.25">
      <c r="A82" s="77" t="s">
        <v>182</v>
      </c>
      <c r="B82" s="79" t="s">
        <v>183</v>
      </c>
    </row>
    <row r="83" spans="1:2" x14ac:dyDescent="0.25">
      <c r="A83" s="77" t="s">
        <v>184</v>
      </c>
      <c r="B83" s="79" t="s">
        <v>185</v>
      </c>
    </row>
    <row r="84" spans="1:2" x14ac:dyDescent="0.25">
      <c r="A84" s="77" t="s">
        <v>186</v>
      </c>
      <c r="B84" s="79" t="s">
        <v>187</v>
      </c>
    </row>
    <row r="85" spans="1:2" x14ac:dyDescent="0.25">
      <c r="A85" s="77" t="s">
        <v>188</v>
      </c>
      <c r="B85" s="79" t="s">
        <v>189</v>
      </c>
    </row>
    <row r="86" spans="1:2" x14ac:dyDescent="0.25">
      <c r="A86" s="77" t="s">
        <v>190</v>
      </c>
      <c r="B86" s="79" t="s">
        <v>191</v>
      </c>
    </row>
    <row r="87" spans="1:2" x14ac:dyDescent="0.25">
      <c r="A87" s="77" t="s">
        <v>192</v>
      </c>
      <c r="B87" s="79" t="s">
        <v>193</v>
      </c>
    </row>
    <row r="88" spans="1:2" x14ac:dyDescent="0.25">
      <c r="A88" s="77" t="s">
        <v>194</v>
      </c>
      <c r="B88" s="79" t="s">
        <v>195</v>
      </c>
    </row>
    <row r="89" spans="1:2" x14ac:dyDescent="0.25">
      <c r="A89" s="77" t="s">
        <v>196</v>
      </c>
      <c r="B89" s="79" t="s">
        <v>197</v>
      </c>
    </row>
    <row r="90" spans="1:2" x14ac:dyDescent="0.25">
      <c r="A90" s="77" t="s">
        <v>198</v>
      </c>
      <c r="B90" s="79" t="s">
        <v>199</v>
      </c>
    </row>
    <row r="91" spans="1:2" x14ac:dyDescent="0.25">
      <c r="A91" s="77" t="s">
        <v>200</v>
      </c>
      <c r="B91" s="79" t="s">
        <v>201</v>
      </c>
    </row>
    <row r="92" spans="1:2" x14ac:dyDescent="0.25">
      <c r="A92" s="77" t="s">
        <v>202</v>
      </c>
      <c r="B92" s="79" t="s">
        <v>203</v>
      </c>
    </row>
    <row r="93" spans="1:2" x14ac:dyDescent="0.25">
      <c r="A93" s="77" t="s">
        <v>204</v>
      </c>
      <c r="B93" s="79" t="s">
        <v>205</v>
      </c>
    </row>
    <row r="94" spans="1:2" x14ac:dyDescent="0.25">
      <c r="A94" s="77" t="s">
        <v>206</v>
      </c>
      <c r="B94" s="79" t="s">
        <v>207</v>
      </c>
    </row>
    <row r="95" spans="1:2" x14ac:dyDescent="0.25">
      <c r="A95" s="77" t="s">
        <v>208</v>
      </c>
      <c r="B95" s="79" t="s">
        <v>209</v>
      </c>
    </row>
    <row r="96" spans="1:2" x14ac:dyDescent="0.25">
      <c r="A96" s="77" t="s">
        <v>210</v>
      </c>
      <c r="B96" s="79" t="s">
        <v>211</v>
      </c>
    </row>
    <row r="97" spans="1:2" x14ac:dyDescent="0.25">
      <c r="A97" s="77" t="s">
        <v>212</v>
      </c>
      <c r="B97" s="79" t="s">
        <v>213</v>
      </c>
    </row>
    <row r="98" spans="1:2" x14ac:dyDescent="0.25">
      <c r="A98" s="77" t="s">
        <v>214</v>
      </c>
      <c r="B98" s="79" t="s">
        <v>215</v>
      </c>
    </row>
    <row r="99" spans="1:2" x14ac:dyDescent="0.25">
      <c r="A99" s="77" t="s">
        <v>216</v>
      </c>
      <c r="B99" s="79" t="s">
        <v>217</v>
      </c>
    </row>
    <row r="100" spans="1:2" x14ac:dyDescent="0.25">
      <c r="A100" s="77" t="s">
        <v>218</v>
      </c>
      <c r="B100" s="79" t="s">
        <v>219</v>
      </c>
    </row>
    <row r="101" spans="1:2" x14ac:dyDescent="0.25">
      <c r="A101" s="77" t="s">
        <v>220</v>
      </c>
      <c r="B101" s="79" t="s">
        <v>221</v>
      </c>
    </row>
    <row r="102" spans="1:2" x14ac:dyDescent="0.25">
      <c r="A102" s="77" t="s">
        <v>222</v>
      </c>
      <c r="B102" s="79" t="s">
        <v>223</v>
      </c>
    </row>
    <row r="103" spans="1:2" x14ac:dyDescent="0.25">
      <c r="A103" s="77" t="s">
        <v>224</v>
      </c>
      <c r="B103" s="79" t="s">
        <v>225</v>
      </c>
    </row>
    <row r="104" spans="1:2" x14ac:dyDescent="0.25">
      <c r="A104" s="77" t="s">
        <v>226</v>
      </c>
      <c r="B104" s="79" t="s">
        <v>227</v>
      </c>
    </row>
    <row r="105" spans="1:2" x14ac:dyDescent="0.25">
      <c r="A105" s="77" t="s">
        <v>228</v>
      </c>
      <c r="B105" s="79" t="s">
        <v>229</v>
      </c>
    </row>
    <row r="106" spans="1:2" x14ac:dyDescent="0.25">
      <c r="A106" s="77" t="s">
        <v>230</v>
      </c>
      <c r="B106" s="79" t="s">
        <v>231</v>
      </c>
    </row>
    <row r="107" spans="1:2" x14ac:dyDescent="0.25">
      <c r="A107" s="77" t="s">
        <v>232</v>
      </c>
      <c r="B107" s="79" t="s">
        <v>233</v>
      </c>
    </row>
    <row r="108" spans="1:2" x14ac:dyDescent="0.25">
      <c r="A108" s="77" t="s">
        <v>234</v>
      </c>
      <c r="B108" s="79" t="s">
        <v>235</v>
      </c>
    </row>
    <row r="109" spans="1:2" x14ac:dyDescent="0.25">
      <c r="A109" s="77" t="s">
        <v>236</v>
      </c>
      <c r="B109" s="79" t="s">
        <v>237</v>
      </c>
    </row>
    <row r="110" spans="1:2" x14ac:dyDescent="0.25">
      <c r="A110" s="77" t="s">
        <v>238</v>
      </c>
      <c r="B110" s="79" t="s">
        <v>239</v>
      </c>
    </row>
    <row r="111" spans="1:2" x14ac:dyDescent="0.25">
      <c r="A111" s="77" t="s">
        <v>240</v>
      </c>
      <c r="B111" s="79" t="s">
        <v>241</v>
      </c>
    </row>
    <row r="112" spans="1:2" x14ac:dyDescent="0.25">
      <c r="A112" s="77" t="s">
        <v>242</v>
      </c>
      <c r="B112" s="79" t="s">
        <v>243</v>
      </c>
    </row>
    <row r="113" spans="1:2" x14ac:dyDescent="0.25">
      <c r="A113" s="77" t="s">
        <v>244</v>
      </c>
      <c r="B113" s="79" t="s">
        <v>245</v>
      </c>
    </row>
    <row r="114" spans="1:2" x14ac:dyDescent="0.25">
      <c r="A114" s="77" t="s">
        <v>246</v>
      </c>
      <c r="B114" s="79" t="s">
        <v>247</v>
      </c>
    </row>
    <row r="115" spans="1:2" x14ac:dyDescent="0.25">
      <c r="A115" s="77" t="s">
        <v>248</v>
      </c>
      <c r="B115" s="79" t="s">
        <v>249</v>
      </c>
    </row>
    <row r="116" spans="1:2" x14ac:dyDescent="0.25">
      <c r="A116" s="77" t="s">
        <v>250</v>
      </c>
      <c r="B116" s="79" t="s">
        <v>251</v>
      </c>
    </row>
    <row r="117" spans="1:2" x14ac:dyDescent="0.25">
      <c r="A117" s="77" t="s">
        <v>252</v>
      </c>
      <c r="B117" s="79" t="s">
        <v>253</v>
      </c>
    </row>
    <row r="118" spans="1:2" x14ac:dyDescent="0.25">
      <c r="A118" s="77" t="s">
        <v>254</v>
      </c>
      <c r="B118" s="79" t="s">
        <v>255</v>
      </c>
    </row>
    <row r="119" spans="1:2" x14ac:dyDescent="0.25">
      <c r="A119" s="77" t="s">
        <v>256</v>
      </c>
      <c r="B119" s="79" t="s">
        <v>257</v>
      </c>
    </row>
    <row r="120" spans="1:2" x14ac:dyDescent="0.25">
      <c r="A120" s="77" t="s">
        <v>258</v>
      </c>
      <c r="B120" s="79" t="s">
        <v>259</v>
      </c>
    </row>
    <row r="121" spans="1:2" x14ac:dyDescent="0.25">
      <c r="A121" s="77" t="s">
        <v>260</v>
      </c>
      <c r="B121" s="79" t="s">
        <v>261</v>
      </c>
    </row>
    <row r="122" spans="1:2" x14ac:dyDescent="0.25">
      <c r="A122" s="77" t="s">
        <v>262</v>
      </c>
      <c r="B122" s="79" t="s">
        <v>263</v>
      </c>
    </row>
    <row r="123" spans="1:2" x14ac:dyDescent="0.25">
      <c r="A123" s="77" t="s">
        <v>264</v>
      </c>
      <c r="B123" s="79" t="s">
        <v>265</v>
      </c>
    </row>
    <row r="124" spans="1:2" x14ac:dyDescent="0.25">
      <c r="A124" s="77" t="s">
        <v>266</v>
      </c>
      <c r="B124" s="79" t="s">
        <v>267</v>
      </c>
    </row>
    <row r="125" spans="1:2" x14ac:dyDescent="0.25">
      <c r="A125" s="77" t="s">
        <v>268</v>
      </c>
      <c r="B125" s="79" t="s">
        <v>269</v>
      </c>
    </row>
    <row r="126" spans="1:2" x14ac:dyDescent="0.25">
      <c r="A126" s="77" t="s">
        <v>270</v>
      </c>
      <c r="B126" s="79" t="s">
        <v>271</v>
      </c>
    </row>
    <row r="127" spans="1:2" x14ac:dyDescent="0.25">
      <c r="A127" s="77" t="s">
        <v>272</v>
      </c>
      <c r="B127" s="79" t="s">
        <v>273</v>
      </c>
    </row>
    <row r="128" spans="1:2" x14ac:dyDescent="0.25">
      <c r="A128" s="77" t="s">
        <v>274</v>
      </c>
      <c r="B128" s="79" t="s">
        <v>275</v>
      </c>
    </row>
    <row r="129" spans="1:2" x14ac:dyDescent="0.25">
      <c r="A129" s="77" t="s">
        <v>276</v>
      </c>
      <c r="B129" s="79" t="s">
        <v>277</v>
      </c>
    </row>
    <row r="130" spans="1:2" x14ac:dyDescent="0.25">
      <c r="A130" s="77" t="s">
        <v>278</v>
      </c>
      <c r="B130" s="79" t="s">
        <v>279</v>
      </c>
    </row>
    <row r="131" spans="1:2" x14ac:dyDescent="0.25">
      <c r="A131" s="77" t="s">
        <v>280</v>
      </c>
      <c r="B131" s="79" t="s">
        <v>281</v>
      </c>
    </row>
    <row r="132" spans="1:2" x14ac:dyDescent="0.25">
      <c r="A132" s="77" t="s">
        <v>282</v>
      </c>
      <c r="B132" s="79" t="s">
        <v>283</v>
      </c>
    </row>
    <row r="133" spans="1:2" x14ac:dyDescent="0.25">
      <c r="A133" s="77" t="s">
        <v>284</v>
      </c>
      <c r="B133" s="79" t="s">
        <v>285</v>
      </c>
    </row>
    <row r="134" spans="1:2" x14ac:dyDescent="0.25">
      <c r="A134" s="77" t="s">
        <v>286</v>
      </c>
      <c r="B134" s="79" t="s">
        <v>287</v>
      </c>
    </row>
    <row r="135" spans="1:2" x14ac:dyDescent="0.25">
      <c r="A135" s="77" t="s">
        <v>288</v>
      </c>
      <c r="B135" s="79" t="s">
        <v>289</v>
      </c>
    </row>
    <row r="136" spans="1:2" x14ac:dyDescent="0.25">
      <c r="A136" s="77" t="s">
        <v>290</v>
      </c>
      <c r="B136" s="79" t="s">
        <v>291</v>
      </c>
    </row>
    <row r="137" spans="1:2" x14ac:dyDescent="0.25">
      <c r="A137" s="77" t="s">
        <v>292</v>
      </c>
      <c r="B137" s="79" t="s">
        <v>293</v>
      </c>
    </row>
    <row r="138" spans="1:2" x14ac:dyDescent="0.25">
      <c r="A138" s="77" t="s">
        <v>294</v>
      </c>
      <c r="B138" s="79" t="s">
        <v>295</v>
      </c>
    </row>
    <row r="139" spans="1:2" x14ac:dyDescent="0.25">
      <c r="A139" s="77" t="s">
        <v>296</v>
      </c>
      <c r="B139" s="79" t="s">
        <v>297</v>
      </c>
    </row>
    <row r="140" spans="1:2" x14ac:dyDescent="0.25">
      <c r="A140" s="77" t="s">
        <v>298</v>
      </c>
      <c r="B140" s="79" t="s">
        <v>299</v>
      </c>
    </row>
    <row r="141" spans="1:2" x14ac:dyDescent="0.25">
      <c r="A141" s="77" t="s">
        <v>300</v>
      </c>
      <c r="B141" s="79" t="s">
        <v>301</v>
      </c>
    </row>
    <row r="142" spans="1:2" x14ac:dyDescent="0.25">
      <c r="A142" s="77" t="s">
        <v>302</v>
      </c>
      <c r="B142" s="79" t="s">
        <v>303</v>
      </c>
    </row>
    <row r="143" spans="1:2" x14ac:dyDescent="0.25">
      <c r="A143" s="77" t="s">
        <v>304</v>
      </c>
      <c r="B143" s="79" t="s">
        <v>305</v>
      </c>
    </row>
    <row r="144" spans="1:2" x14ac:dyDescent="0.25">
      <c r="A144" s="77" t="s">
        <v>306</v>
      </c>
      <c r="B144" s="79" t="s">
        <v>307</v>
      </c>
    </row>
    <row r="145" spans="1:2" x14ac:dyDescent="0.25">
      <c r="A145" s="77" t="s">
        <v>308</v>
      </c>
      <c r="B145" s="79" t="s">
        <v>309</v>
      </c>
    </row>
    <row r="146" spans="1:2" x14ac:dyDescent="0.25">
      <c r="A146" s="77" t="s">
        <v>310</v>
      </c>
      <c r="B146" s="79" t="s">
        <v>311</v>
      </c>
    </row>
    <row r="147" spans="1:2" x14ac:dyDescent="0.25">
      <c r="A147" s="77" t="s">
        <v>312</v>
      </c>
      <c r="B147" s="79" t="s">
        <v>313</v>
      </c>
    </row>
    <row r="148" spans="1:2" x14ac:dyDescent="0.25">
      <c r="A148" s="77" t="s">
        <v>314</v>
      </c>
      <c r="B148" s="79" t="s">
        <v>315</v>
      </c>
    </row>
    <row r="149" spans="1:2" x14ac:dyDescent="0.25">
      <c r="A149" s="77" t="s">
        <v>316</v>
      </c>
      <c r="B149" s="79" t="s">
        <v>317</v>
      </c>
    </row>
    <row r="150" spans="1:2" x14ac:dyDescent="0.25">
      <c r="A150" s="77" t="s">
        <v>318</v>
      </c>
      <c r="B150" s="79" t="s">
        <v>319</v>
      </c>
    </row>
    <row r="151" spans="1:2" x14ac:dyDescent="0.25">
      <c r="A151" s="77" t="s">
        <v>320</v>
      </c>
      <c r="B151" s="79" t="s">
        <v>321</v>
      </c>
    </row>
    <row r="152" spans="1:2" x14ac:dyDescent="0.25">
      <c r="A152" s="77" t="s">
        <v>322</v>
      </c>
      <c r="B152" s="79" t="s">
        <v>323</v>
      </c>
    </row>
    <row r="153" spans="1:2" x14ac:dyDescent="0.25">
      <c r="A153" s="77" t="s">
        <v>324</v>
      </c>
      <c r="B153" s="79" t="s">
        <v>325</v>
      </c>
    </row>
    <row r="154" spans="1:2" x14ac:dyDescent="0.25">
      <c r="A154" s="77" t="s">
        <v>326</v>
      </c>
      <c r="B154" s="79" t="s">
        <v>327</v>
      </c>
    </row>
    <row r="155" spans="1:2" x14ac:dyDescent="0.25">
      <c r="A155" s="77" t="s">
        <v>328</v>
      </c>
      <c r="B155" s="79" t="s">
        <v>329</v>
      </c>
    </row>
    <row r="156" spans="1:2" x14ac:dyDescent="0.25">
      <c r="A156" s="77" t="s">
        <v>330</v>
      </c>
      <c r="B156" s="79" t="s">
        <v>331</v>
      </c>
    </row>
    <row r="157" spans="1:2" x14ac:dyDescent="0.25">
      <c r="A157" s="77" t="s">
        <v>332</v>
      </c>
      <c r="B157" s="79" t="s">
        <v>333</v>
      </c>
    </row>
    <row r="158" spans="1:2" x14ac:dyDescent="0.25">
      <c r="A158" s="77" t="s">
        <v>334</v>
      </c>
      <c r="B158" s="79" t="s">
        <v>335</v>
      </c>
    </row>
    <row r="159" spans="1:2" x14ac:dyDescent="0.25">
      <c r="A159" s="77" t="s">
        <v>336</v>
      </c>
      <c r="B159" s="79" t="s">
        <v>337</v>
      </c>
    </row>
    <row r="160" spans="1:2" x14ac:dyDescent="0.25">
      <c r="A160" s="77" t="s">
        <v>338</v>
      </c>
      <c r="B160" s="79" t="s">
        <v>339</v>
      </c>
    </row>
    <row r="161" spans="1:2" x14ac:dyDescent="0.25">
      <c r="A161" s="77" t="s">
        <v>340</v>
      </c>
      <c r="B161" s="79" t="s">
        <v>341</v>
      </c>
    </row>
    <row r="162" spans="1:2" x14ac:dyDescent="0.25">
      <c r="A162" s="77" t="s">
        <v>342</v>
      </c>
      <c r="B162" s="79" t="s">
        <v>343</v>
      </c>
    </row>
    <row r="163" spans="1:2" x14ac:dyDescent="0.25">
      <c r="A163" s="77" t="s">
        <v>344</v>
      </c>
      <c r="B163" s="79" t="s">
        <v>345</v>
      </c>
    </row>
    <row r="164" spans="1:2" x14ac:dyDescent="0.25">
      <c r="A164" s="77" t="s">
        <v>346</v>
      </c>
      <c r="B164" s="79" t="s">
        <v>347</v>
      </c>
    </row>
    <row r="165" spans="1:2" x14ac:dyDescent="0.25">
      <c r="A165" s="77" t="s">
        <v>348</v>
      </c>
      <c r="B165" s="79" t="s">
        <v>349</v>
      </c>
    </row>
    <row r="166" spans="1:2" x14ac:dyDescent="0.25">
      <c r="A166" s="77" t="s">
        <v>350</v>
      </c>
      <c r="B166" s="79" t="s">
        <v>351</v>
      </c>
    </row>
    <row r="167" spans="1:2" x14ac:dyDescent="0.25">
      <c r="A167" s="77" t="s">
        <v>352</v>
      </c>
      <c r="B167" s="79" t="s">
        <v>353</v>
      </c>
    </row>
    <row r="168" spans="1:2" x14ac:dyDescent="0.25">
      <c r="A168" s="77" t="s">
        <v>354</v>
      </c>
      <c r="B168" s="79" t="s">
        <v>355</v>
      </c>
    </row>
    <row r="169" spans="1:2" x14ac:dyDescent="0.25">
      <c r="A169" s="77" t="s">
        <v>356</v>
      </c>
      <c r="B169" s="79" t="s">
        <v>357</v>
      </c>
    </row>
    <row r="170" spans="1:2" x14ac:dyDescent="0.25">
      <c r="A170" s="77" t="s">
        <v>358</v>
      </c>
      <c r="B170" s="79" t="s">
        <v>359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48F4FCEE-41D1-4B35-9FE0-00F14044AF4C}"/>
</file>

<file path=customXml/itemProps2.xml><?xml version="1.0" encoding="utf-8"?>
<ds:datastoreItem xmlns:ds="http://schemas.openxmlformats.org/officeDocument/2006/customXml" ds:itemID="{93C4423C-26C1-4C73-8CC6-3F6F5662340B}">
  <ds:schemaRefs>
    <ds:schemaRef ds:uri="http://schemas.microsoft.com/sharepoint/v3/contenttype/forms"/>
  </ds:schemaRefs>
</ds:datastoreItem>
</file>

<file path=customXml/itemProps3.xml><?xml version="1.0" encoding="utf-8"?>
<ds:datastoreItem xmlns:ds="http://schemas.openxmlformats.org/officeDocument/2006/customXml" ds:itemID="{8E5FC17D-931D-4FCB-ABF3-4D309AC6B616}">
  <ds:schemaRefs>
    <ds:schemaRef ds:uri="a0773a29-535f-4634-9c68-2b5c97aec3b4"/>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a21a25d-0b80-4d68-be38-e5d864ff6f0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Bfaso_00129742_Finance Report_nov22.xlsx</dc:title>
  <dc:creator>Jelena Zelenovic</dc:creator>
  <cp:lastModifiedBy>SAWADOGO WINDSOURI, S. Ramatou</cp:lastModifiedBy>
  <cp:lastPrinted>2020-11-18T16:17:24Z</cp:lastPrinted>
  <dcterms:created xsi:type="dcterms:W3CDTF">2017-11-15T21:17:43Z</dcterms:created>
  <dcterms:modified xsi:type="dcterms:W3CDTF">2022-11-15T15:02:57Z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