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mcoulibaly\Documents\"/>
    </mc:Choice>
  </mc:AlternateContent>
  <xr:revisionPtr revIDLastSave="0" documentId="8_{94BBCA7B-440C-4DBF-B06B-1B8E5ACD8413}" xr6:coauthVersionLast="47" xr6:coauthVersionMax="47" xr10:uidLastSave="{00000000-0000-0000-0000-000000000000}"/>
  <bookViews>
    <workbookView xWindow="-38520" yWindow="-7425" windowWidth="38640" windowHeight="21240" xr2:uid="{92573301-D41C-4CB9-AB81-0BF620F45803}"/>
  </bookViews>
  <sheets>
    <sheet name="Interim F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 l="1"/>
  <c r="S62" i="1"/>
  <c r="S61" i="1"/>
  <c r="P57" i="1"/>
  <c r="S57" i="1"/>
  <c r="P56" i="1"/>
  <c r="S56" i="1"/>
  <c r="S55" i="1"/>
  <c r="P55" i="1"/>
  <c r="S54" i="1"/>
  <c r="P54" i="1"/>
  <c r="M53" i="1"/>
  <c r="L53" i="1"/>
  <c r="K53" i="1"/>
  <c r="J53" i="1"/>
  <c r="I53" i="1"/>
  <c r="E53" i="1"/>
  <c r="D53" i="1"/>
  <c r="P52" i="1"/>
  <c r="S52" i="1"/>
  <c r="P51" i="1"/>
  <c r="S51" i="1"/>
  <c r="S50" i="1"/>
  <c r="S49" i="1"/>
  <c r="S48" i="1"/>
  <c r="M47" i="1"/>
  <c r="L47" i="1"/>
  <c r="K47" i="1"/>
  <c r="J47" i="1"/>
  <c r="E47" i="1"/>
  <c r="D47" i="1"/>
  <c r="P46" i="1"/>
  <c r="S46" i="1"/>
  <c r="P45" i="1"/>
  <c r="S45" i="1"/>
  <c r="P44" i="1"/>
  <c r="S44" i="1"/>
  <c r="S43" i="1"/>
  <c r="M42" i="1"/>
  <c r="L42" i="1"/>
  <c r="K42" i="1"/>
  <c r="J42" i="1"/>
  <c r="E42" i="1"/>
  <c r="D42" i="1"/>
  <c r="P41" i="1"/>
  <c r="F42" i="1"/>
  <c r="S40" i="1"/>
  <c r="P40" i="1"/>
  <c r="S39" i="1"/>
  <c r="S38" i="1"/>
  <c r="S37" i="1"/>
  <c r="L36" i="1"/>
  <c r="K36" i="1"/>
  <c r="J36" i="1"/>
  <c r="E36" i="1"/>
  <c r="D36" i="1"/>
  <c r="P35" i="1"/>
  <c r="S35" i="1"/>
  <c r="P34" i="1"/>
  <c r="S33" i="1"/>
  <c r="O32" i="1"/>
  <c r="N32" i="1"/>
  <c r="M32" i="1"/>
  <c r="L32" i="1"/>
  <c r="K32" i="1"/>
  <c r="J32" i="1"/>
  <c r="G32" i="1"/>
  <c r="E32" i="1"/>
  <c r="D32" i="1"/>
  <c r="S31" i="1"/>
  <c r="P31" i="1"/>
  <c r="P30" i="1"/>
  <c r="S30" i="1"/>
  <c r="P29" i="1"/>
  <c r="S29" i="1"/>
  <c r="P28" i="1"/>
  <c r="S28" i="1"/>
  <c r="P27" i="1"/>
  <c r="S27" i="1"/>
  <c r="P26" i="1"/>
  <c r="S25" i="1"/>
  <c r="S24" i="1"/>
  <c r="L23" i="1"/>
  <c r="K23" i="1"/>
  <c r="J23" i="1"/>
  <c r="E23" i="1"/>
  <c r="D23" i="1"/>
  <c r="P22" i="1"/>
  <c r="S22" i="1"/>
  <c r="P21" i="1"/>
  <c r="P20" i="1"/>
  <c r="S20" i="1"/>
  <c r="P19" i="1"/>
  <c r="S19" i="1"/>
  <c r="S18" i="1"/>
  <c r="O17" i="1"/>
  <c r="N17" i="1"/>
  <c r="M17" i="1"/>
  <c r="L17" i="1"/>
  <c r="K17" i="1"/>
  <c r="J17" i="1"/>
  <c r="I17" i="1"/>
  <c r="H17" i="1"/>
  <c r="H58" i="1" s="1"/>
  <c r="H59" i="1" s="1"/>
  <c r="H60" i="1" s="1"/>
  <c r="G17" i="1"/>
  <c r="E17" i="1"/>
  <c r="D17" i="1"/>
  <c r="S16" i="1"/>
  <c r="P16" i="1"/>
  <c r="S15" i="1"/>
  <c r="P15" i="1"/>
  <c r="S14" i="1"/>
  <c r="P14" i="1"/>
  <c r="P13" i="1"/>
  <c r="S13" i="1"/>
  <c r="S12" i="1"/>
  <c r="P12" i="1"/>
  <c r="P42" i="1" l="1"/>
  <c r="O58" i="1"/>
  <c r="O59" i="1" s="1"/>
  <c r="O60" i="1" s="1"/>
  <c r="P53" i="1"/>
  <c r="E58" i="1"/>
  <c r="E60" i="1" s="1"/>
  <c r="P47" i="1"/>
  <c r="P36" i="1"/>
  <c r="F32" i="1"/>
  <c r="G58" i="1"/>
  <c r="G59" i="1" s="1"/>
  <c r="G60" i="1" s="1"/>
  <c r="L58" i="1"/>
  <c r="L59" i="1" s="1"/>
  <c r="L60" i="1" s="1"/>
  <c r="D58" i="1"/>
  <c r="D59" i="1" s="1"/>
  <c r="D60" i="1" s="1"/>
  <c r="M58" i="1"/>
  <c r="M59" i="1" s="1"/>
  <c r="F23" i="1"/>
  <c r="S23" i="1" s="1"/>
  <c r="N58" i="1"/>
  <c r="N59" i="1" s="1"/>
  <c r="N60" i="1" s="1"/>
  <c r="S42" i="1"/>
  <c r="S32" i="1"/>
  <c r="F36" i="1"/>
  <c r="S36" i="1" s="1"/>
  <c r="F47" i="1"/>
  <c r="S47" i="1" s="1"/>
  <c r="I58" i="1"/>
  <c r="I59" i="1" s="1"/>
  <c r="I60" i="1" s="1"/>
  <c r="P23" i="1"/>
  <c r="P32" i="1"/>
  <c r="P17" i="1"/>
  <c r="S34" i="1"/>
  <c r="J58" i="1"/>
  <c r="J59" i="1" s="1"/>
  <c r="J60" i="1" s="1"/>
  <c r="K58" i="1"/>
  <c r="K59" i="1" s="1"/>
  <c r="K60" i="1" s="1"/>
  <c r="S17" i="1"/>
  <c r="S21" i="1"/>
  <c r="S26" i="1"/>
  <c r="S41" i="1"/>
  <c r="F53" i="1"/>
  <c r="S53" i="1" s="1"/>
  <c r="P58" i="1" l="1"/>
  <c r="F58" i="1"/>
  <c r="P59" i="1"/>
  <c r="M60" i="1"/>
  <c r="P60" i="1" s="1"/>
  <c r="F59" i="1" l="1"/>
  <c r="S58" i="1"/>
  <c r="S59" i="1" l="1"/>
  <c r="F60" i="1"/>
  <c r="S60" i="1" s="1"/>
</calcChain>
</file>

<file path=xl/sharedStrings.xml><?xml version="1.0" encoding="utf-8"?>
<sst xmlns="http://schemas.openxmlformats.org/spreadsheetml/2006/main" count="121" uniqueCount="115">
  <si>
    <t>Financial Report au 31 mars 2022 and commitments</t>
  </si>
  <si>
    <t>Tableau 1 - Budget du projet PBF par resultat, produit et activite</t>
  </si>
  <si>
    <t>Formulation du resultat/ produit/activite</t>
  </si>
  <si>
    <t>Budget OIM Haiti</t>
  </si>
  <si>
    <t>Engagement OIM Haiti</t>
  </si>
  <si>
    <t>Dépenses OIM Haiti</t>
  </si>
  <si>
    <t>Budget PNUD Haiti</t>
  </si>
  <si>
    <t>Engagement PNUD Haiti</t>
  </si>
  <si>
    <t>Dépenses PNUD Haiti</t>
  </si>
  <si>
    <t>Budget OIM RD</t>
  </si>
  <si>
    <t>Engagement OIM RD</t>
  </si>
  <si>
    <t>Depenses OIM RD</t>
  </si>
  <si>
    <t>Budget PNUD RD</t>
  </si>
  <si>
    <t>Engagement PNUD RD</t>
  </si>
  <si>
    <t>Depenses  PNUD RD</t>
  </si>
  <si>
    <t xml:space="preserve">Pourcentage du budget pour chaque produit ou activite reserve pour action directe sur égalité des sexes et autonomisation des femmes (GEWE) (cas echeant) </t>
  </si>
  <si>
    <t xml:space="preserve">Dépenses/ engagement pour chaque produit ou activite reserve pour action directe sur égalité des sexes et autonomisation des femmes (GEWE) (cas echeant) </t>
  </si>
  <si>
    <t>Niveau de depense total/ engagement actuel en USD (a remplir au moment des rapports de projet)</t>
  </si>
  <si>
    <t>Nombre de resultat/ produit</t>
  </si>
  <si>
    <t>WBS</t>
  </si>
  <si>
    <t>Total</t>
  </si>
  <si>
    <t>RESULTAT 1: Les populations frontalières sont conscientes des contributions positives d'une migration sûre,
ordonnée et régulière ainsi que des bénéfices de la collaboration et le dialogue binationales</t>
  </si>
  <si>
    <t>Produit 1.1:</t>
  </si>
  <si>
    <t>Les populations frontalières sont conscientes des contributions positives d'une migration sûre, ordonnée et régulière ainsi que des bénéfices de relations binationales pacifiques. </t>
  </si>
  <si>
    <t>Activite 1.1.1:</t>
  </si>
  <si>
    <t>CS.1137.HT10.Q2.05.001</t>
  </si>
  <si>
    <t xml:space="preserve">Création d’un réseau de médiateurs interculturels </t>
  </si>
  <si>
    <t>Activite 1.1.2:</t>
  </si>
  <si>
    <t>CS.1137.HT10.D4.02.001</t>
  </si>
  <si>
    <t xml:space="preserve">Formation des acteurs sociaux et des fonctionnaires clés sur la médiation interculturel </t>
  </si>
  <si>
    <t>Activite 1.1.3:</t>
  </si>
  <si>
    <t xml:space="preserve">Formation des jeunes femmes et hommes dans la transformation des conflits, la médiation, la négociation et le dialogue pour promouvoir la paix </t>
  </si>
  <si>
    <t>Activite 1.1.4</t>
  </si>
  <si>
    <t xml:space="preserve">Appui a au moins 5 mairies haïtiennes et leurs voisines en République dominicaine pour organiser un laboratoire d’innovation sociale disposant d’une enveloppe budgétaire pour financer des initiatives  </t>
  </si>
  <si>
    <t>Activite 1.1.5</t>
  </si>
  <si>
    <t>Promotion d’un écosystème binational d'entrepreneuriat à travers le développement d'initiatives conjointes inclusives (intégrant les femmes, les jeunes, les migrants, les personnes handicapées, LGBTQI +) pour favoriser la réflexion collective et la conception de solutions pour la consolidation de la paix et la cohésion sociale</t>
  </si>
  <si>
    <t>Produit total</t>
  </si>
  <si>
    <t>Produit 1.2:</t>
  </si>
  <si>
    <t>Les populations frontalières particulièrement les jeunes et les femmes disposent des connaissances et des informations visant à améliorer leur perception ldes contributions positives d'une migration sûre, ordonnée et régulière ainsi que les bénéfices de relations binationales pacifiques avec des groupes cibles spécifique</t>
  </si>
  <si>
    <t>Activite 1.2.1</t>
  </si>
  <si>
    <t>CS.1137.HT10.Q2.01.001</t>
  </si>
  <si>
    <t>Réalisation d’une étude sur les outils de communication les plus utilises/efficaces sur chaque point frontalier </t>
  </si>
  <si>
    <t>Activite 1.2.2</t>
  </si>
  <si>
    <t>CS.1137.HT10.D4.04.001</t>
  </si>
  <si>
    <t>Organisation d’ateliers binationaux avec les organisations travaillant sur la frontière dans les domaines de la migration et des droits humains pour développer la campagne de sensibilisation </t>
  </si>
  <si>
    <t>Activite 1.2.3</t>
  </si>
  <si>
    <t>CS.1137.HT10.Q2.05.002</t>
  </si>
  <si>
    <t>Lancement de la campagne de sensibilisation binationale sur une migration sure, ordonnée et régulière et pour sensibiliser sur l’aspect positif de la migration, le vivre ensemble et la cohésion sociale entre communautés </t>
  </si>
  <si>
    <t>Activite 1.2.4</t>
  </si>
  <si>
    <t>CS.1137.HT10.Q2.01.002</t>
  </si>
  <si>
    <t xml:space="preserve">Réalisation d’une étude sur la perception des changements de mentalités des bénéficiaires du projet s à travers de sondages, enquêtes d’opinion, pulse Survey. </t>
  </si>
  <si>
    <t>RESULTAT 2: Les espaces de dialogues transfrontaliers et les mécanismes de collaboration technique et culturels
locaux sont renforcés pour favoriser la cohésion sociale et la prévention des conflits locaux sur la zone
frontalière</t>
  </si>
  <si>
    <t>Produit 2.1</t>
  </si>
  <si>
    <t>Les espaces de dialogues transfrontaliers locaux beneficient d’un appui technique pour un fonctionnement plus efficace dans la cooperation binationale tout le long de la frontière </t>
  </si>
  <si>
    <t>Activite 2.1.1</t>
  </si>
  <si>
    <t>CS.1137.HT10.Q2.01.003</t>
  </si>
  <si>
    <t>Elaborer une cartographie des acteurs et des mécanismes de dialogue local existants</t>
  </si>
  <si>
    <t>Activite 2.1.2</t>
  </si>
  <si>
    <t>CS.1137.HT10.N1.07.001</t>
  </si>
  <si>
    <t>Fournir un appui opérationnel et technique aux principaux acteurs des mécanismes de dialogue binationaux (TDR, équipements</t>
  </si>
  <si>
    <t>Activite 2.1.3</t>
  </si>
  <si>
    <t>CS.1137.HT10.N1.07.002</t>
  </si>
  <si>
    <t>Fournir une assistance à la coordination des mécanismes de dialogue via des réunions régulières</t>
  </si>
  <si>
    <t>Activite 2.1.4</t>
  </si>
  <si>
    <t>CS.1137.HT10.D4.02.002</t>
  </si>
  <si>
    <t>Appuyer le renforcement des capacités de points focaux des mécanismes de dialogue avec une emphase sur les questions migratoires, de sécurité, d’égalité des sexes</t>
  </si>
  <si>
    <t>Activite 2.1.5</t>
  </si>
  <si>
    <t>CS.1137.HT10.D4.04.002</t>
  </si>
  <si>
    <t>Faciliter la coordination entre les acteurs clés du gouvernement central et au niveau local</t>
  </si>
  <si>
    <t>Activite 2.1.6</t>
  </si>
  <si>
    <t>Adapter de la méthodologie SCORE pour l’analyse du niveau de cohésion sociale au niveau de la bande frontalière avec un focus sur la contribution de la jeunesse</t>
  </si>
  <si>
    <t>Produit 2.2</t>
  </si>
  <si>
    <t>L’habitant frontalier beneficie du statut et d’un carnet pour les deplacements transfrontaliers journaliers de facon reguliere</t>
  </si>
  <si>
    <t>Activite 2.2.1</t>
  </si>
  <si>
    <t>CS.1137.HT10.Q2.01.004</t>
  </si>
  <si>
    <t>Faire un recensement des citoyens haïtiens vivant sur la bande frontalière (préférablement femmes) qui dépendent de la migration pendulaire et pourraient bénéficier du carnet frontalier </t>
  </si>
  <si>
    <t>Activite' 2.2.2</t>
  </si>
  <si>
    <t>CS.1137.HT10.D4.04.003</t>
  </si>
  <si>
    <t>Appuyer le dialogue sur la question de l’habitant frontalier au niveau local</t>
  </si>
  <si>
    <t>RESULTAT 3: La Commission Mixte Bilatérale contribue au renforcement du dialogue binational entre Haïti et la
République Dominicaine en particulier dans le domaine de la sécurité et la migration.</t>
  </si>
  <si>
    <t>Produit 3.1</t>
  </si>
  <si>
    <t>Les Secrétariats Techniques haïtien et dominicain de la Commission Mixte Bilatérale sont opérationnels pour renforcer le dialogue binational sur la migration et la sécurité</t>
  </si>
  <si>
    <t>Activite 3.1.1</t>
  </si>
  <si>
    <t>Appui technique à la coordination des réunions entre les secrétariats techniques</t>
  </si>
  <si>
    <t>Activite 3.1.2</t>
  </si>
  <si>
    <t>CS.1137.DO10.D4.03.001</t>
  </si>
  <si>
    <t>Soutien pour l’organisation d’ateliers thématiques destinés aux sous-commissions dans les domaines prioritaires de la sécurité et la migration </t>
  </si>
  <si>
    <t>Produit 3.2:</t>
  </si>
  <si>
    <t>La Commission Mixte Bilatérale est opérationnelle pour renforcer la coopération binationale en matière de sécurité et de la migration </t>
  </si>
  <si>
    <t>Activite 3.2.1</t>
  </si>
  <si>
    <t>CS.1137.HT10.D4.04.004</t>
  </si>
  <si>
    <t>Appui a l’organisation de réunions thematiques de haut niveau de la Commission Mixte Bilatérale sur la migration et la sécurité </t>
  </si>
  <si>
    <t>Activite 3.2.2</t>
  </si>
  <si>
    <t>CS.1137.HT10.D4.04.006</t>
  </si>
  <si>
    <t>Renforcement des domaines de coopération prioritaires dans les domaines de la sécurité et la migration  et élaboration d’un plan d’action conjoint </t>
  </si>
  <si>
    <t>Activite 3.2.3</t>
  </si>
  <si>
    <t>CS.1137.HT10.D4.04.005</t>
  </si>
  <si>
    <t>Création d’espace de dialogue multi-niveaux avec les structures locales dans les domaines de  la sécurité et la migration</t>
  </si>
  <si>
    <t>Produit 3.3</t>
  </si>
  <si>
    <t>Les institutions de recherche sur les relations binationales, la migration et la frontière disposent des capacités techniques renforcées pour fournir des informations et des données adéquates qui informent le dialogue et la prise de décisions.</t>
  </si>
  <si>
    <t>Activite 3.3.1</t>
  </si>
  <si>
    <t>CS.1137.HT10.D4.02.003</t>
  </si>
  <si>
    <t>Appui a la coordination entre les institutions de recherche publiques, et universitaires en République Dominicaine et en Haïti </t>
  </si>
  <si>
    <t>Activite 3.3.2</t>
  </si>
  <si>
    <t>CS.1137.HT10.Q2.01.005</t>
  </si>
  <si>
    <t>Appui à la réalisation d´études de collecte de données nécessaires pour le dialogue et la prise de décisions  sur les défis migratoires et sécuritaires entre Haïti et la République Dominicaine </t>
  </si>
  <si>
    <t>Cout de personnel du projet si pas inclus dans les activites si-dessus</t>
  </si>
  <si>
    <t>Couts operationnels si pas inclus dans les activites si-dessus</t>
  </si>
  <si>
    <t>Budget de suivi</t>
  </si>
  <si>
    <t>CS.1137.HT10.Q1.03.001</t>
  </si>
  <si>
    <t>Budget pour l'évaluation finale indépendante</t>
  </si>
  <si>
    <t>CS.1137.HT10.Q1.03.002</t>
  </si>
  <si>
    <t>SOUS TOTAL DU BUDGET DE PROJET:</t>
  </si>
  <si>
    <t>Couts indirects (7%):</t>
  </si>
  <si>
    <t>BUDGET TOTAL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</si>
</sst>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b/>
      <i/>
      <sz val="12"/>
      <name val="Nyala"/>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2"/>
        <bgColor indexed="64"/>
      </patternFill>
    </fill>
    <fill>
      <patternFill patternType="solid">
        <fgColor rgb="FF00B050"/>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indexed="64"/>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top/>
      <bottom/>
      <diagonal/>
    </border>
    <border>
      <left/>
      <right style="thin">
        <color indexed="64"/>
      </right>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3" fillId="0" borderId="0" xfId="0" applyFont="1"/>
    <xf numFmtId="0" fontId="4" fillId="0" borderId="0" xfId="0" applyFont="1"/>
    <xf numFmtId="44" fontId="0" fillId="0" borderId="0" xfId="0" applyNumberFormat="1"/>
    <xf numFmtId="0" fontId="0" fillId="2" borderId="0" xfId="0" applyFill="1"/>
    <xf numFmtId="43" fontId="0" fillId="0" borderId="0" xfId="1" applyFont="1"/>
    <xf numFmtId="43" fontId="0" fillId="2" borderId="0" xfId="1" applyFont="1" applyFill="1"/>
    <xf numFmtId="0" fontId="3" fillId="3"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0" fillId="0" borderId="0" xfId="0" applyAlignment="1">
      <alignment wrapText="1"/>
    </xf>
    <xf numFmtId="0" fontId="3" fillId="6" borderId="6" xfId="0" applyFont="1" applyFill="1" applyBorder="1" applyAlignment="1">
      <alignment vertical="center" wrapText="1"/>
    </xf>
    <xf numFmtId="49" fontId="3" fillId="2" borderId="5" xfId="0" applyNumberFormat="1" applyFont="1" applyFill="1" applyBorder="1" applyAlignment="1" applyProtection="1">
      <alignment horizontal="left" vertical="top" wrapText="1"/>
      <protection locked="0"/>
    </xf>
    <xf numFmtId="49" fontId="3" fillId="2" borderId="1" xfId="0" applyNumberFormat="1" applyFont="1" applyFill="1" applyBorder="1" applyAlignment="1" applyProtection="1">
      <alignment horizontal="left" vertical="top" wrapText="1"/>
      <protection locked="0"/>
    </xf>
    <xf numFmtId="49" fontId="3" fillId="4" borderId="1" xfId="0" applyNumberFormat="1" applyFont="1" applyFill="1" applyBorder="1" applyAlignment="1" applyProtection="1">
      <alignment horizontal="left" vertical="top" wrapText="1"/>
      <protection locked="0"/>
    </xf>
    <xf numFmtId="0" fontId="0" fillId="5" borderId="1" xfId="0" applyFill="1" applyBorder="1"/>
    <xf numFmtId="0" fontId="3" fillId="6" borderId="4" xfId="0" applyFont="1" applyFill="1" applyBorder="1" applyAlignment="1">
      <alignment vertical="center" wrapText="1"/>
    </xf>
    <xf numFmtId="49" fontId="4" fillId="4" borderId="0" xfId="0" applyNumberFormat="1" applyFont="1" applyFill="1" applyAlignment="1" applyProtection="1">
      <alignment horizontal="left" vertical="top" wrapText="1"/>
      <protection locked="0"/>
    </xf>
    <xf numFmtId="0" fontId="0" fillId="5" borderId="0" xfId="0" applyFill="1" applyAlignment="1">
      <alignment wrapText="1"/>
    </xf>
    <xf numFmtId="49" fontId="0" fillId="5" borderId="0" xfId="0" applyNumberFormat="1" applyFill="1" applyAlignment="1">
      <alignment wrapText="1"/>
    </xf>
    <xf numFmtId="0" fontId="4" fillId="6" borderId="4" xfId="0" applyFont="1" applyFill="1" applyBorder="1" applyAlignment="1">
      <alignment vertical="center" wrapText="1"/>
    </xf>
    <xf numFmtId="0" fontId="5" fillId="0" borderId="1" xfId="0" applyFont="1" applyBorder="1" applyAlignment="1" applyProtection="1">
      <alignment vertical="top" wrapText="1"/>
      <protection locked="0"/>
    </xf>
    <xf numFmtId="44" fontId="4" fillId="0" borderId="1" xfId="2" applyFont="1" applyBorder="1" applyAlignment="1" applyProtection="1">
      <alignment horizontal="center" vertical="center" wrapText="1"/>
      <protection locked="0"/>
    </xf>
    <xf numFmtId="44" fontId="4" fillId="0" borderId="1" xfId="2" applyFont="1" applyFill="1" applyBorder="1" applyAlignment="1" applyProtection="1">
      <alignment horizontal="center" vertical="center" wrapText="1"/>
      <protection locked="0"/>
    </xf>
    <xf numFmtId="9" fontId="4" fillId="0" borderId="1" xfId="3" applyFont="1" applyBorder="1" applyAlignment="1" applyProtection="1">
      <alignment horizontal="center" vertical="center" wrapText="1"/>
      <protection locked="0"/>
    </xf>
    <xf numFmtId="44" fontId="4" fillId="0" borderId="1" xfId="3" applyNumberFormat="1" applyFont="1" applyBorder="1" applyAlignment="1" applyProtection="1">
      <alignment horizontal="center" vertical="center" wrapText="1"/>
      <protection locked="0"/>
    </xf>
    <xf numFmtId="44" fontId="4" fillId="4" borderId="1" xfId="3" applyNumberFormat="1" applyFont="1" applyFill="1" applyBorder="1" applyAlignment="1" applyProtection="1">
      <alignment horizontal="center" vertical="center" wrapText="1"/>
      <protection locked="0"/>
    </xf>
    <xf numFmtId="9" fontId="4" fillId="5" borderId="1" xfId="2" applyNumberFormat="1" applyFont="1" applyFill="1" applyBorder="1" applyAlignment="1">
      <alignment horizontal="center" vertical="center" wrapText="1"/>
    </xf>
    <xf numFmtId="44" fontId="4" fillId="5" borderId="1" xfId="2" applyFont="1" applyFill="1" applyBorder="1" applyAlignment="1">
      <alignment horizontal="center" vertical="center" wrapText="1"/>
    </xf>
    <xf numFmtId="0" fontId="4" fillId="0" borderId="1" xfId="0" applyFont="1" applyBorder="1" applyAlignment="1" applyProtection="1">
      <alignment horizontal="left" vertical="top" wrapText="1"/>
      <protection locked="0"/>
    </xf>
    <xf numFmtId="44" fontId="4" fillId="7" borderId="1" xfId="2" applyFont="1" applyFill="1" applyBorder="1" applyAlignment="1" applyProtection="1">
      <alignment horizontal="center" vertical="center" wrapText="1"/>
      <protection locked="0"/>
    </xf>
    <xf numFmtId="43" fontId="4" fillId="0" borderId="1" xfId="1" applyFont="1" applyBorder="1" applyAlignment="1" applyProtection="1">
      <alignment horizontal="center" vertical="center" wrapText="1"/>
      <protection locked="0"/>
    </xf>
    <xf numFmtId="0" fontId="4" fillId="6" borderId="0" xfId="0" applyFont="1" applyFill="1" applyAlignment="1">
      <alignment vertical="center" wrapText="1"/>
    </xf>
    <xf numFmtId="0" fontId="4" fillId="5" borderId="1" xfId="2" applyNumberFormat="1" applyFont="1" applyFill="1" applyBorder="1" applyAlignment="1">
      <alignment horizontal="center" vertical="center" wrapText="1"/>
    </xf>
    <xf numFmtId="0" fontId="3" fillId="3" borderId="1" xfId="0" applyFont="1" applyFill="1" applyBorder="1" applyAlignment="1">
      <alignment vertical="center" wrapText="1"/>
    </xf>
    <xf numFmtId="44" fontId="3" fillId="3" borderId="1" xfId="2" applyFont="1" applyFill="1" applyBorder="1" applyAlignment="1">
      <alignment horizontal="center" vertical="center" wrapText="1"/>
    </xf>
    <xf numFmtId="44" fontId="3" fillId="3" borderId="1" xfId="2" applyFont="1" applyFill="1" applyBorder="1" applyAlignment="1" applyProtection="1">
      <alignment horizontal="center" vertical="center" wrapText="1"/>
    </xf>
    <xf numFmtId="44" fontId="3" fillId="4" borderId="1" xfId="3" applyNumberFormat="1" applyFont="1" applyFill="1" applyBorder="1" applyAlignment="1" applyProtection="1">
      <alignment horizontal="center" vertical="center" wrapText="1"/>
      <protection locked="0"/>
    </xf>
    <xf numFmtId="44" fontId="3" fillId="5" borderId="1" xfId="2" applyFont="1" applyFill="1" applyBorder="1" applyAlignment="1">
      <alignment horizontal="center" vertical="center" wrapText="1"/>
    </xf>
    <xf numFmtId="0" fontId="3" fillId="2" borderId="1" xfId="0" applyFont="1" applyFill="1" applyBorder="1" applyAlignment="1" applyProtection="1">
      <alignment horizontal="left" vertical="top" wrapText="1"/>
      <protection locked="0"/>
    </xf>
    <xf numFmtId="0" fontId="4" fillId="4" borderId="0" xfId="0" applyFont="1" applyFill="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44" fontId="3" fillId="3" borderId="2" xfId="2" applyFont="1" applyFill="1" applyBorder="1" applyAlignment="1">
      <alignment horizontal="center" vertical="center" wrapText="1"/>
    </xf>
    <xf numFmtId="44" fontId="3" fillId="3" borderId="2" xfId="2" applyFont="1" applyFill="1" applyBorder="1" applyAlignment="1" applyProtection="1">
      <alignment horizontal="center" vertical="center" wrapText="1"/>
    </xf>
    <xf numFmtId="44" fontId="3" fillId="4" borderId="2" xfId="2" applyFont="1" applyFill="1" applyBorder="1" applyAlignment="1">
      <alignment horizontal="center" vertical="center" wrapText="1"/>
    </xf>
    <xf numFmtId="44" fontId="3" fillId="5" borderId="2" xfId="2" applyFont="1" applyFill="1" applyBorder="1" applyAlignment="1">
      <alignment horizontal="center" vertical="center" wrapText="1"/>
    </xf>
    <xf numFmtId="0" fontId="3" fillId="3" borderId="4" xfId="0" applyFont="1" applyFill="1" applyBorder="1" applyAlignment="1">
      <alignment vertical="center" wrapText="1"/>
    </xf>
    <xf numFmtId="0" fontId="3" fillId="4" borderId="0" xfId="0" applyFont="1" applyFill="1" applyAlignment="1" applyProtection="1">
      <alignment horizontal="left" vertical="top" wrapText="1"/>
      <protection locked="0"/>
    </xf>
    <xf numFmtId="0" fontId="0" fillId="2" borderId="0" xfId="0" applyFill="1" applyAlignment="1">
      <alignment wrapText="1"/>
    </xf>
    <xf numFmtId="44" fontId="3" fillId="3" borderId="0" xfId="2" applyFont="1" applyFill="1" applyBorder="1" applyAlignment="1" applyProtection="1">
      <alignment vertical="center" wrapText="1"/>
      <protection locked="0"/>
    </xf>
    <xf numFmtId="0" fontId="3" fillId="2" borderId="0" xfId="0" applyFont="1" applyFill="1" applyAlignment="1">
      <alignment vertical="center" wrapText="1"/>
    </xf>
    <xf numFmtId="0" fontId="4" fillId="2" borderId="7" xfId="0" applyFont="1" applyFill="1" applyBorder="1" applyAlignment="1" applyProtection="1">
      <alignment vertical="center" wrapText="1"/>
      <protection locked="0"/>
    </xf>
    <xf numFmtId="44" fontId="4" fillId="2" borderId="0" xfId="2" applyFont="1" applyFill="1" applyBorder="1" applyAlignment="1" applyProtection="1">
      <alignment vertical="center" wrapText="1"/>
      <protection locked="0"/>
    </xf>
    <xf numFmtId="44" fontId="4" fillId="0" borderId="0" xfId="2" applyFont="1" applyFill="1" applyBorder="1" applyAlignment="1" applyProtection="1">
      <alignment vertical="center" wrapText="1"/>
      <protection locked="0"/>
    </xf>
    <xf numFmtId="44" fontId="4" fillId="2" borderId="8" xfId="2" applyFont="1" applyFill="1" applyBorder="1" applyAlignment="1" applyProtection="1">
      <alignment vertical="center" wrapText="1"/>
      <protection locked="0"/>
    </xf>
    <xf numFmtId="44" fontId="4" fillId="4" borderId="0" xfId="2" applyFont="1" applyFill="1" applyBorder="1" applyAlignment="1" applyProtection="1">
      <alignment vertical="center" wrapText="1"/>
      <protection locked="0"/>
    </xf>
    <xf numFmtId="44" fontId="4" fillId="5" borderId="0" xfId="2"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44" fontId="4" fillId="0" borderId="1" xfId="2" applyFont="1" applyBorder="1" applyAlignment="1" applyProtection="1">
      <alignment vertical="center" wrapText="1"/>
      <protection locked="0"/>
    </xf>
    <xf numFmtId="44" fontId="4" fillId="0" borderId="1" xfId="2" applyFont="1" applyFill="1" applyBorder="1" applyAlignment="1" applyProtection="1">
      <alignment vertical="center" wrapText="1"/>
      <protection locked="0"/>
    </xf>
    <xf numFmtId="9" fontId="4" fillId="0" borderId="1" xfId="3" applyFont="1" applyBorder="1" applyAlignment="1" applyProtection="1">
      <alignment vertical="center" wrapText="1"/>
      <protection locked="0"/>
    </xf>
    <xf numFmtId="44" fontId="4" fillId="5" borderId="1" xfId="2" applyFont="1" applyFill="1" applyBorder="1" applyAlignment="1">
      <alignment vertical="center" wrapText="1"/>
    </xf>
    <xf numFmtId="44" fontId="4" fillId="7" borderId="1" xfId="2" applyFont="1" applyFill="1" applyBorder="1" applyAlignment="1" applyProtection="1">
      <alignment vertical="center" wrapText="1"/>
      <protection locked="0"/>
    </xf>
    <xf numFmtId="0" fontId="3" fillId="3" borderId="6" xfId="0" applyFont="1" applyFill="1" applyBorder="1" applyAlignment="1">
      <alignment vertical="center" wrapText="1"/>
    </xf>
    <xf numFmtId="0" fontId="3" fillId="0" borderId="4" xfId="0" applyFont="1" applyBorder="1" applyAlignment="1">
      <alignment vertical="center"/>
    </xf>
    <xf numFmtId="0" fontId="3" fillId="0" borderId="1" xfId="0" applyFont="1" applyBorder="1" applyAlignment="1">
      <alignment vertical="center"/>
    </xf>
    <xf numFmtId="44" fontId="6" fillId="0" borderId="1" xfId="0" applyNumberFormat="1" applyFont="1" applyBorder="1"/>
    <xf numFmtId="44" fontId="6" fillId="5" borderId="1" xfId="0" applyNumberFormat="1" applyFont="1" applyFill="1" applyBorder="1"/>
    <xf numFmtId="0" fontId="4" fillId="0" borderId="4" xfId="0" applyFont="1" applyBorder="1" applyAlignment="1">
      <alignment vertical="center"/>
    </xf>
    <xf numFmtId="0" fontId="4" fillId="0" borderId="1" xfId="0" applyFont="1" applyBorder="1" applyAlignment="1">
      <alignment vertical="center"/>
    </xf>
    <xf numFmtId="44" fontId="7" fillId="0" borderId="1" xfId="0" applyNumberFormat="1" applyFont="1" applyBorder="1"/>
    <xf numFmtId="44" fontId="7" fillId="5" borderId="1" xfId="0" applyNumberFormat="1" applyFont="1" applyFill="1" applyBorder="1"/>
    <xf numFmtId="0" fontId="3" fillId="8" borderId="4" xfId="0" applyFont="1" applyFill="1" applyBorder="1" applyAlignment="1">
      <alignment vertical="center"/>
    </xf>
    <xf numFmtId="0" fontId="3" fillId="8" borderId="1" xfId="0" applyFont="1" applyFill="1" applyBorder="1" applyAlignment="1">
      <alignment vertical="center"/>
    </xf>
    <xf numFmtId="44" fontId="6" fillId="8" borderId="1" xfId="0" applyNumberFormat="1" applyFont="1" applyFill="1" applyBorder="1"/>
    <xf numFmtId="0" fontId="0" fillId="0" borderId="1" xfId="0" applyBorder="1"/>
    <xf numFmtId="44" fontId="6" fillId="2" borderId="1" xfId="0" applyNumberFormat="1" applyFont="1" applyFill="1" applyBorder="1"/>
    <xf numFmtId="44" fontId="4" fillId="2" borderId="1" xfId="3" applyNumberFormat="1" applyFont="1" applyFill="1" applyBorder="1" applyAlignment="1" applyProtection="1">
      <alignment horizontal="center" vertical="center" wrapText="1"/>
      <protection locked="0"/>
    </xf>
    <xf numFmtId="43" fontId="6" fillId="2" borderId="1" xfId="1" applyFont="1" applyFill="1" applyBorder="1"/>
    <xf numFmtId="0" fontId="2" fillId="2" borderId="0" xfId="0" applyFont="1" applyFill="1"/>
    <xf numFmtId="44" fontId="2" fillId="2" borderId="9" xfId="0" applyNumberFormat="1" applyFont="1" applyFill="1" applyBorder="1" applyAlignment="1">
      <alignment vertical="center"/>
    </xf>
    <xf numFmtId="43" fontId="2" fillId="2" borderId="0" xfId="1" applyFont="1" applyFill="1"/>
    <xf numFmtId="44" fontId="2" fillId="2" borderId="0" xfId="0" applyNumberFormat="1" applyFont="1" applyFill="1"/>
    <xf numFmtId="49" fontId="2" fillId="2" borderId="0" xfId="0" applyNumberFormat="1" applyFont="1" applyFill="1"/>
    <xf numFmtId="0" fontId="8" fillId="0" borderId="0" xfId="0" applyFont="1"/>
    <xf numFmtId="43" fontId="0" fillId="0" borderId="0" xfId="1" applyFont="1" applyFill="1"/>
    <xf numFmtId="44" fontId="0" fillId="2" borderId="0" xfId="0" applyNumberFormat="1" applyFill="1"/>
  </cellXfs>
  <cellStyles count="4">
    <cellStyle name="Comma" xfId="1" builtinId="3"/>
    <cellStyle name="Currency" xfId="2" builtinId="4"/>
    <cellStyle name="Normal" xfId="0" builtinId="0"/>
    <cellStyle name="Percent" xfId="3" builtinId="5"/>
  </cellStyles>
  <dxfs count="15">
    <dxf>
      <numFmt numFmtId="34" formatCode="_(&quot;$&quot;* #,##0.00_);_(&quot;$&quot;* \(#,##0.00\);_(&quot;$&quot;* &quot;-&quot;??_);_(@_)"/>
      <fill>
        <patternFill>
          <fgColor indexed="64"/>
          <bgColor theme="0"/>
        </patternFill>
      </fill>
    </dxf>
    <dxf>
      <alignment horizontal="general" vertical="bottom" textRotation="0" wrapText="1" indent="0" justifyLastLine="0" shrinkToFit="0" readingOrder="0"/>
    </dxf>
    <dxf>
      <border outline="0">
        <top style="thin">
          <color auto="1"/>
        </top>
      </border>
    </dxf>
    <dxf>
      <fill>
        <patternFill>
          <fgColor indexed="64"/>
          <bgColor theme="0"/>
        </patternFill>
      </fill>
    </dxf>
    <dxf>
      <fill>
        <patternFill>
          <fgColor indexed="64"/>
          <bgColor theme="0"/>
        </patternFill>
      </fill>
      <alignment horizontal="general" vertical="bottom" textRotation="0" wrapText="1" indent="0" justifyLastLine="0" shrinkToFit="0" readingOrder="0"/>
    </dxf>
    <dxf>
      <fill>
        <patternFill>
          <fgColor indexed="64"/>
          <bgColor theme="0"/>
        </patternFill>
      </fill>
    </dxf>
    <dxf>
      <alignment horizontal="general" vertical="bottom" textRotation="0" wrapText="1" indent="0" justifyLastLine="0" shrinkToFit="0" readingOrder="0"/>
    </dxf>
    <dxf>
      <border outline="0">
        <top style="thin">
          <color auto="1"/>
        </top>
      </border>
    </dxf>
    <dxf>
      <fill>
        <patternFill>
          <fgColor indexed="64"/>
          <bgColor theme="0"/>
        </patternFill>
      </fill>
    </dxf>
    <dxf>
      <fill>
        <patternFill>
          <fgColor indexed="64"/>
          <bgColor theme="0"/>
        </patternFill>
      </fill>
      <alignment horizontal="general" vertical="bottom" textRotation="0" wrapText="1" indent="0" justifyLastLine="0" shrinkToFit="0" readingOrder="0"/>
    </dxf>
    <dxf>
      <fill>
        <patternFill>
          <fgColor indexed="64"/>
          <bgColor theme="0"/>
        </patternFill>
      </fill>
    </dxf>
    <dxf>
      <alignment horizontal="general" vertical="bottom" textRotation="0" wrapText="1" indent="0" justifyLastLine="0" shrinkToFit="0" readingOrder="0"/>
    </dxf>
    <dxf>
      <border outline="0">
        <top style="thin">
          <color auto="1"/>
        </top>
      </border>
    </dxf>
    <dxf>
      <fill>
        <patternFill>
          <fgColor indexed="64"/>
          <bgColor theme="0"/>
        </patternFill>
      </fill>
    </dxf>
    <dxf>
      <fill>
        <patternFill>
          <fgColor indexed="64"/>
          <bgColor theme="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97B1EA-4935-42FB-8B84-DA4E0D9EA479}" name="Table1" displayName="Table1" ref="Q11:Q62" headerRowCount="0" totalsRowShown="0" headerRowDxfId="14" dataDxfId="13" tableBorderDxfId="12">
  <tableColumns count="1">
    <tableColumn id="1" xr3:uid="{B2815E96-29F2-448C-BB7A-1B2CB5B614E8}" name="Column1" headerRowDxfId="11" dataDxfId="1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B7D035-B2E2-45AC-AA37-3D596183C1E4}" name="Table13" displayName="Table13" ref="R11:R62" headerRowCount="0" totalsRowShown="0" headerRowDxfId="9" dataDxfId="8" tableBorderDxfId="7">
  <tableColumns count="1">
    <tableColumn id="1" xr3:uid="{EE87D56E-B595-4F52-947B-60E8795F3033}" name="Column1" headerRowDxfId="6" dataDxfId="5"/>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3D23AA0-242E-4444-B4B9-984AFB213634}" name="Table14" displayName="Table14" ref="S11:S62" headerRowCount="0" totalsRowShown="0" headerRowDxfId="4" dataDxfId="3" tableBorderDxfId="2">
  <tableColumns count="1">
    <tableColumn id="1" xr3:uid="{D81CA0A7-B7B2-4ADD-83DC-480052F9C82D}" name="Column1" headerRowDxfId="1" dataDxfId="0">
      <calculatedColumnFormula>(F11+I11+L11+O11)/(E11+H11+K11+N11)</calculatedColumnFormula>
    </tableColumn>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7CF34-E1DF-404F-B446-175FFE2A7BEF}">
  <dimension ref="A2:S69"/>
  <sheetViews>
    <sheetView tabSelected="1" topLeftCell="B1" zoomScale="60" zoomScaleNormal="60" workbookViewId="0">
      <pane xSplit="1" ySplit="9" topLeftCell="C38" activePane="bottomRight" state="frozen"/>
      <selection activeCell="B1" sqref="B1"/>
      <selection pane="topRight" activeCell="C1" sqref="C1"/>
      <selection pane="bottomLeft" activeCell="B10" sqref="B10"/>
      <selection pane="bottomRight" activeCell="F56" sqref="F56:F57"/>
    </sheetView>
  </sheetViews>
  <sheetFormatPr defaultColWidth="8.81640625" defaultRowHeight="14.5" x14ac:dyDescent="0.35"/>
  <cols>
    <col min="1" max="2" width="63.54296875" customWidth="1"/>
    <col min="3" max="3" width="66" bestFit="1" customWidth="1"/>
    <col min="4" max="4" width="41.453125" customWidth="1"/>
    <col min="5" max="5" width="21.453125" customWidth="1"/>
    <col min="6" max="6" width="33.453125" customWidth="1"/>
    <col min="7" max="7" width="32.453125" customWidth="1"/>
    <col min="8" max="9" width="36.453125" customWidth="1"/>
    <col min="10" max="14" width="43.81640625" customWidth="1"/>
    <col min="15" max="15" width="36.54296875" customWidth="1"/>
    <col min="16" max="16" width="36.54296875" style="4" customWidth="1"/>
    <col min="17" max="19" width="39.453125" style="4" customWidth="1"/>
  </cols>
  <sheetData>
    <row r="2" spans="1:19" ht="15.5" x14ac:dyDescent="0.35">
      <c r="A2" s="1" t="s">
        <v>0</v>
      </c>
      <c r="B2" s="1"/>
      <c r="C2" s="1"/>
      <c r="D2" s="2"/>
      <c r="E2" s="2"/>
      <c r="J2" s="3"/>
      <c r="K2" s="3"/>
      <c r="L2" s="3"/>
      <c r="M2" s="3"/>
      <c r="N2" s="3"/>
    </row>
    <row r="3" spans="1:19" ht="15.5" x14ac:dyDescent="0.35">
      <c r="A3" s="1"/>
      <c r="B3" s="1"/>
      <c r="C3" s="1"/>
      <c r="D3" s="2"/>
      <c r="E3" s="2"/>
      <c r="O3" s="5"/>
      <c r="P3" s="6"/>
      <c r="Q3" s="6"/>
      <c r="R3" s="6"/>
      <c r="S3" s="6"/>
    </row>
    <row r="4" spans="1:19" ht="15.5" x14ac:dyDescent="0.35">
      <c r="A4" s="1" t="s">
        <v>1</v>
      </c>
      <c r="B4" s="1"/>
      <c r="C4" s="2"/>
      <c r="D4" s="2"/>
      <c r="E4" s="2"/>
    </row>
    <row r="8" spans="1:19" ht="27.65" customHeight="1" x14ac:dyDescent="0.35">
      <c r="A8" s="7"/>
      <c r="B8" s="7"/>
      <c r="C8" s="8" t="s">
        <v>2</v>
      </c>
      <c r="D8" s="9" t="s">
        <v>3</v>
      </c>
      <c r="E8" s="9" t="s">
        <v>4</v>
      </c>
      <c r="F8" s="9" t="s">
        <v>5</v>
      </c>
      <c r="G8" s="10" t="s">
        <v>6</v>
      </c>
      <c r="H8" s="10" t="s">
        <v>7</v>
      </c>
      <c r="I8" s="10" t="s">
        <v>8</v>
      </c>
      <c r="J8" s="9" t="s">
        <v>9</v>
      </c>
      <c r="K8" s="9" t="s">
        <v>10</v>
      </c>
      <c r="L8" s="11" t="s">
        <v>11</v>
      </c>
      <c r="M8" s="10" t="s">
        <v>12</v>
      </c>
      <c r="N8" s="10" t="s">
        <v>13</v>
      </c>
      <c r="O8" s="10" t="s">
        <v>14</v>
      </c>
      <c r="P8" s="12"/>
      <c r="Q8" s="13" t="s">
        <v>15</v>
      </c>
      <c r="R8" s="13" t="s">
        <v>16</v>
      </c>
      <c r="S8" s="13" t="s">
        <v>17</v>
      </c>
    </row>
    <row r="9" spans="1:19" s="19" customFormat="1" ht="102" customHeight="1" x14ac:dyDescent="0.35">
      <c r="A9" s="14" t="s">
        <v>18</v>
      </c>
      <c r="B9" s="14" t="s">
        <v>19</v>
      </c>
      <c r="C9" s="8"/>
      <c r="D9" s="9"/>
      <c r="E9" s="9"/>
      <c r="F9" s="9"/>
      <c r="G9" s="15"/>
      <c r="H9" s="15"/>
      <c r="I9" s="15"/>
      <c r="J9" s="9"/>
      <c r="K9" s="9"/>
      <c r="L9" s="16"/>
      <c r="M9" s="15"/>
      <c r="N9" s="15"/>
      <c r="O9" s="15"/>
      <c r="P9" s="17" t="s">
        <v>20</v>
      </c>
      <c r="Q9" s="18"/>
      <c r="R9" s="18"/>
      <c r="S9" s="18"/>
    </row>
    <row r="10" spans="1:19" s="19" customFormat="1" ht="110.5" customHeight="1" x14ac:dyDescent="0.35">
      <c r="A10" s="20" t="s">
        <v>21</v>
      </c>
      <c r="B10" s="20"/>
      <c r="C10" s="21"/>
      <c r="D10" s="21"/>
      <c r="E10" s="22"/>
      <c r="F10" s="22"/>
      <c r="G10" s="22"/>
      <c r="H10" s="22"/>
      <c r="I10" s="22"/>
      <c r="J10" s="22"/>
      <c r="K10" s="22"/>
      <c r="L10" s="22"/>
      <c r="M10" s="22"/>
      <c r="N10" s="22"/>
      <c r="O10" s="22"/>
      <c r="P10" s="23"/>
      <c r="Q10" s="24"/>
      <c r="R10" s="24"/>
      <c r="S10" s="24"/>
    </row>
    <row r="11" spans="1:19" s="19" customFormat="1" ht="24.75" customHeight="1" x14ac:dyDescent="0.35">
      <c r="A11" s="25" t="s">
        <v>22</v>
      </c>
      <c r="B11" s="25"/>
      <c r="C11" s="22" t="s">
        <v>23</v>
      </c>
      <c r="D11" s="22"/>
      <c r="E11" s="22"/>
      <c r="F11" s="22"/>
      <c r="G11" s="22"/>
      <c r="H11" s="22"/>
      <c r="I11" s="22"/>
      <c r="J11" s="22"/>
      <c r="K11" s="22"/>
      <c r="L11" s="22"/>
      <c r="M11" s="22"/>
      <c r="N11" s="22"/>
      <c r="O11" s="22"/>
      <c r="P11" s="26"/>
      <c r="Q11" s="27"/>
      <c r="R11" s="27"/>
      <c r="S11" s="28"/>
    </row>
    <row r="12" spans="1:19" s="19" customFormat="1" ht="15.5" x14ac:dyDescent="0.35">
      <c r="A12" s="29" t="s">
        <v>24</v>
      </c>
      <c r="B12" s="29" t="s">
        <v>25</v>
      </c>
      <c r="C12" s="30" t="s">
        <v>26</v>
      </c>
      <c r="D12" s="31">
        <v>13000</v>
      </c>
      <c r="E12" s="31"/>
      <c r="F12" s="32">
        <v>4893.8810000000003</v>
      </c>
      <c r="G12" s="32"/>
      <c r="H12" s="31"/>
      <c r="I12" s="31"/>
      <c r="J12" s="31">
        <v>9000</v>
      </c>
      <c r="K12" s="33"/>
      <c r="L12" s="31">
        <v>9832.19</v>
      </c>
      <c r="M12" s="33"/>
      <c r="N12" s="33"/>
      <c r="O12" s="34"/>
      <c r="P12" s="35">
        <f>M12+J12+G12+D12</f>
        <v>22000</v>
      </c>
      <c r="Q12" s="36">
        <v>0.5</v>
      </c>
      <c r="R12" s="37"/>
      <c r="S12" s="27" t="e">
        <f>(F12+I12+L12+O12)/(E12+H12+K12+N12)</f>
        <v>#DIV/0!</v>
      </c>
    </row>
    <row r="13" spans="1:19" s="19" customFormat="1" ht="31" x14ac:dyDescent="0.35">
      <c r="A13" s="29" t="s">
        <v>27</v>
      </c>
      <c r="B13" s="29" t="s">
        <v>28</v>
      </c>
      <c r="C13" s="38" t="s">
        <v>29</v>
      </c>
      <c r="D13" s="31">
        <v>16300</v>
      </c>
      <c r="E13" s="31"/>
      <c r="F13" s="32">
        <v>4893.8810000000003</v>
      </c>
      <c r="G13" s="32">
        <v>0</v>
      </c>
      <c r="H13" s="31">
        <v>0</v>
      </c>
      <c r="I13" s="31">
        <v>0</v>
      </c>
      <c r="J13" s="31">
        <v>30000</v>
      </c>
      <c r="K13" s="33"/>
      <c r="L13" s="31">
        <v>31369.43</v>
      </c>
      <c r="M13" s="33"/>
      <c r="N13" s="33">
        <v>0</v>
      </c>
      <c r="O13" s="34">
        <v>0</v>
      </c>
      <c r="P13" s="35">
        <f t="shared" ref="P13:P16" si="0">M13+J13+G13+D13</f>
        <v>46300</v>
      </c>
      <c r="Q13" s="36">
        <v>0.5</v>
      </c>
      <c r="R13" s="37"/>
      <c r="S13" s="37" t="e">
        <f>(F13+I13+L13+O13)/(E13+H13+K13+N13)</f>
        <v>#DIV/0!</v>
      </c>
    </row>
    <row r="14" spans="1:19" s="19" customFormat="1" ht="46.5" x14ac:dyDescent="0.35">
      <c r="A14" s="29" t="s">
        <v>30</v>
      </c>
      <c r="B14" s="29"/>
      <c r="C14" s="38" t="s">
        <v>31</v>
      </c>
      <c r="D14" s="31"/>
      <c r="E14" s="31"/>
      <c r="F14" s="32"/>
      <c r="G14" s="31">
        <v>90000</v>
      </c>
      <c r="H14" s="31"/>
      <c r="I14" s="39">
        <v>43997.62</v>
      </c>
      <c r="J14" s="33"/>
      <c r="K14" s="33"/>
      <c r="L14" s="33"/>
      <c r="M14" s="31">
        <v>50000</v>
      </c>
      <c r="N14" s="40">
        <v>2379.7600000000002</v>
      </c>
      <c r="O14" s="34">
        <v>9936.69</v>
      </c>
      <c r="P14" s="35">
        <f t="shared" si="0"/>
        <v>140000</v>
      </c>
      <c r="Q14" s="36">
        <v>0.5</v>
      </c>
      <c r="R14" s="37"/>
      <c r="S14" s="37">
        <f>(F14+I14+L14+O14)/(E14+H14+K14+N14)</f>
        <v>22.663760211113726</v>
      </c>
    </row>
    <row r="15" spans="1:19" s="19" customFormat="1" ht="46.5" x14ac:dyDescent="0.35">
      <c r="A15" s="29" t="s">
        <v>32</v>
      </c>
      <c r="B15" s="29"/>
      <c r="C15" s="38" t="s">
        <v>33</v>
      </c>
      <c r="D15" s="31"/>
      <c r="E15" s="31"/>
      <c r="F15" s="32"/>
      <c r="G15" s="31">
        <v>170000</v>
      </c>
      <c r="H15" s="31">
        <v>5543.79</v>
      </c>
      <c r="I15" s="39">
        <v>70383.100000000006</v>
      </c>
      <c r="J15" s="33"/>
      <c r="K15" s="33"/>
      <c r="L15" s="33"/>
      <c r="M15" s="31">
        <v>25000</v>
      </c>
      <c r="N15" s="33"/>
      <c r="O15" s="34"/>
      <c r="P15" s="35">
        <f t="shared" si="0"/>
        <v>195000</v>
      </c>
      <c r="Q15" s="36">
        <v>0.5</v>
      </c>
      <c r="R15" s="37"/>
      <c r="S15" s="37">
        <f t="shared" ref="S15:S62" si="1">(F15+I15+L15+O15)/(E15+H15+K15+N15)</f>
        <v>12.695845261093947</v>
      </c>
    </row>
    <row r="16" spans="1:19" s="19" customFormat="1" ht="88" customHeight="1" x14ac:dyDescent="0.35">
      <c r="A16" s="41" t="s">
        <v>34</v>
      </c>
      <c r="B16" s="41"/>
      <c r="C16" s="38" t="s">
        <v>35</v>
      </c>
      <c r="D16" s="31"/>
      <c r="E16" s="31"/>
      <c r="F16" s="32"/>
      <c r="G16" s="32"/>
      <c r="H16" s="31"/>
      <c r="I16" s="32"/>
      <c r="J16" s="33"/>
      <c r="K16" s="33"/>
      <c r="L16" s="33"/>
      <c r="M16" s="31">
        <v>25000</v>
      </c>
      <c r="N16" s="33"/>
      <c r="O16" s="34"/>
      <c r="P16" s="35">
        <f t="shared" si="0"/>
        <v>25000</v>
      </c>
      <c r="Q16" s="36">
        <v>0.35</v>
      </c>
      <c r="R16" s="37"/>
      <c r="S16" s="42" t="e">
        <f>(F16+I16+L16+O16)/(E16+H16+K16+N16)</f>
        <v>#DIV/0!</v>
      </c>
    </row>
    <row r="17" spans="1:19" s="19" customFormat="1" ht="15.5" x14ac:dyDescent="0.35">
      <c r="C17" s="43" t="s">
        <v>36</v>
      </c>
      <c r="D17" s="44">
        <f>SUM(D12:D15)</f>
        <v>29300</v>
      </c>
      <c r="E17" s="44">
        <f t="shared" ref="E17:F17" si="2">SUM(E12:E15)</f>
        <v>0</v>
      </c>
      <c r="F17" s="44">
        <f t="shared" si="2"/>
        <v>9787.7620000000006</v>
      </c>
      <c r="G17" s="45">
        <f>SUM(G12:G16)</f>
        <v>260000</v>
      </c>
      <c r="H17" s="44">
        <f t="shared" ref="H17:I17" si="3">SUM(H12:H15)</f>
        <v>5543.79</v>
      </c>
      <c r="I17" s="44">
        <f t="shared" si="3"/>
        <v>114380.72</v>
      </c>
      <c r="J17" s="45">
        <f>SUM(J9:J16)</f>
        <v>39000</v>
      </c>
      <c r="K17" s="45">
        <f t="shared" ref="K17:L17" si="4">SUM(K9:K16)</f>
        <v>0</v>
      </c>
      <c r="L17" s="45">
        <f t="shared" si="4"/>
        <v>41201.620000000003</v>
      </c>
      <c r="M17" s="45">
        <f>SUM(M9:M16)</f>
        <v>100000</v>
      </c>
      <c r="N17" s="45">
        <f t="shared" ref="N17:O17" si="5">SUM(N9:N16)</f>
        <v>2379.7600000000002</v>
      </c>
      <c r="O17" s="45">
        <f t="shared" si="5"/>
        <v>9936.69</v>
      </c>
      <c r="P17" s="46">
        <f>SUM(P12:P16)</f>
        <v>428300</v>
      </c>
      <c r="Q17" s="47">
        <v>210400</v>
      </c>
      <c r="R17" s="47"/>
      <c r="S17" s="47">
        <f t="shared" si="1"/>
        <v>22.124778918540301</v>
      </c>
    </row>
    <row r="18" spans="1:19" s="19" customFormat="1" ht="79" customHeight="1" x14ac:dyDescent="0.35">
      <c r="A18" s="25" t="s">
        <v>37</v>
      </c>
      <c r="B18" s="25"/>
      <c r="C18" s="48" t="s">
        <v>38</v>
      </c>
      <c r="D18" s="48"/>
      <c r="E18" s="48"/>
      <c r="F18" s="48"/>
      <c r="G18" s="48"/>
      <c r="H18" s="48"/>
      <c r="I18" s="48"/>
      <c r="J18" s="48"/>
      <c r="K18" s="48"/>
      <c r="L18" s="48"/>
      <c r="M18" s="48"/>
      <c r="N18" s="48"/>
      <c r="O18" s="48"/>
      <c r="P18" s="49"/>
      <c r="Q18" s="27"/>
      <c r="R18" s="27"/>
      <c r="S18" s="28" t="e">
        <f t="shared" si="1"/>
        <v>#DIV/0!</v>
      </c>
    </row>
    <row r="19" spans="1:19" s="19" customFormat="1" ht="29" x14ac:dyDescent="0.35">
      <c r="A19" s="29" t="s">
        <v>39</v>
      </c>
      <c r="B19" s="29" t="s">
        <v>40</v>
      </c>
      <c r="C19" s="50" t="s">
        <v>41</v>
      </c>
      <c r="D19" s="31">
        <v>75000</v>
      </c>
      <c r="E19" s="31"/>
      <c r="F19" s="32">
        <v>12783.201000000001</v>
      </c>
      <c r="G19" s="32"/>
      <c r="H19" s="31"/>
      <c r="I19" s="31"/>
      <c r="J19" s="33"/>
      <c r="K19" s="33"/>
      <c r="L19" s="33"/>
      <c r="M19" s="33"/>
      <c r="N19" s="33"/>
      <c r="O19" s="34"/>
      <c r="P19" s="35">
        <f t="shared" ref="P19:P22" si="6">M19+J19+G19+D19</f>
        <v>75000</v>
      </c>
      <c r="Q19" s="36">
        <v>0.3</v>
      </c>
      <c r="R19" s="37"/>
      <c r="S19" s="37" t="e">
        <f t="shared" si="1"/>
        <v>#DIV/0!</v>
      </c>
    </row>
    <row r="20" spans="1:19" s="19" customFormat="1" ht="95.5" customHeight="1" x14ac:dyDescent="0.35">
      <c r="A20" s="29" t="s">
        <v>42</v>
      </c>
      <c r="B20" s="29" t="s">
        <v>43</v>
      </c>
      <c r="C20" s="50" t="s">
        <v>44</v>
      </c>
      <c r="D20" s="31">
        <v>64000</v>
      </c>
      <c r="E20" s="31"/>
      <c r="F20" s="32">
        <v>18872.651000000002</v>
      </c>
      <c r="G20" s="32"/>
      <c r="H20" s="31"/>
      <c r="I20" s="31"/>
      <c r="J20" s="33"/>
      <c r="K20" s="33"/>
      <c r="L20" s="33"/>
      <c r="M20" s="33"/>
      <c r="N20" s="33"/>
      <c r="O20" s="34"/>
      <c r="P20" s="35">
        <f t="shared" si="6"/>
        <v>64000</v>
      </c>
      <c r="Q20" s="36">
        <v>0.35</v>
      </c>
      <c r="R20" s="37"/>
      <c r="S20" s="37" t="e">
        <f t="shared" si="1"/>
        <v>#DIV/0!</v>
      </c>
    </row>
    <row r="21" spans="1:19" s="19" customFormat="1" ht="83.5" customHeight="1" x14ac:dyDescent="0.35">
      <c r="A21" s="29" t="s">
        <v>45</v>
      </c>
      <c r="B21" s="29" t="s">
        <v>46</v>
      </c>
      <c r="C21" s="50" t="s">
        <v>47</v>
      </c>
      <c r="D21" s="31">
        <v>280000</v>
      </c>
      <c r="E21" s="31">
        <v>3333.32</v>
      </c>
      <c r="F21" s="32">
        <v>146997.701</v>
      </c>
      <c r="G21" s="31"/>
      <c r="H21" s="31"/>
      <c r="I21" s="31"/>
      <c r="J21" s="31">
        <v>35000</v>
      </c>
      <c r="K21" s="33"/>
      <c r="L21" s="33"/>
      <c r="M21" s="33"/>
      <c r="N21" s="33"/>
      <c r="O21" s="34"/>
      <c r="P21" s="35">
        <f t="shared" si="6"/>
        <v>315000</v>
      </c>
      <c r="Q21" s="36">
        <v>0.4</v>
      </c>
      <c r="R21" s="37"/>
      <c r="S21" s="37">
        <f t="shared" si="1"/>
        <v>44.099486697946787</v>
      </c>
    </row>
    <row r="22" spans="1:19" s="19" customFormat="1" ht="59.15" customHeight="1" x14ac:dyDescent="0.35">
      <c r="A22" s="29" t="s">
        <v>48</v>
      </c>
      <c r="B22" s="29" t="s">
        <v>49</v>
      </c>
      <c r="C22" s="38" t="s">
        <v>50</v>
      </c>
      <c r="D22" s="31">
        <v>5000</v>
      </c>
      <c r="E22" s="31"/>
      <c r="F22" s="32">
        <v>7044.4610000000002</v>
      </c>
      <c r="G22" s="31"/>
      <c r="H22" s="31"/>
      <c r="I22" s="31"/>
      <c r="J22" s="31">
        <v>5000</v>
      </c>
      <c r="K22" s="33"/>
      <c r="L22" s="33"/>
      <c r="M22" s="33"/>
      <c r="N22" s="33"/>
      <c r="O22" s="34"/>
      <c r="P22" s="35">
        <f t="shared" si="6"/>
        <v>10000</v>
      </c>
      <c r="Q22" s="36">
        <v>0.4</v>
      </c>
      <c r="R22" s="37"/>
      <c r="S22" s="37" t="e">
        <f t="shared" si="1"/>
        <v>#DIV/0!</v>
      </c>
    </row>
    <row r="23" spans="1:19" s="19" customFormat="1" ht="15.5" x14ac:dyDescent="0.35">
      <c r="C23" s="43" t="s">
        <v>36</v>
      </c>
      <c r="D23" s="51">
        <f>SUM(D19:D22)</f>
        <v>424000</v>
      </c>
      <c r="E23" s="51">
        <f t="shared" ref="E23:F23" si="7">SUM(E19:E22)</f>
        <v>3333.32</v>
      </c>
      <c r="F23" s="51">
        <f t="shared" si="7"/>
        <v>185698.01400000002</v>
      </c>
      <c r="G23" s="52"/>
      <c r="H23" s="51"/>
      <c r="I23" s="51"/>
      <c r="J23" s="52">
        <f>SUM(J21:J22)</f>
        <v>40000</v>
      </c>
      <c r="K23" s="52">
        <f t="shared" ref="K23:L23" si="8">SUM(K21:K22)</f>
        <v>0</v>
      </c>
      <c r="L23" s="52">
        <f t="shared" si="8"/>
        <v>0</v>
      </c>
      <c r="M23" s="51"/>
      <c r="N23" s="51"/>
      <c r="O23" s="51"/>
      <c r="P23" s="53">
        <f>SUM(P19:P22)</f>
        <v>464000</v>
      </c>
      <c r="Q23" s="54">
        <v>48900</v>
      </c>
      <c r="R23" s="54"/>
      <c r="S23" s="54">
        <f t="shared" si="1"/>
        <v>55.70962703850816</v>
      </c>
    </row>
    <row r="24" spans="1:19" s="19" customFormat="1" ht="167.5" customHeight="1" x14ac:dyDescent="0.35">
      <c r="A24" s="55" t="s">
        <v>51</v>
      </c>
      <c r="B24" s="55"/>
      <c r="C24" s="48"/>
      <c r="D24" s="48"/>
      <c r="E24" s="48"/>
      <c r="F24" s="48"/>
      <c r="G24" s="48"/>
      <c r="H24" s="48"/>
      <c r="I24" s="48"/>
      <c r="J24" s="48"/>
      <c r="K24" s="48"/>
      <c r="L24" s="48"/>
      <c r="M24" s="48"/>
      <c r="N24" s="48"/>
      <c r="O24" s="48"/>
      <c r="P24" s="56"/>
      <c r="Q24" s="27"/>
      <c r="R24" s="27"/>
      <c r="S24" s="28" t="e">
        <f t="shared" si="1"/>
        <v>#DIV/0!</v>
      </c>
    </row>
    <row r="25" spans="1:19" s="19" customFormat="1" ht="15.5" x14ac:dyDescent="0.35">
      <c r="A25" s="25" t="s">
        <v>52</v>
      </c>
      <c r="B25" s="25"/>
      <c r="C25" s="48" t="s">
        <v>53</v>
      </c>
      <c r="D25" s="48"/>
      <c r="E25" s="48"/>
      <c r="F25" s="48"/>
      <c r="G25" s="48"/>
      <c r="H25" s="48"/>
      <c r="I25" s="48"/>
      <c r="J25" s="48"/>
      <c r="K25" s="48"/>
      <c r="L25" s="48"/>
      <c r="M25" s="48"/>
      <c r="N25" s="48"/>
      <c r="O25" s="48"/>
      <c r="P25" s="49"/>
      <c r="Q25" s="27"/>
      <c r="R25" s="27"/>
      <c r="S25" s="28" t="e">
        <f t="shared" si="1"/>
        <v>#DIV/0!</v>
      </c>
    </row>
    <row r="26" spans="1:19" s="19" customFormat="1" ht="31" x14ac:dyDescent="0.35">
      <c r="A26" s="29" t="s">
        <v>54</v>
      </c>
      <c r="B26" s="29" t="s">
        <v>55</v>
      </c>
      <c r="C26" s="38" t="s">
        <v>56</v>
      </c>
      <c r="D26" s="31">
        <v>15037</v>
      </c>
      <c r="E26" s="31"/>
      <c r="F26" s="32">
        <v>12393.881000000001</v>
      </c>
      <c r="G26" s="32"/>
      <c r="H26" s="31"/>
      <c r="I26" s="31"/>
      <c r="J26" s="33"/>
      <c r="K26" s="33"/>
      <c r="L26" s="33"/>
      <c r="M26" s="33"/>
      <c r="N26" s="31"/>
      <c r="O26" s="34"/>
      <c r="P26" s="35">
        <f t="shared" ref="P26:P31" si="9">M26+J26+G26+D26</f>
        <v>15037</v>
      </c>
      <c r="Q26" s="37"/>
      <c r="R26" s="37"/>
      <c r="S26" s="37" t="e">
        <f t="shared" si="1"/>
        <v>#DIV/0!</v>
      </c>
    </row>
    <row r="27" spans="1:19" s="19" customFormat="1" ht="40.5" customHeight="1" x14ac:dyDescent="0.35">
      <c r="A27" s="29" t="s">
        <v>57</v>
      </c>
      <c r="B27" s="29" t="s">
        <v>58</v>
      </c>
      <c r="C27" s="38" t="s">
        <v>59</v>
      </c>
      <c r="D27" s="31">
        <v>68000</v>
      </c>
      <c r="E27" s="31"/>
      <c r="F27" s="32">
        <v>10220.851000000001</v>
      </c>
      <c r="G27" s="32"/>
      <c r="H27" s="31"/>
      <c r="I27" s="31"/>
      <c r="J27" s="31"/>
      <c r="K27" s="33"/>
      <c r="L27" s="33"/>
      <c r="M27" s="31"/>
      <c r="N27" s="31"/>
      <c r="O27" s="34"/>
      <c r="P27" s="35">
        <f t="shared" si="9"/>
        <v>68000</v>
      </c>
      <c r="Q27" s="37"/>
      <c r="R27" s="37"/>
      <c r="S27" s="37" t="e">
        <f t="shared" si="1"/>
        <v>#DIV/0!</v>
      </c>
    </row>
    <row r="28" spans="1:19" s="19" customFormat="1" ht="43.4" customHeight="1" x14ac:dyDescent="0.35">
      <c r="A28" s="29" t="s">
        <v>60</v>
      </c>
      <c r="B28" s="29" t="s">
        <v>61</v>
      </c>
      <c r="C28" s="38" t="s">
        <v>62</v>
      </c>
      <c r="D28" s="31">
        <v>64000</v>
      </c>
      <c r="E28" s="31"/>
      <c r="F28" s="32">
        <v>5306.4110000000001</v>
      </c>
      <c r="G28" s="32"/>
      <c r="H28" s="31"/>
      <c r="I28" s="31"/>
      <c r="J28" s="31">
        <v>30000</v>
      </c>
      <c r="K28" s="31">
        <v>1140.3800000000001</v>
      </c>
      <c r="L28" s="31">
        <v>20754.62</v>
      </c>
      <c r="M28" s="31"/>
      <c r="N28" s="31"/>
      <c r="O28" s="33"/>
      <c r="P28" s="35">
        <f t="shared" si="9"/>
        <v>94000</v>
      </c>
      <c r="Q28" s="36">
        <v>0.35</v>
      </c>
      <c r="R28" s="37"/>
      <c r="S28" s="37">
        <f t="shared" si="1"/>
        <v>22.852935863484099</v>
      </c>
    </row>
    <row r="29" spans="1:19" s="19" customFormat="1" ht="42.75" customHeight="1" x14ac:dyDescent="0.35">
      <c r="A29" s="29" t="s">
        <v>63</v>
      </c>
      <c r="B29" s="29" t="s">
        <v>64</v>
      </c>
      <c r="C29" s="38" t="s">
        <v>65</v>
      </c>
      <c r="D29" s="31">
        <v>40000</v>
      </c>
      <c r="E29" s="31"/>
      <c r="F29" s="32">
        <v>4893.8810000000003</v>
      </c>
      <c r="G29" s="32"/>
      <c r="H29" s="31"/>
      <c r="I29" s="31"/>
      <c r="J29" s="31">
        <v>30000</v>
      </c>
      <c r="K29" s="31"/>
      <c r="L29" s="31">
        <v>19808.34</v>
      </c>
      <c r="M29" s="31"/>
      <c r="N29" s="31"/>
      <c r="O29" s="33"/>
      <c r="P29" s="35">
        <f t="shared" si="9"/>
        <v>70000</v>
      </c>
      <c r="Q29" s="36">
        <v>0.4</v>
      </c>
      <c r="R29" s="37"/>
      <c r="S29" s="37" t="e">
        <f t="shared" si="1"/>
        <v>#DIV/0!</v>
      </c>
    </row>
    <row r="30" spans="1:19" s="19" customFormat="1" ht="50.5" customHeight="1" x14ac:dyDescent="0.35">
      <c r="A30" s="29" t="s">
        <v>66</v>
      </c>
      <c r="B30" s="29" t="s">
        <v>67</v>
      </c>
      <c r="C30" s="38" t="s">
        <v>68</v>
      </c>
      <c r="D30" s="31">
        <v>35000</v>
      </c>
      <c r="E30" s="31"/>
      <c r="F30" s="32">
        <v>5702.8810000000003</v>
      </c>
      <c r="G30" s="32">
        <v>40000</v>
      </c>
      <c r="H30" s="31">
        <v>0</v>
      </c>
      <c r="I30" s="39">
        <v>14900.12</v>
      </c>
      <c r="J30" s="31">
        <v>10000</v>
      </c>
      <c r="K30" s="31"/>
      <c r="L30" s="31">
        <v>241.76</v>
      </c>
      <c r="M30" s="31">
        <v>10000</v>
      </c>
      <c r="N30" s="31"/>
      <c r="O30" s="34"/>
      <c r="P30" s="35">
        <f t="shared" si="9"/>
        <v>95000</v>
      </c>
      <c r="Q30" s="37"/>
      <c r="R30" s="37"/>
      <c r="S30" s="37" t="e">
        <f t="shared" si="1"/>
        <v>#DIV/0!</v>
      </c>
    </row>
    <row r="31" spans="1:19" s="19" customFormat="1" ht="46.5" x14ac:dyDescent="0.35">
      <c r="A31" s="29" t="s">
        <v>69</v>
      </c>
      <c r="B31" s="29"/>
      <c r="C31" s="38" t="s">
        <v>70</v>
      </c>
      <c r="D31" s="31"/>
      <c r="E31" s="31"/>
      <c r="F31" s="32"/>
      <c r="G31" s="32">
        <v>75000</v>
      </c>
      <c r="H31" s="31">
        <v>0</v>
      </c>
      <c r="I31" s="31">
        <v>0</v>
      </c>
      <c r="J31" s="31"/>
      <c r="K31" s="31"/>
      <c r="L31" s="31"/>
      <c r="M31" s="31">
        <v>30000</v>
      </c>
      <c r="N31" s="31">
        <v>22372.61</v>
      </c>
      <c r="O31" s="31">
        <v>7516.4</v>
      </c>
      <c r="P31" s="35">
        <f t="shared" si="9"/>
        <v>105000</v>
      </c>
      <c r="Q31" s="36">
        <v>0.5</v>
      </c>
      <c r="R31" s="37"/>
      <c r="S31" s="37">
        <f t="shared" si="1"/>
        <v>0.33596437787097705</v>
      </c>
    </row>
    <row r="32" spans="1:19" s="57" customFormat="1" ht="15.5" x14ac:dyDescent="0.35">
      <c r="A32" s="19"/>
      <c r="B32" s="19"/>
      <c r="C32" s="43" t="s">
        <v>36</v>
      </c>
      <c r="D32" s="44">
        <f>SUM(D26:D31)</f>
        <v>222037</v>
      </c>
      <c r="E32" s="44">
        <f t="shared" ref="E32:F32" si="10">SUM(E26:E31)</f>
        <v>0</v>
      </c>
      <c r="F32" s="44">
        <f t="shared" si="10"/>
        <v>38517.905000000006</v>
      </c>
      <c r="G32" s="51">
        <f>SUM(G27:G31)</f>
        <v>115000</v>
      </c>
      <c r="H32" s="51"/>
      <c r="I32" s="51">
        <v>14900.12</v>
      </c>
      <c r="J32" s="31">
        <f>SUM(J26:J31)</f>
        <v>70000</v>
      </c>
      <c r="K32" s="31">
        <f t="shared" ref="K32:L32" si="11">SUM(K26:K31)</f>
        <v>1140.3800000000001</v>
      </c>
      <c r="L32" s="31">
        <f t="shared" si="11"/>
        <v>40804.720000000001</v>
      </c>
      <c r="M32" s="44">
        <f>SUM(M30:M31)</f>
        <v>40000</v>
      </c>
      <c r="N32" s="44">
        <f t="shared" ref="N32:O32" si="12">SUM(N30:N31)</f>
        <v>22372.61</v>
      </c>
      <c r="O32" s="44">
        <f t="shared" si="12"/>
        <v>7516.4</v>
      </c>
      <c r="P32" s="53">
        <f>SUM(P26:P31)</f>
        <v>447037</v>
      </c>
      <c r="Q32" s="54">
        <v>113400</v>
      </c>
      <c r="R32" s="54"/>
      <c r="S32" s="54">
        <f t="shared" si="1"/>
        <v>4.3269335375892215</v>
      </c>
    </row>
    <row r="33" spans="1:19" s="19" customFormat="1" ht="15.5" x14ac:dyDescent="0.35">
      <c r="A33" s="25" t="s">
        <v>71</v>
      </c>
      <c r="B33" s="25"/>
      <c r="C33" s="48" t="s">
        <v>72</v>
      </c>
      <c r="D33" s="48"/>
      <c r="E33" s="48"/>
      <c r="F33" s="48"/>
      <c r="G33" s="48"/>
      <c r="H33" s="48"/>
      <c r="I33" s="48"/>
      <c r="J33" s="48"/>
      <c r="K33" s="48"/>
      <c r="L33" s="48"/>
      <c r="M33" s="48"/>
      <c r="N33" s="48"/>
      <c r="O33" s="48"/>
      <c r="P33" s="49"/>
      <c r="Q33" s="27"/>
      <c r="R33" s="27"/>
      <c r="S33" s="28" t="e">
        <f t="shared" si="1"/>
        <v>#DIV/0!</v>
      </c>
    </row>
    <row r="34" spans="1:19" s="19" customFormat="1" ht="65.150000000000006" customHeight="1" x14ac:dyDescent="0.35">
      <c r="A34" s="29" t="s">
        <v>73</v>
      </c>
      <c r="B34" s="29" t="s">
        <v>74</v>
      </c>
      <c r="C34" s="50" t="s">
        <v>75</v>
      </c>
      <c r="D34" s="31">
        <v>50000</v>
      </c>
      <c r="E34" s="31"/>
      <c r="F34" s="32">
        <v>4893.8810000000003</v>
      </c>
      <c r="G34" s="32"/>
      <c r="H34" s="31"/>
      <c r="I34" s="31"/>
      <c r="J34" s="31"/>
      <c r="K34" s="33"/>
      <c r="L34" s="33"/>
      <c r="M34" s="33"/>
      <c r="N34" s="33"/>
      <c r="O34" s="34"/>
      <c r="P34" s="35">
        <f t="shared" ref="P34:P35" si="13">M34+J34+G34+D34</f>
        <v>50000</v>
      </c>
      <c r="Q34" s="36">
        <v>0.35</v>
      </c>
      <c r="R34" s="37"/>
      <c r="S34" s="37" t="e">
        <f t="shared" si="1"/>
        <v>#DIV/0!</v>
      </c>
    </row>
    <row r="35" spans="1:19" s="19" customFormat="1" ht="89.5" customHeight="1" x14ac:dyDescent="0.35">
      <c r="A35" s="29" t="s">
        <v>76</v>
      </c>
      <c r="B35" s="29" t="s">
        <v>77</v>
      </c>
      <c r="C35" s="50" t="s">
        <v>78</v>
      </c>
      <c r="D35" s="31">
        <v>46500</v>
      </c>
      <c r="E35" s="31"/>
      <c r="F35" s="32">
        <v>5571.6910000000007</v>
      </c>
      <c r="H35" s="31"/>
      <c r="I35" s="31"/>
      <c r="J35" s="31">
        <v>44000</v>
      </c>
      <c r="K35" s="33"/>
      <c r="L35" s="33"/>
      <c r="M35" s="33"/>
      <c r="N35" s="33"/>
      <c r="O35" s="34"/>
      <c r="P35" s="35">
        <f t="shared" si="13"/>
        <v>90500</v>
      </c>
      <c r="Q35" s="36">
        <v>0.35</v>
      </c>
      <c r="R35" s="37"/>
      <c r="S35" s="37" t="e">
        <f t="shared" si="1"/>
        <v>#DIV/0!</v>
      </c>
    </row>
    <row r="36" spans="1:19" s="19" customFormat="1" ht="15.5" x14ac:dyDescent="0.35">
      <c r="C36" s="43" t="s">
        <v>36</v>
      </c>
      <c r="D36" s="51">
        <f>SUM(D34:D35)</f>
        <v>96500</v>
      </c>
      <c r="E36" s="51">
        <f t="shared" ref="E36:F36" si="14">SUM(E34:E35)</f>
        <v>0</v>
      </c>
      <c r="F36" s="51">
        <f t="shared" si="14"/>
        <v>10465.572</v>
      </c>
      <c r="G36" s="51"/>
      <c r="H36" s="58"/>
      <c r="I36" s="58"/>
      <c r="J36" s="44">
        <f>SUM(J35)</f>
        <v>44000</v>
      </c>
      <c r="K36" s="44">
        <f t="shared" ref="K36:L36" si="15">SUM(K35)</f>
        <v>0</v>
      </c>
      <c r="L36" s="44">
        <f t="shared" si="15"/>
        <v>0</v>
      </c>
      <c r="M36" s="51"/>
      <c r="N36" s="51"/>
      <c r="O36" s="51"/>
      <c r="P36" s="53">
        <f>SUM(P34:P35)</f>
        <v>140500</v>
      </c>
      <c r="Q36" s="54">
        <v>49175</v>
      </c>
      <c r="R36" s="54"/>
      <c r="S36" s="54" t="e">
        <f t="shared" si="1"/>
        <v>#DIV/0!</v>
      </c>
    </row>
    <row r="37" spans="1:19" s="19" customFormat="1" ht="15.75" customHeight="1" x14ac:dyDescent="0.35">
      <c r="A37" s="59"/>
      <c r="B37" s="59"/>
      <c r="C37" s="60"/>
      <c r="D37" s="61"/>
      <c r="E37" s="61"/>
      <c r="F37" s="62"/>
      <c r="G37" s="62"/>
      <c r="J37" s="61"/>
      <c r="K37" s="61"/>
      <c r="L37" s="61"/>
      <c r="M37" s="61"/>
      <c r="N37" s="61"/>
      <c r="O37" s="63"/>
      <c r="P37" s="64"/>
      <c r="Q37" s="65"/>
      <c r="R37" s="65"/>
      <c r="S37" s="65" t="e">
        <f t="shared" si="1"/>
        <v>#DIV/0!</v>
      </c>
    </row>
    <row r="38" spans="1:19" s="19" customFormat="1" ht="141.65" customHeight="1" x14ac:dyDescent="0.35">
      <c r="A38" s="55" t="s">
        <v>79</v>
      </c>
      <c r="B38" s="55"/>
      <c r="C38" s="48"/>
      <c r="D38" s="48"/>
      <c r="E38" s="48"/>
      <c r="F38" s="48"/>
      <c r="G38" s="48"/>
      <c r="H38" s="48"/>
      <c r="I38" s="48"/>
      <c r="J38" s="48"/>
      <c r="K38" s="48"/>
      <c r="L38" s="48"/>
      <c r="M38" s="48"/>
      <c r="N38" s="48"/>
      <c r="O38" s="48"/>
      <c r="P38" s="56"/>
      <c r="Q38" s="27"/>
      <c r="R38" s="27"/>
      <c r="S38" s="28" t="e">
        <f t="shared" si="1"/>
        <v>#DIV/0!</v>
      </c>
    </row>
    <row r="39" spans="1:19" s="19" customFormat="1" ht="15.5" x14ac:dyDescent="0.35">
      <c r="A39" s="25" t="s">
        <v>80</v>
      </c>
      <c r="B39" s="25"/>
      <c r="C39" s="48" t="s">
        <v>81</v>
      </c>
      <c r="D39" s="48"/>
      <c r="E39" s="48"/>
      <c r="F39" s="48"/>
      <c r="G39" s="48"/>
      <c r="H39" s="48"/>
      <c r="I39" s="48"/>
      <c r="J39" s="48"/>
      <c r="K39" s="48"/>
      <c r="L39" s="48"/>
      <c r="M39" s="48"/>
      <c r="N39" s="48"/>
      <c r="O39" s="48"/>
      <c r="P39" s="49"/>
      <c r="Q39" s="27"/>
      <c r="R39" s="27"/>
      <c r="S39" s="28" t="e">
        <f t="shared" si="1"/>
        <v>#DIV/0!</v>
      </c>
    </row>
    <row r="40" spans="1:19" s="19" customFormat="1" ht="42" customHeight="1" x14ac:dyDescent="0.35">
      <c r="A40" s="29" t="s">
        <v>82</v>
      </c>
      <c r="B40" s="29"/>
      <c r="C40" s="38" t="s">
        <v>83</v>
      </c>
      <c r="D40" s="31"/>
      <c r="E40" s="31"/>
      <c r="F40" s="32"/>
      <c r="G40" s="32">
        <v>50000</v>
      </c>
      <c r="H40" s="31"/>
      <c r="I40" s="31"/>
      <c r="J40" s="31"/>
      <c r="K40" s="31"/>
      <c r="L40" s="33"/>
      <c r="M40" s="31">
        <v>15000</v>
      </c>
      <c r="N40" s="33"/>
      <c r="O40" s="34"/>
      <c r="P40" s="35">
        <f t="shared" ref="P40:P41" si="16">M40+J40+G40+D40</f>
        <v>65000</v>
      </c>
      <c r="Q40" s="36">
        <v>0.35</v>
      </c>
      <c r="R40" s="37"/>
      <c r="S40" s="37" t="e">
        <f t="shared" si="1"/>
        <v>#DIV/0!</v>
      </c>
    </row>
    <row r="41" spans="1:19" s="19" customFormat="1" ht="46.5" x14ac:dyDescent="0.35">
      <c r="A41" s="29" t="s">
        <v>84</v>
      </c>
      <c r="B41" s="29" t="s">
        <v>85</v>
      </c>
      <c r="C41" s="38" t="s">
        <v>86</v>
      </c>
      <c r="D41" s="31">
        <v>40500</v>
      </c>
      <c r="E41" s="31"/>
      <c r="F41" s="32">
        <v>4893.8810000000003</v>
      </c>
      <c r="G41" s="32"/>
      <c r="H41" s="31"/>
      <c r="I41" s="31"/>
      <c r="J41" s="31">
        <v>18000</v>
      </c>
      <c r="K41" s="31"/>
      <c r="L41" s="31">
        <v>13963.29</v>
      </c>
      <c r="M41" s="31">
        <v>10000</v>
      </c>
      <c r="N41" s="33"/>
      <c r="O41" s="34"/>
      <c r="P41" s="35">
        <f t="shared" si="16"/>
        <v>68500</v>
      </c>
      <c r="Q41" s="36">
        <v>0.35</v>
      </c>
      <c r="R41" s="37"/>
      <c r="S41" s="37" t="e">
        <f t="shared" si="1"/>
        <v>#DIV/0!</v>
      </c>
    </row>
    <row r="42" spans="1:19" s="19" customFormat="1" ht="37.5" customHeight="1" x14ac:dyDescent="0.35">
      <c r="C42" s="43" t="s">
        <v>36</v>
      </c>
      <c r="D42" s="44">
        <f>SUM(D40:D41)</f>
        <v>40500</v>
      </c>
      <c r="E42" s="44">
        <f t="shared" ref="E42:F42" si="17">SUM(E40:E41)</f>
        <v>0</v>
      </c>
      <c r="F42" s="44">
        <f t="shared" si="17"/>
        <v>4893.8810000000003</v>
      </c>
      <c r="G42" s="51">
        <v>50000</v>
      </c>
      <c r="H42" s="51"/>
      <c r="I42" s="51"/>
      <c r="J42" s="44">
        <f>SUM(J41)</f>
        <v>18000</v>
      </c>
      <c r="K42" s="44">
        <f t="shared" ref="K42:L42" si="18">SUM(K41)</f>
        <v>0</v>
      </c>
      <c r="L42" s="44">
        <f t="shared" si="18"/>
        <v>13963.29</v>
      </c>
      <c r="M42" s="44">
        <f>SUM(M40:M41)</f>
        <v>25000</v>
      </c>
      <c r="N42" s="44"/>
      <c r="O42" s="44"/>
      <c r="P42" s="53">
        <f>SUM(P40:P41)</f>
        <v>133500</v>
      </c>
      <c r="Q42" s="54"/>
      <c r="R42" s="54"/>
      <c r="S42" s="54" t="e">
        <f t="shared" si="1"/>
        <v>#DIV/0!</v>
      </c>
    </row>
    <row r="43" spans="1:19" s="19" customFormat="1" ht="21" customHeight="1" x14ac:dyDescent="0.35">
      <c r="A43" s="25" t="s">
        <v>87</v>
      </c>
      <c r="B43" s="25"/>
      <c r="C43" s="48" t="s">
        <v>88</v>
      </c>
      <c r="D43" s="48"/>
      <c r="E43" s="48"/>
      <c r="F43" s="48"/>
      <c r="G43" s="48"/>
      <c r="H43" s="48"/>
      <c r="I43" s="48"/>
      <c r="J43" s="48"/>
      <c r="K43" s="48"/>
      <c r="L43" s="48"/>
      <c r="M43" s="48"/>
      <c r="N43" s="48"/>
      <c r="O43" s="48"/>
      <c r="P43" s="49"/>
      <c r="Q43" s="27"/>
      <c r="R43" s="27"/>
      <c r="S43" s="28" t="e">
        <f t="shared" si="1"/>
        <v>#DIV/0!</v>
      </c>
    </row>
    <row r="44" spans="1:19" s="19" customFormat="1" ht="81" customHeight="1" x14ac:dyDescent="0.35">
      <c r="A44" s="29" t="s">
        <v>89</v>
      </c>
      <c r="B44" s="29" t="s">
        <v>90</v>
      </c>
      <c r="C44" s="38" t="s">
        <v>91</v>
      </c>
      <c r="D44" s="31">
        <v>18000</v>
      </c>
      <c r="E44" s="31"/>
      <c r="F44" s="32">
        <v>4893.8810000000003</v>
      </c>
      <c r="G44" s="32">
        <v>30000</v>
      </c>
      <c r="H44" s="31">
        <v>0</v>
      </c>
      <c r="I44" s="31">
        <v>0</v>
      </c>
      <c r="J44" s="32">
        <v>8000</v>
      </c>
      <c r="K44" s="32"/>
      <c r="L44" s="32"/>
      <c r="M44" s="32">
        <v>10000</v>
      </c>
      <c r="N44" s="33"/>
      <c r="O44" s="34"/>
      <c r="P44" s="35">
        <f t="shared" ref="P44:P46" si="19">M44+J44+G44+D44</f>
        <v>66000</v>
      </c>
      <c r="Q44" s="36">
        <v>0.35</v>
      </c>
      <c r="R44" s="37"/>
      <c r="S44" s="37" t="e">
        <f t="shared" si="1"/>
        <v>#DIV/0!</v>
      </c>
    </row>
    <row r="45" spans="1:19" s="19" customFormat="1" ht="46.5" x14ac:dyDescent="0.35">
      <c r="A45" s="29" t="s">
        <v>92</v>
      </c>
      <c r="B45" s="29" t="s">
        <v>93</v>
      </c>
      <c r="C45" s="38" t="s">
        <v>94</v>
      </c>
      <c r="D45" s="31">
        <v>21600</v>
      </c>
      <c r="E45" s="31"/>
      <c r="F45" s="32">
        <v>11133.881000000001</v>
      </c>
      <c r="G45" s="32">
        <v>40000</v>
      </c>
      <c r="H45" s="31">
        <v>0</v>
      </c>
      <c r="I45" s="31">
        <v>0</v>
      </c>
      <c r="J45" s="32">
        <v>9000</v>
      </c>
      <c r="K45" s="32"/>
      <c r="L45" s="32">
        <v>3247.72</v>
      </c>
      <c r="M45" s="32">
        <v>7290</v>
      </c>
      <c r="N45" s="33"/>
      <c r="O45" s="34"/>
      <c r="P45" s="35">
        <f t="shared" si="19"/>
        <v>77890</v>
      </c>
      <c r="Q45" s="36">
        <v>0.4</v>
      </c>
      <c r="R45" s="37"/>
      <c r="S45" s="37" t="e">
        <f t="shared" si="1"/>
        <v>#DIV/0!</v>
      </c>
    </row>
    <row r="46" spans="1:19" s="19" customFormat="1" ht="31" x14ac:dyDescent="0.35">
      <c r="A46" s="29" t="s">
        <v>95</v>
      </c>
      <c r="B46" s="29" t="s">
        <v>96</v>
      </c>
      <c r="C46" s="38" t="s">
        <v>97</v>
      </c>
      <c r="D46" s="31">
        <v>18000</v>
      </c>
      <c r="E46" s="31"/>
      <c r="F46" s="32">
        <v>12278.780999999999</v>
      </c>
      <c r="G46" s="32">
        <v>80000</v>
      </c>
      <c r="H46" s="31">
        <v>0</v>
      </c>
      <c r="I46" s="31">
        <v>0</v>
      </c>
      <c r="J46" s="32">
        <v>9000</v>
      </c>
      <c r="K46" s="32"/>
      <c r="L46" s="32"/>
      <c r="M46" s="32">
        <v>15000</v>
      </c>
      <c r="N46" s="33"/>
      <c r="O46" s="34"/>
      <c r="P46" s="35">
        <f t="shared" si="19"/>
        <v>122000</v>
      </c>
      <c r="Q46" s="36">
        <v>0.4</v>
      </c>
      <c r="R46" s="37"/>
      <c r="S46" s="37" t="e">
        <f t="shared" si="1"/>
        <v>#DIV/0!</v>
      </c>
    </row>
    <row r="47" spans="1:19" s="19" customFormat="1" ht="15.5" x14ac:dyDescent="0.35">
      <c r="C47" s="43" t="s">
        <v>36</v>
      </c>
      <c r="D47" s="51">
        <f>SUM(D44:D46)</f>
        <v>57600</v>
      </c>
      <c r="E47" s="51">
        <f t="shared" ref="E47:F47" si="20">SUM(E44:E46)</f>
        <v>0</v>
      </c>
      <c r="F47" s="51">
        <f t="shared" si="20"/>
        <v>28306.543000000001</v>
      </c>
      <c r="G47" s="51">
        <v>150000</v>
      </c>
      <c r="H47" s="51"/>
      <c r="I47" s="51"/>
      <c r="J47" s="51">
        <f>SUM(J44:J46)</f>
        <v>26000</v>
      </c>
      <c r="K47" s="51">
        <f t="shared" ref="K47:L47" si="21">SUM(K44:K46)</f>
        <v>0</v>
      </c>
      <c r="L47" s="51">
        <f t="shared" si="21"/>
        <v>3247.72</v>
      </c>
      <c r="M47" s="51">
        <f>SUM(M44:M46)</f>
        <v>32290</v>
      </c>
      <c r="N47" s="51"/>
      <c r="O47" s="51"/>
      <c r="P47" s="53">
        <f>SUM(P44:P46)</f>
        <v>265890</v>
      </c>
      <c r="Q47" s="54">
        <v>103056</v>
      </c>
      <c r="R47" s="54"/>
      <c r="S47" s="54" t="e">
        <f t="shared" si="1"/>
        <v>#DIV/0!</v>
      </c>
    </row>
    <row r="48" spans="1:19" s="19" customFormat="1" ht="15.75" customHeight="1" x14ac:dyDescent="0.35">
      <c r="A48" s="59"/>
      <c r="B48" s="59"/>
      <c r="C48" s="60"/>
      <c r="D48" s="61"/>
      <c r="E48" s="61"/>
      <c r="F48" s="62"/>
      <c r="G48" s="62"/>
      <c r="H48" s="61"/>
      <c r="I48" s="61"/>
      <c r="J48" s="61"/>
      <c r="K48" s="61"/>
      <c r="L48" s="61"/>
      <c r="M48" s="61"/>
      <c r="N48" s="61"/>
      <c r="O48" s="63"/>
      <c r="P48" s="64"/>
      <c r="Q48" s="65"/>
      <c r="R48" s="65"/>
      <c r="S48" s="65" t="e">
        <f t="shared" si="1"/>
        <v>#DIV/0!</v>
      </c>
    </row>
    <row r="49" spans="1:19" s="19" customFormat="1" ht="15.5" x14ac:dyDescent="0.35">
      <c r="A49" s="55"/>
      <c r="B49" s="55"/>
      <c r="C49" s="48"/>
      <c r="D49" s="48"/>
      <c r="E49" s="48"/>
      <c r="F49" s="48"/>
      <c r="G49" s="48"/>
      <c r="H49" s="48"/>
      <c r="I49" s="48"/>
      <c r="J49" s="48"/>
      <c r="K49" s="48"/>
      <c r="L49" s="48"/>
      <c r="M49" s="48"/>
      <c r="N49" s="48"/>
      <c r="O49" s="48"/>
      <c r="P49" s="56"/>
      <c r="Q49" s="27"/>
      <c r="R49" s="27"/>
      <c r="S49" s="28" t="e">
        <f t="shared" si="1"/>
        <v>#DIV/0!</v>
      </c>
    </row>
    <row r="50" spans="1:19" s="19" customFormat="1" ht="15.5" x14ac:dyDescent="0.35">
      <c r="A50" s="25" t="s">
        <v>98</v>
      </c>
      <c r="B50" s="25"/>
      <c r="C50" s="48" t="s">
        <v>99</v>
      </c>
      <c r="D50" s="48"/>
      <c r="E50" s="48"/>
      <c r="F50" s="48"/>
      <c r="G50" s="48"/>
      <c r="H50" s="48"/>
      <c r="I50" s="48"/>
      <c r="J50" s="48"/>
      <c r="K50" s="48"/>
      <c r="L50" s="48"/>
      <c r="M50" s="48"/>
      <c r="N50" s="48"/>
      <c r="O50" s="48"/>
      <c r="P50" s="49"/>
      <c r="Q50" s="27"/>
      <c r="R50" s="27"/>
      <c r="S50" s="28" t="e">
        <f t="shared" si="1"/>
        <v>#DIV/0!</v>
      </c>
    </row>
    <row r="51" spans="1:19" s="19" customFormat="1" ht="46" customHeight="1" x14ac:dyDescent="0.35">
      <c r="A51" s="29" t="s">
        <v>100</v>
      </c>
      <c r="B51" s="29" t="s">
        <v>101</v>
      </c>
      <c r="C51" s="38" t="s">
        <v>102</v>
      </c>
      <c r="D51" s="31">
        <v>21600</v>
      </c>
      <c r="E51" s="31"/>
      <c r="F51" s="32">
        <v>4893.8810000000003</v>
      </c>
      <c r="G51" s="32">
        <v>75000</v>
      </c>
      <c r="H51" s="31">
        <v>0</v>
      </c>
      <c r="I51" s="31">
        <v>0</v>
      </c>
      <c r="J51" s="32">
        <v>10000</v>
      </c>
      <c r="K51" s="33"/>
      <c r="L51" s="33"/>
      <c r="M51" s="32">
        <v>20000</v>
      </c>
      <c r="N51" s="33"/>
      <c r="O51" s="34"/>
      <c r="P51" s="35">
        <f t="shared" ref="P51:P60" si="22">M51+J51+G51+D51</f>
        <v>126600</v>
      </c>
      <c r="Q51" s="36">
        <v>0.4</v>
      </c>
      <c r="R51" s="37"/>
      <c r="S51" s="37" t="e">
        <f t="shared" si="1"/>
        <v>#DIV/0!</v>
      </c>
    </row>
    <row r="52" spans="1:19" s="19" customFormat="1" ht="64" customHeight="1" x14ac:dyDescent="0.35">
      <c r="A52" s="29" t="s">
        <v>103</v>
      </c>
      <c r="B52" s="29" t="s">
        <v>104</v>
      </c>
      <c r="C52" s="38" t="s">
        <v>105</v>
      </c>
      <c r="D52" s="31">
        <v>76500</v>
      </c>
      <c r="E52" s="31"/>
      <c r="F52" s="32">
        <v>22393.881000000001</v>
      </c>
      <c r="G52" s="32">
        <v>151121.5</v>
      </c>
      <c r="H52" s="31">
        <v>0</v>
      </c>
      <c r="I52" s="31">
        <v>30690.63</v>
      </c>
      <c r="J52" s="32">
        <v>40000</v>
      </c>
      <c r="K52" s="32">
        <v>9296.27</v>
      </c>
      <c r="L52" s="32"/>
      <c r="M52" s="32">
        <v>75000</v>
      </c>
      <c r="N52" s="33"/>
      <c r="O52" s="34"/>
      <c r="P52" s="35">
        <f t="shared" si="22"/>
        <v>342621.5</v>
      </c>
      <c r="Q52" s="36">
        <v>0.5</v>
      </c>
      <c r="R52" s="37"/>
      <c r="S52" s="37">
        <f t="shared" si="1"/>
        <v>5.7103021964723482</v>
      </c>
    </row>
    <row r="53" spans="1:19" s="19" customFormat="1" ht="15.5" x14ac:dyDescent="0.35">
      <c r="C53" s="43" t="s">
        <v>36</v>
      </c>
      <c r="D53" s="44">
        <f>SUM(D51:D52)</f>
        <v>98100</v>
      </c>
      <c r="E53" s="44">
        <f t="shared" ref="E53:F53" si="23">SUM(E51:E52)</f>
        <v>0</v>
      </c>
      <c r="F53" s="44">
        <f t="shared" si="23"/>
        <v>27287.762000000002</v>
      </c>
      <c r="G53" s="51">
        <v>226121.5</v>
      </c>
      <c r="H53" s="51"/>
      <c r="I53" s="51">
        <f>SUM(I51:I52)</f>
        <v>30690.63</v>
      </c>
      <c r="J53" s="51">
        <f>SUM(J51:J52)</f>
        <v>50000</v>
      </c>
      <c r="K53" s="51">
        <f t="shared" ref="K53:L53" si="24">SUM(K51:K52)</f>
        <v>9296.27</v>
      </c>
      <c r="L53" s="51">
        <f t="shared" si="24"/>
        <v>0</v>
      </c>
      <c r="M53" s="51">
        <f>SUM(M51:M52)</f>
        <v>95000</v>
      </c>
      <c r="N53" s="44"/>
      <c r="O53" s="44"/>
      <c r="P53" s="53">
        <f>SUM(P51:P52)</f>
        <v>469221.5</v>
      </c>
      <c r="Q53" s="54">
        <v>221950.75</v>
      </c>
      <c r="R53" s="54"/>
      <c r="S53" s="54">
        <f t="shared" si="1"/>
        <v>6.23673709993363</v>
      </c>
    </row>
    <row r="54" spans="1:19" s="19" customFormat="1" ht="63.75" customHeight="1" x14ac:dyDescent="0.35">
      <c r="A54" s="55" t="s">
        <v>106</v>
      </c>
      <c r="B54" s="55"/>
      <c r="C54" s="66"/>
      <c r="D54" s="67"/>
      <c r="E54" s="67"/>
      <c r="F54" s="68"/>
      <c r="G54" s="68"/>
      <c r="H54" s="67"/>
      <c r="I54" s="67"/>
      <c r="J54" s="32">
        <v>80000</v>
      </c>
      <c r="K54" s="32"/>
      <c r="L54" s="32">
        <v>56532.32</v>
      </c>
      <c r="M54" s="32">
        <v>80000</v>
      </c>
      <c r="N54" s="69"/>
      <c r="O54" s="32">
        <v>7650.19</v>
      </c>
      <c r="P54" s="35">
        <f t="shared" si="22"/>
        <v>160000</v>
      </c>
      <c r="Q54" s="70"/>
      <c r="R54" s="70"/>
      <c r="S54" s="70" t="e">
        <f t="shared" si="1"/>
        <v>#DIV/0!</v>
      </c>
    </row>
    <row r="55" spans="1:19" s="19" customFormat="1" ht="69.75" customHeight="1" x14ac:dyDescent="0.35">
      <c r="A55" s="55" t="s">
        <v>107</v>
      </c>
      <c r="B55" s="55"/>
      <c r="C55" s="66"/>
      <c r="D55" s="67"/>
      <c r="E55" s="67"/>
      <c r="F55" s="68"/>
      <c r="G55" s="68"/>
      <c r="H55" s="67"/>
      <c r="I55" s="67"/>
      <c r="J55" s="32">
        <v>70289.72</v>
      </c>
      <c r="K55" s="32">
        <v>24861.96</v>
      </c>
      <c r="L55" s="32">
        <v>24854.99</v>
      </c>
      <c r="M55" s="32">
        <v>65000</v>
      </c>
      <c r="N55" s="69"/>
      <c r="O55" s="32">
        <v>1219.33</v>
      </c>
      <c r="P55" s="35">
        <f t="shared" si="22"/>
        <v>135289.72</v>
      </c>
      <c r="Q55" s="70"/>
      <c r="R55" s="70"/>
      <c r="S55" s="70">
        <f t="shared" si="1"/>
        <v>1.0487636533885503</v>
      </c>
    </row>
    <row r="56" spans="1:19" s="19" customFormat="1" ht="57" customHeight="1" x14ac:dyDescent="0.35">
      <c r="A56" s="55" t="s">
        <v>108</v>
      </c>
      <c r="B56" s="55" t="s">
        <v>109</v>
      </c>
      <c r="C56" s="66"/>
      <c r="D56" s="67">
        <v>40000</v>
      </c>
      <c r="E56" s="67"/>
      <c r="F56" s="32">
        <v>6014.8810000000003</v>
      </c>
      <c r="G56" s="68">
        <v>30000</v>
      </c>
      <c r="H56" s="67"/>
      <c r="I56" s="71">
        <v>5615.92</v>
      </c>
      <c r="J56" s="32">
        <v>20000</v>
      </c>
      <c r="K56" s="32">
        <v>47.45</v>
      </c>
      <c r="L56" s="32"/>
      <c r="M56" s="32">
        <v>20000</v>
      </c>
      <c r="N56" s="69"/>
      <c r="O56" s="32">
        <v>1080.69</v>
      </c>
      <c r="P56" s="35">
        <f t="shared" si="22"/>
        <v>110000</v>
      </c>
      <c r="Q56" s="70"/>
      <c r="R56" s="70"/>
      <c r="S56" s="70">
        <f t="shared" si="1"/>
        <v>267.89232876712327</v>
      </c>
    </row>
    <row r="57" spans="1:19" s="19" customFormat="1" ht="65.25" customHeight="1" x14ac:dyDescent="0.35">
      <c r="A57" s="72" t="s">
        <v>110</v>
      </c>
      <c r="B57" s="55" t="s">
        <v>111</v>
      </c>
      <c r="C57" s="66"/>
      <c r="D57" s="67">
        <v>20000</v>
      </c>
      <c r="E57" s="67"/>
      <c r="F57" s="32">
        <v>4893.8810000000003</v>
      </c>
      <c r="G57" s="68">
        <v>10000</v>
      </c>
      <c r="H57" s="67"/>
      <c r="I57" s="67">
        <v>0</v>
      </c>
      <c r="J57" s="32">
        <v>10000</v>
      </c>
      <c r="K57" s="32"/>
      <c r="L57" s="32"/>
      <c r="M57" s="32">
        <v>10000</v>
      </c>
      <c r="N57" s="69"/>
      <c r="O57" s="32"/>
      <c r="P57" s="35">
        <f t="shared" si="22"/>
        <v>50000</v>
      </c>
      <c r="Q57" s="70"/>
      <c r="R57" s="70"/>
      <c r="S57" s="70" t="e">
        <f t="shared" si="1"/>
        <v>#DIV/0!</v>
      </c>
    </row>
    <row r="58" spans="1:19" ht="39" customHeight="1" x14ac:dyDescent="0.45">
      <c r="A58" s="73" t="s">
        <v>112</v>
      </c>
      <c r="B58" s="73"/>
      <c r="C58" s="74"/>
      <c r="D58" s="75">
        <f>D17+D23+D32+D36+D42+D47+D53+D56+D57</f>
        <v>1028037</v>
      </c>
      <c r="E58" s="75">
        <f t="shared" ref="E58:F58" si="25">E17+E23+E32+E36+E42+E47+E53+E56+E57</f>
        <v>3333.32</v>
      </c>
      <c r="F58" s="75">
        <f t="shared" si="25"/>
        <v>315866.201</v>
      </c>
      <c r="G58" s="75">
        <f>G57+G56+G53+G47+G42+G36+G32+G23+G17</f>
        <v>841121.5</v>
      </c>
      <c r="H58" s="75">
        <f t="shared" ref="H58:I58" si="26">H57+H56+H53+H47+H42+H36+H32+H23+H17</f>
        <v>5543.79</v>
      </c>
      <c r="I58" s="75">
        <f t="shared" si="26"/>
        <v>165587.39000000001</v>
      </c>
      <c r="J58" s="32">
        <f>J57+J56+J55+J54+J53+J47+J42+J36+J32+J23+J17</f>
        <v>467289.72</v>
      </c>
      <c r="K58" s="32">
        <f t="shared" ref="K58:L58" si="27">K57+K56+K55+K54+K53+K47+K42+K36+K32+K23+K17</f>
        <v>35346.06</v>
      </c>
      <c r="L58" s="32">
        <f t="shared" si="27"/>
        <v>180604.66</v>
      </c>
      <c r="M58" s="32">
        <f>M57+M56+M55+M54+M53+M47+M42+M36+M32+M23+M17</f>
        <v>467290</v>
      </c>
      <c r="N58" s="32">
        <f t="shared" ref="N58:O58" si="28">N57+N56+N55+N54+N53+N47+N42+N36+N32+N23+N17</f>
        <v>24752.370000000003</v>
      </c>
      <c r="O58" s="32">
        <f t="shared" si="28"/>
        <v>27403.300000000003</v>
      </c>
      <c r="P58" s="35">
        <f t="shared" si="22"/>
        <v>2803738.2199999997</v>
      </c>
      <c r="Q58" s="76"/>
      <c r="R58" s="76"/>
      <c r="S58" s="76">
        <f t="shared" si="1"/>
        <v>9.995739808633612</v>
      </c>
    </row>
    <row r="59" spans="1:19" ht="38.25" customHeight="1" x14ac:dyDescent="0.45">
      <c r="A59" s="77" t="s">
        <v>113</v>
      </c>
      <c r="B59" s="77"/>
      <c r="C59" s="78"/>
      <c r="D59" s="79">
        <f>D58*7%</f>
        <v>71962.590000000011</v>
      </c>
      <c r="E59" s="79"/>
      <c r="F59" s="79">
        <f t="shared" ref="F59" si="29">F58*7%</f>
        <v>22110.634070000004</v>
      </c>
      <c r="G59" s="79">
        <f>G58*7%</f>
        <v>58878.505000000005</v>
      </c>
      <c r="H59" s="79">
        <f t="shared" ref="H59:O59" si="30">H58*7%</f>
        <v>388.06530000000004</v>
      </c>
      <c r="I59" s="79">
        <f t="shared" si="30"/>
        <v>11591.117300000002</v>
      </c>
      <c r="J59" s="79">
        <f t="shared" si="30"/>
        <v>32710.2804</v>
      </c>
      <c r="K59" s="79">
        <f t="shared" si="30"/>
        <v>2474.2242000000001</v>
      </c>
      <c r="L59" s="79">
        <f t="shared" si="30"/>
        <v>12642.326200000001</v>
      </c>
      <c r="M59" s="79">
        <f t="shared" si="30"/>
        <v>32710.300000000003</v>
      </c>
      <c r="N59" s="79">
        <f t="shared" si="30"/>
        <v>1732.6659000000004</v>
      </c>
      <c r="O59" s="79">
        <f t="shared" si="30"/>
        <v>1918.2310000000004</v>
      </c>
      <c r="P59" s="35">
        <f t="shared" si="22"/>
        <v>196261.67540000001</v>
      </c>
      <c r="Q59" s="80"/>
      <c r="R59" s="80"/>
      <c r="S59" s="80">
        <f t="shared" si="1"/>
        <v>10.503324704740333</v>
      </c>
    </row>
    <row r="60" spans="1:19" ht="42.75" customHeight="1" x14ac:dyDescent="0.45">
      <c r="A60" s="81" t="s">
        <v>114</v>
      </c>
      <c r="B60" s="81"/>
      <c r="C60" s="82"/>
      <c r="D60" s="83">
        <f>ROUNDUP(D59+D58,0)</f>
        <v>1100000</v>
      </c>
      <c r="E60" s="83">
        <f t="shared" ref="E60:F60" si="31">E59+E58</f>
        <v>3333.32</v>
      </c>
      <c r="F60" s="83">
        <f>F59+F58</f>
        <v>337976.83507000003</v>
      </c>
      <c r="G60" s="83">
        <f>G59+G58</f>
        <v>900000.005</v>
      </c>
      <c r="H60" s="83">
        <f t="shared" ref="H60:O60" si="32">H59+H58</f>
        <v>5931.8553000000002</v>
      </c>
      <c r="I60" s="83">
        <f t="shared" si="32"/>
        <v>177178.50730000003</v>
      </c>
      <c r="J60" s="83">
        <f t="shared" si="32"/>
        <v>500000.00039999996</v>
      </c>
      <c r="K60" s="83">
        <f t="shared" si="32"/>
        <v>37820.284199999995</v>
      </c>
      <c r="L60" s="83">
        <f t="shared" si="32"/>
        <v>193246.98620000001</v>
      </c>
      <c r="M60" s="83">
        <f t="shared" si="32"/>
        <v>500000.3</v>
      </c>
      <c r="N60" s="83">
        <f t="shared" si="32"/>
        <v>26485.035900000003</v>
      </c>
      <c r="O60" s="83">
        <f t="shared" si="32"/>
        <v>29321.531000000003</v>
      </c>
      <c r="P60" s="35">
        <f t="shared" si="22"/>
        <v>3000000.3054</v>
      </c>
      <c r="Q60" s="76"/>
      <c r="R60" s="76"/>
      <c r="S60" s="76">
        <f t="shared" si="1"/>
        <v>10.027441783000418</v>
      </c>
    </row>
    <row r="61" spans="1:19" ht="52.5" customHeight="1" x14ac:dyDescent="0.45">
      <c r="A61" s="73"/>
      <c r="B61" s="73"/>
      <c r="C61" s="74"/>
      <c r="D61" s="75"/>
      <c r="E61" s="75"/>
      <c r="F61" s="75"/>
      <c r="G61" s="75"/>
      <c r="H61" s="75"/>
      <c r="I61" s="75"/>
      <c r="J61" s="32"/>
      <c r="K61" s="32"/>
      <c r="L61" s="32"/>
      <c r="M61" s="32"/>
      <c r="N61" s="84"/>
      <c r="O61" s="85"/>
      <c r="P61" s="86"/>
      <c r="Q61" s="87"/>
      <c r="R61" s="87"/>
      <c r="S61" s="87" t="e">
        <f t="shared" si="1"/>
        <v>#DIV/0!</v>
      </c>
    </row>
    <row r="62" spans="1:19" s="88" customFormat="1" x14ac:dyDescent="0.35">
      <c r="G62" s="89"/>
      <c r="H62" s="89"/>
      <c r="J62" s="90"/>
      <c r="K62" s="90"/>
      <c r="L62" s="90"/>
      <c r="M62" s="90"/>
      <c r="N62" s="90"/>
      <c r="O62" s="91"/>
      <c r="P62" s="91"/>
      <c r="S62" s="92" t="e">
        <f t="shared" si="1"/>
        <v>#DIV/0!</v>
      </c>
    </row>
    <row r="63" spans="1:19" ht="30" customHeight="1" x14ac:dyDescent="0.35">
      <c r="A63" s="93"/>
      <c r="B63" s="93"/>
      <c r="C63" s="93"/>
      <c r="D63" s="93"/>
      <c r="G63" s="3"/>
      <c r="H63" s="3"/>
      <c r="I63" s="3"/>
      <c r="J63" s="3"/>
      <c r="K63" s="3"/>
      <c r="L63" s="3"/>
      <c r="M63" s="3"/>
      <c r="N63" s="3"/>
    </row>
    <row r="64" spans="1:19" x14ac:dyDescent="0.35">
      <c r="G64" s="3"/>
      <c r="H64" s="3"/>
      <c r="I64" s="3"/>
    </row>
    <row r="65" spans="7:16" x14ac:dyDescent="0.35">
      <c r="G65" s="94"/>
      <c r="O65" s="5"/>
      <c r="P65" s="6"/>
    </row>
    <row r="66" spans="7:16" x14ac:dyDescent="0.35">
      <c r="G66" s="94"/>
    </row>
    <row r="67" spans="7:16" x14ac:dyDescent="0.35">
      <c r="G67" s="94"/>
      <c r="H67" s="3"/>
      <c r="I67" s="3"/>
    </row>
    <row r="69" spans="7:16" x14ac:dyDescent="0.35">
      <c r="G69" s="3"/>
      <c r="H69" s="3"/>
      <c r="I69" s="3"/>
      <c r="O69" s="3"/>
      <c r="P69" s="95"/>
    </row>
  </sheetData>
  <mergeCells count="28">
    <mergeCell ref="C43:O43"/>
    <mergeCell ref="C49:O49"/>
    <mergeCell ref="C50:O50"/>
    <mergeCell ref="G62:H62"/>
    <mergeCell ref="C18:O18"/>
    <mergeCell ref="C24:O24"/>
    <mergeCell ref="C25:O25"/>
    <mergeCell ref="C33:O33"/>
    <mergeCell ref="C38:O38"/>
    <mergeCell ref="C39:O39"/>
    <mergeCell ref="O8:O9"/>
    <mergeCell ref="Q8:Q9"/>
    <mergeCell ref="R8:R9"/>
    <mergeCell ref="S8:S9"/>
    <mergeCell ref="C10:O10"/>
    <mergeCell ref="C11:O11"/>
    <mergeCell ref="I8:I9"/>
    <mergeCell ref="J8:J9"/>
    <mergeCell ref="K8:K9"/>
    <mergeCell ref="L8:L9"/>
    <mergeCell ref="M8:M9"/>
    <mergeCell ref="N8:N9"/>
    <mergeCell ref="C8:C9"/>
    <mergeCell ref="D8:D9"/>
    <mergeCell ref="E8:E9"/>
    <mergeCell ref="F8:F9"/>
    <mergeCell ref="G8:G9"/>
    <mergeCell ref="H8:H9"/>
  </mergeCells>
  <dataValidations count="3">
    <dataValidation allowBlank="1" showInputMessage="1" showErrorMessage="1" prompt="Insert *text* description of Outcome here" sqref="C49:S49 C38:S38 C24:S24 C10:S10" xr:uid="{491D8ED0-FDA0-4093-884E-54C8FB58D0A4}"/>
    <dataValidation allowBlank="1" showInputMessage="1" showErrorMessage="1" prompt="Insert *text* description of Output here" sqref="C11 C18 C25 C33 C39 C43 C50" xr:uid="{C8B80944-80E4-421A-A27D-CA20381AD1D7}"/>
    <dataValidation allowBlank="1" showInputMessage="1" showErrorMessage="1" prompt="Insert *text* description of Activity here" sqref="C12 C19 C26 C34 C40 C44 C51" xr:uid="{8E35FBB8-6E44-4A33-85CB-6119A45EE8BF}"/>
  </dataValidations>
  <pageMargins left="0.7" right="0.7" top="0.75" bottom="0.75" header="0.3" footer="0.3"/>
  <pageSetup orientation="portrait" horizontalDpi="1200" verticalDpi="1200"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MPTF_00006_00775</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FAC47050-69C2-41D2-8968-8A891104E10B}"/>
</file>

<file path=customXml/itemProps2.xml><?xml version="1.0" encoding="utf-8"?>
<ds:datastoreItem xmlns:ds="http://schemas.openxmlformats.org/officeDocument/2006/customXml" ds:itemID="{25953295-40C2-4D33-B7A7-E296399C3F3B}"/>
</file>

<file path=customXml/itemProps3.xml><?xml version="1.0" encoding="utf-8"?>
<ds:datastoreItem xmlns:ds="http://schemas.openxmlformats.org/officeDocument/2006/customXml" ds:itemID="{9915E5B0-B05A-440B-BF1A-4EA9C5E39BE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Interim FR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CB_Haiti_DRepublican_00125535_6_Finance Report_nov22.xlsx</dc:title>
  <dc:creator>COULIBALY Mohammad Abdelaziz</dc:creator>
  <cp:lastModifiedBy>COULIBALY Mohammad Abdelaziz</cp:lastModifiedBy>
  <dcterms:created xsi:type="dcterms:W3CDTF">2022-11-09T17:10:26Z</dcterms:created>
  <dcterms:modified xsi:type="dcterms:W3CDTF">2022-11-09T17:12:36Z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