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unitednations-my.sharepoint.com/personal/keshni_makoond_un_org/Documents/07 DME&amp;L Support/Reporting dec 2022/Dec 2022_Submitted Reports/Global/"/>
    </mc:Choice>
  </mc:AlternateContent>
  <xr:revisionPtr revIDLastSave="0" documentId="8_{FDFEDE65-EA2E-4833-87E8-BF744E6BC77B}" xr6:coauthVersionLast="47" xr6:coauthVersionMax="47" xr10:uidLastSave="{00000000-0000-0000-0000-000000000000}"/>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9" i="1" l="1"/>
  <c r="G59" i="1"/>
  <c r="G49" i="1"/>
  <c r="G37" i="1"/>
  <c r="G27" i="1"/>
  <c r="G17" i="1"/>
  <c r="G7" i="1"/>
  <c r="D104" i="5" l="1"/>
  <c r="D102" i="5"/>
  <c r="E102" i="5" s="1"/>
  <c r="D103" i="5"/>
  <c r="C12" i="4" s="1"/>
  <c r="F12" i="4" s="1"/>
  <c r="C13" i="4"/>
  <c r="F13" i="4" s="1"/>
  <c r="D105" i="5"/>
  <c r="D101" i="5"/>
  <c r="E101" i="5" s="1"/>
  <c r="D100" i="5"/>
  <c r="C9" i="4" s="1"/>
  <c r="D99" i="5"/>
  <c r="C14" i="4"/>
  <c r="F14" i="4" s="1"/>
  <c r="D80" i="5"/>
  <c r="D69" i="5"/>
  <c r="D58" i="5"/>
  <c r="D46" i="5"/>
  <c r="D48" i="5" s="1"/>
  <c r="E48" i="5" s="1"/>
  <c r="D35" i="5"/>
  <c r="D37" i="5" s="1"/>
  <c r="E37" i="5" s="1"/>
  <c r="D24" i="5"/>
  <c r="E24" i="5" s="1"/>
  <c r="D13" i="5"/>
  <c r="G77" i="1"/>
  <c r="D69" i="1"/>
  <c r="D77" i="1" s="1"/>
  <c r="D74" i="5" s="1"/>
  <c r="G67" i="1"/>
  <c r="D59" i="1"/>
  <c r="D67" i="1" s="1"/>
  <c r="D63" i="5" s="1"/>
  <c r="G57" i="1"/>
  <c r="D49" i="1"/>
  <c r="D57" i="1" s="1"/>
  <c r="D52" i="5" s="1"/>
  <c r="G45" i="1"/>
  <c r="D37" i="1"/>
  <c r="E37" i="1" s="1"/>
  <c r="G35" i="1"/>
  <c r="D27" i="1"/>
  <c r="D35" i="1" s="1"/>
  <c r="D29" i="5" s="1"/>
  <c r="G25" i="1"/>
  <c r="D17" i="1"/>
  <c r="D25" i="1" s="1"/>
  <c r="D18" i="5" s="1"/>
  <c r="G15" i="1"/>
  <c r="D7" i="1"/>
  <c r="D15" i="1" s="1"/>
  <c r="D20" i="4"/>
  <c r="E20" i="4"/>
  <c r="C20" i="4"/>
  <c r="D6" i="4"/>
  <c r="E6" i="4"/>
  <c r="C6" i="4"/>
  <c r="D97" i="5"/>
  <c r="D4" i="5"/>
  <c r="D103" i="1"/>
  <c r="D95" i="1"/>
  <c r="G24" i="4"/>
  <c r="G23" i="4"/>
  <c r="G22" i="4"/>
  <c r="G86" i="1"/>
  <c r="D113" i="1"/>
  <c r="E82" i="1"/>
  <c r="F108" i="1"/>
  <c r="C8" i="4"/>
  <c r="E14" i="4"/>
  <c r="E83" i="1"/>
  <c r="E84" i="1"/>
  <c r="E85" i="1"/>
  <c r="E76" i="1"/>
  <c r="E75" i="1"/>
  <c r="E74" i="1"/>
  <c r="E73" i="1"/>
  <c r="E72" i="1"/>
  <c r="E71" i="1"/>
  <c r="E70" i="1"/>
  <c r="E66" i="1"/>
  <c r="E65" i="1"/>
  <c r="E64" i="1"/>
  <c r="E63" i="1"/>
  <c r="E62" i="1"/>
  <c r="E61" i="1"/>
  <c r="E60" i="1"/>
  <c r="E56" i="1"/>
  <c r="E55" i="1"/>
  <c r="E54" i="1"/>
  <c r="E53" i="1"/>
  <c r="E52" i="1"/>
  <c r="E51" i="1"/>
  <c r="E50" i="1"/>
  <c r="E44" i="1"/>
  <c r="E43" i="1"/>
  <c r="E42" i="1"/>
  <c r="E41" i="1"/>
  <c r="E40" i="1"/>
  <c r="E39" i="1"/>
  <c r="E38" i="1"/>
  <c r="E34" i="1"/>
  <c r="E33" i="1"/>
  <c r="E32" i="1"/>
  <c r="E31" i="1"/>
  <c r="E30" i="1"/>
  <c r="E29" i="1"/>
  <c r="E28" i="1"/>
  <c r="E18" i="1"/>
  <c r="E19" i="1"/>
  <c r="E20" i="1"/>
  <c r="E21" i="1"/>
  <c r="E22" i="1"/>
  <c r="E23" i="1"/>
  <c r="E24" i="1"/>
  <c r="E8" i="1"/>
  <c r="E9" i="1"/>
  <c r="E10" i="1"/>
  <c r="E11" i="1"/>
  <c r="E12" i="1"/>
  <c r="E13" i="1"/>
  <c r="E14" i="1"/>
  <c r="D94" i="5"/>
  <c r="E94" i="5" s="1"/>
  <c r="E93" i="5"/>
  <c r="E92" i="5"/>
  <c r="E91" i="5"/>
  <c r="E90" i="5"/>
  <c r="E89" i="5"/>
  <c r="E88" i="5"/>
  <c r="E87" i="5"/>
  <c r="D86" i="1"/>
  <c r="D86" i="5" s="1"/>
  <c r="D14" i="4"/>
  <c r="E13" i="4"/>
  <c r="D12" i="4"/>
  <c r="E12" i="4"/>
  <c r="D11" i="4"/>
  <c r="E11" i="4"/>
  <c r="D10" i="4"/>
  <c r="E10" i="4"/>
  <c r="D9" i="4"/>
  <c r="D8" i="4"/>
  <c r="E8" i="4"/>
  <c r="E64" i="5"/>
  <c r="E65" i="5"/>
  <c r="E66" i="5"/>
  <c r="E67" i="5"/>
  <c r="E68" i="5"/>
  <c r="E69" i="5"/>
  <c r="E70" i="5"/>
  <c r="D71" i="5"/>
  <c r="E71" i="5" s="1"/>
  <c r="E75" i="5"/>
  <c r="E76" i="5"/>
  <c r="E77" i="5"/>
  <c r="E78" i="5"/>
  <c r="E79" i="5"/>
  <c r="E80" i="5"/>
  <c r="E81" i="5"/>
  <c r="D82" i="5"/>
  <c r="E82" i="5" s="1"/>
  <c r="E53" i="5"/>
  <c r="E54" i="5"/>
  <c r="E55" i="5"/>
  <c r="E56" i="5"/>
  <c r="E57" i="5"/>
  <c r="E58" i="5"/>
  <c r="E59" i="5"/>
  <c r="D60" i="5"/>
  <c r="E19" i="5"/>
  <c r="E20" i="5"/>
  <c r="E21" i="5"/>
  <c r="E22" i="5"/>
  <c r="E23" i="5"/>
  <c r="E25" i="5"/>
  <c r="E30" i="5"/>
  <c r="E31" i="5"/>
  <c r="E32" i="5"/>
  <c r="E33" i="5"/>
  <c r="E34" i="5"/>
  <c r="E35" i="5"/>
  <c r="E36" i="5"/>
  <c r="E41" i="5"/>
  <c r="E42" i="5"/>
  <c r="E43" i="5"/>
  <c r="E44" i="5"/>
  <c r="E45" i="5"/>
  <c r="E46" i="5"/>
  <c r="E47" i="5"/>
  <c r="E8" i="5"/>
  <c r="E9" i="5"/>
  <c r="E10" i="5"/>
  <c r="E11" i="5"/>
  <c r="E12" i="5"/>
  <c r="E13" i="5"/>
  <c r="E14" i="5"/>
  <c r="D15" i="5"/>
  <c r="E15" i="5" s="1"/>
  <c r="D13" i="4"/>
  <c r="E60" i="5"/>
  <c r="D15" i="4"/>
  <c r="D16" i="4" s="1"/>
  <c r="C29" i="6"/>
  <c r="D34" i="6" s="1"/>
  <c r="D24" i="4"/>
  <c r="D23" i="4"/>
  <c r="D25" i="4"/>
  <c r="D22" i="4"/>
  <c r="E105" i="5" l="1"/>
  <c r="D26" i="5"/>
  <c r="E26" i="5" s="1"/>
  <c r="E103" i="5"/>
  <c r="C11" i="4"/>
  <c r="F11" i="4" s="1"/>
  <c r="E104" i="5"/>
  <c r="C10" i="4"/>
  <c r="F10" i="4" s="1"/>
  <c r="F9" i="4"/>
  <c r="E99" i="5"/>
  <c r="D106" i="5"/>
  <c r="D107" i="5" s="1"/>
  <c r="C15" i="4"/>
  <c r="F8" i="4"/>
  <c r="E100" i="5"/>
  <c r="E9" i="4"/>
  <c r="E15" i="4" s="1"/>
  <c r="D17" i="4"/>
  <c r="G110" i="1"/>
  <c r="E49" i="1"/>
  <c r="E57" i="1" s="1"/>
  <c r="E59" i="1"/>
  <c r="F67" i="1" s="1"/>
  <c r="E27" i="1"/>
  <c r="F35" i="1" s="1"/>
  <c r="E86" i="1"/>
  <c r="E52" i="5"/>
  <c r="E63" i="5"/>
  <c r="E86" i="5"/>
  <c r="C40" i="6"/>
  <c r="D45" i="6" s="1"/>
  <c r="D45" i="1"/>
  <c r="D40" i="5" s="1"/>
  <c r="E40" i="5" s="1"/>
  <c r="F45" i="1"/>
  <c r="D35" i="6"/>
  <c r="D33" i="6"/>
  <c r="D32" i="6"/>
  <c r="F86" i="1"/>
  <c r="E45" i="1"/>
  <c r="E18" i="5"/>
  <c r="D36" i="6"/>
  <c r="E29" i="5"/>
  <c r="E74" i="5"/>
  <c r="E69" i="1"/>
  <c r="C18" i="6"/>
  <c r="E17" i="1"/>
  <c r="D7" i="5"/>
  <c r="E7" i="5" s="1"/>
  <c r="E7" i="1"/>
  <c r="G111" i="1" l="1"/>
  <c r="G112" i="1" s="1"/>
  <c r="D108" i="5"/>
  <c r="E106" i="5"/>
  <c r="E107" i="5" s="1"/>
  <c r="E108" i="5" s="1"/>
  <c r="E16" i="4"/>
  <c r="E17" i="4" s="1"/>
  <c r="F15" i="4"/>
  <c r="C16" i="4"/>
  <c r="C17" i="4" s="1"/>
  <c r="D97" i="1"/>
  <c r="E35" i="1"/>
  <c r="F57" i="1"/>
  <c r="E67" i="1"/>
  <c r="D43" i="6"/>
  <c r="D44" i="6"/>
  <c r="D46" i="6"/>
  <c r="D47" i="6"/>
  <c r="C7" i="6"/>
  <c r="D13" i="6" s="1"/>
  <c r="C30" i="6"/>
  <c r="E77" i="1"/>
  <c r="F77" i="1"/>
  <c r="D24" i="6"/>
  <c r="D25" i="6"/>
  <c r="D21" i="6"/>
  <c r="D22" i="6"/>
  <c r="D23" i="6"/>
  <c r="F25" i="1"/>
  <c r="D110" i="1" s="1"/>
  <c r="E25" i="1"/>
  <c r="E15" i="1"/>
  <c r="F15" i="1"/>
  <c r="D98" i="1"/>
  <c r="D99" i="1" s="1"/>
  <c r="E97" i="1"/>
  <c r="G113" i="1" l="1"/>
  <c r="G114" i="1"/>
  <c r="F16" i="4"/>
  <c r="F17" i="4" s="1"/>
  <c r="C41" i="6"/>
  <c r="D11" i="6"/>
  <c r="D14" i="6"/>
  <c r="D12" i="6"/>
  <c r="D10" i="6"/>
  <c r="E24" i="4"/>
  <c r="E23" i="4"/>
  <c r="C19" i="6"/>
  <c r="D107" i="1"/>
  <c r="E98" i="1"/>
  <c r="E99" i="1" s="1"/>
  <c r="C8" i="6" l="1"/>
  <c r="E25" i="4"/>
  <c r="E22" i="4"/>
  <c r="D114" i="1"/>
  <c r="D111" i="1"/>
  <c r="E105" i="1"/>
  <c r="C22" i="4"/>
  <c r="D108" i="1"/>
  <c r="C25" i="4" s="1"/>
  <c r="C24" i="4"/>
  <c r="E107" i="1"/>
  <c r="F24" i="4" s="1"/>
  <c r="C23" i="4"/>
  <c r="E106" i="1"/>
  <c r="F23" i="4" s="1"/>
  <c r="F22" i="4" l="1"/>
  <c r="E108" i="1"/>
  <c r="F25" i="4" s="1"/>
</calcChain>
</file>

<file path=xl/sharedStrings.xml><?xml version="1.0" encoding="utf-8"?>
<sst xmlns="http://schemas.openxmlformats.org/spreadsheetml/2006/main" count="610" uniqueCount="493">
  <si>
    <t xml:space="preserve">OUTCOME 1: </t>
  </si>
  <si>
    <t>Output 1.1:</t>
  </si>
  <si>
    <t>Activity 1.1.1:</t>
  </si>
  <si>
    <t>Activity 1.1.2:</t>
  </si>
  <si>
    <t>Activity 1.1.3:</t>
  </si>
  <si>
    <t>Output 1.2:</t>
  </si>
  <si>
    <t>Output 1.3:</t>
  </si>
  <si>
    <t xml:space="preserve">OUTCOME 2: </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</si>
  <si>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</si>
  <si>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</si>
  <si>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</si>
  <si>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</si>
  <si>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</si>
  <si>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</si>
  <si>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</si>
  <si>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</si>
  <si>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</si>
  <si>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</si>
  <si>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</si>
  <si>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</si>
  <si>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</si>
  <si>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</si>
  <si>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</si>
  <si>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</si>
  <si>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</si>
  <si>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</si>
  <si>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</si>
  <si>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</si>
  <si>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</si>
  <si>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</si>
  <si>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</si>
  <si>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</si>
  <si>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</si>
  <si>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</si>
  <si>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</si>
  <si>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</si>
  <si>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</si>
  <si>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</si>
  <si>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</si>
  <si>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</si>
  <si>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</si>
  <si>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</si>
  <si>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</si>
  <si>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</si>
  <si>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</si>
  <si>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</si>
  <si>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</si>
  <si>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</si>
  <si>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</si>
  <si>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</si>
  <si>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</si>
  <si>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</si>
  <si>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</si>
  <si>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</si>
  <si>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</si>
  <si>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</si>
  <si>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</si>
  <si>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</si>
  <si>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</si>
  <si>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</si>
  <si>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</si>
  <si>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</si>
  <si>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</si>
  <si>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</si>
  <si>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</si>
  <si>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</si>
  <si>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</si>
  <si>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</si>
  <si>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</si>
  <si>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</si>
  <si>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</si>
  <si>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</si>
  <si>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</si>
  <si>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</si>
  <si>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</si>
  <si>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</si>
  <si>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</si>
  <si>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</si>
  <si>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</si>
  <si>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</si>
  <si>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</si>
  <si>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</si>
  <si>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</si>
  <si>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</si>
  <si>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</si>
  <si>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</si>
  <si>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</si>
  <si>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</si>
  <si>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</si>
  <si>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</si>
  <si>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</si>
  <si>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</si>
  <si>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</si>
  <si>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</si>
  <si>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</si>
  <si>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</si>
  <si>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</si>
  <si>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</si>
  <si>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</si>
  <si>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</si>
  <si>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</si>
  <si>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</si>
  <si>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</si>
  <si>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</si>
  <si>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</si>
  <si>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</si>
  <si>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</si>
  <si>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</si>
  <si>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</si>
  <si>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</si>
  <si>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</si>
  <si>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</si>
  <si>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</si>
  <si>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</si>
  <si>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</si>
  <si>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</si>
  <si>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</si>
  <si>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</si>
  <si>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</si>
  <si>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</si>
  <si>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</si>
  <si>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</si>
  <si>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</si>
  <si>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</si>
  <si>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</si>
  <si>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</si>
  <si>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</si>
  <si>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</si>
  <si>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</si>
  <si>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</si>
  <si>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</si>
  <si>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</si>
  <si>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</si>
  <si>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</si>
  <si>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</si>
  <si>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</si>
  <si>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</si>
  <si>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</si>
  <si>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</si>
  <si>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</si>
  <si>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</si>
  <si>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</si>
  <si>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</si>
  <si>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</si>
  <si>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</si>
  <si>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</si>
  <si>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</si>
  <si>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</si>
  <si>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</si>
  <si>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</si>
  <si>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</si>
  <si>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</si>
  <si>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</si>
  <si>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</si>
  <si>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</si>
  <si>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</si>
  <si>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</si>
  <si>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</si>
  <si>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</si>
  <si>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</si>
  <si>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</si>
  <si>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</si>
  <si>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</si>
  <si>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</si>
  <si>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</si>
  <si>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</si>
  <si>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</si>
  <si>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</si>
  <si>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</si>
  <si>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</si>
  <si>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</si>
  <si>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</si>
  <si>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</si>
  <si>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</si>
  <si>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</si>
  <si>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</si>
  <si>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</si>
  <si>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</si>
  <si>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</si>
  <si>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</si>
  <si>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</si>
  <si>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</si>
  <si>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</si>
  <si>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</si>
  <si>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</si>
  <si>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</si>
  <si>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</si>
  <si>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</si>
  <si>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</si>
  <si>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</si>
  <si>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</si>
  <si>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</si>
  <si>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</si>
  <si>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</si>
  <si>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</si>
  <si>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</si>
  <si>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</si>
  <si>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</si>
  <si>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</si>
  <si>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</si>
  <si>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</si>
  <si>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</si>
  <si>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</si>
  <si>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</si>
  <si>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</si>
  <si>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</si>
  <si>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</si>
  <si>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</si>
  <si>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</si>
  <si>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</si>
  <si>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</si>
  <si>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</si>
  <si>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</si>
  <si>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</si>
  <si>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</si>
  <si>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</si>
  <si>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</si>
  <si>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</si>
  <si>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</si>
  <si>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</si>
  <si>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</si>
  <si>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</si>
  <si>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</si>
  <si>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</si>
  <si>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</si>
  <si>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</si>
  <si>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</si>
  <si>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</si>
  <si>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</si>
  <si>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</si>
  <si>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</si>
  <si>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</si>
  <si>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</si>
  <si>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</si>
  <si>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</si>
  <si>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</si>
  <si>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</si>
  <si>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</si>
  <si>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</si>
  <si>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</si>
  <si>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</si>
  <si>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</si>
  <si>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</si>
  <si>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</si>
  <si>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</si>
  <si>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</si>
  <si>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</si>
  <si>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</si>
  <si>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</si>
  <si>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</si>
  <si>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</si>
  <si>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</si>
  <si>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</si>
  <si>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</si>
  <si>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</si>
  <si>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</si>
  <si>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</si>
  <si>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</si>
  <si>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</si>
  <si>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</si>
  <si>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</si>
  <si>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</si>
  <si>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</si>
  <si>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</si>
  <si>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</si>
  <si>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</si>
  <si>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</si>
  <si>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</si>
  <si>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</si>
  <si>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</si>
  <si>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</si>
  <si>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</si>
  <si>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</si>
  <si>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</si>
  <si>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</si>
  <si>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</si>
  <si>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</si>
  <si>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</si>
  <si>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</si>
  <si>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</si>
  <si>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</si>
  <si>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</si>
  <si>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</si>
  <si>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</si>
  <si>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</si>
  <si>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</si>
  <si>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</si>
  <si>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</si>
  <si>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</si>
  <si>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</si>
  <si>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</si>
  <si>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</si>
  <si>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</si>
  <si>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</si>
  <si>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</si>
  <si>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</si>
  <si>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</si>
  <si>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</si>
  <si>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</si>
  <si>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</si>
  <si>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</si>
  <si>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</si>
  <si>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</si>
  <si>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</si>
  <si>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</si>
  <si>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</si>
  <si>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</si>
  <si>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</si>
  <si>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</si>
  <si>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</si>
  <si>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</si>
  <si>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</si>
  <si>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</si>
  <si>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</si>
  <si>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</si>
  <si>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</si>
  <si>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</si>
  <si>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</si>
  <si>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</si>
  <si>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</si>
  <si>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</si>
  <si>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</si>
  <si>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</si>
  <si>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</si>
  <si>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</si>
  <si>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</si>
  <si>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</si>
  <si>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</si>
  <si>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</si>
  <si>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</si>
  <si>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</si>
  <si>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</si>
  <si>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</si>
  <si>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</si>
  <si>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</si>
  <si>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</si>
  <si>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</si>
  <si>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</si>
  <si>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</si>
  <si>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</si>
  <si>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</si>
  <si>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</si>
  <si>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</si>
  <si>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</si>
  <si>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</si>
  <si>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</si>
  <si>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</si>
  <si>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</si>
  <si>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</si>
  <si>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</si>
  <si>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</si>
  <si>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</si>
  <si>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</si>
  <si>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</si>
  <si>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</si>
  <si>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</si>
  <si>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</si>
  <si>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</si>
  <si>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</si>
  <si>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</si>
  <si>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</si>
  <si>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</si>
  <si>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</si>
  <si>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</si>
  <si>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</si>
  <si>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</si>
  <si>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</si>
  <si>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</si>
  <si>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</si>
  <si>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</si>
  <si>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</si>
  <si>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</si>
  <si>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</si>
  <si>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</si>
  <si>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</si>
  <si>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</si>
  <si>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</si>
  <si>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</si>
  <si>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</si>
  <si>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</si>
  <si>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</si>
  <si>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</si>
  <si>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</si>
  <si>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</si>
  <si>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</si>
  <si>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</si>
  <si>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</si>
  <si>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</si>
  <si>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</si>
  <si>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</si>
  <si>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</si>
  <si>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</si>
  <si>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</si>
  <si>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</si>
  <si>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</si>
  <si>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</si>
  <si>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</si>
  <si>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</si>
  <si>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</si>
  <si>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</si>
  <si>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</si>
  <si>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</si>
  <si>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</si>
  <si>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</si>
  <si>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</si>
  <si>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</si>
  <si>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</si>
  <si>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</si>
  <si>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</si>
  <si>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</si>
  <si>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</si>
  <si>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</si>
  <si>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</si>
  <si>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</si>
  <si>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</si>
  <si>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</si>
  <si>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</si>
  <si>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</si>
  <si>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</si>
  <si>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</si>
  <si>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</si>
  <si>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</si>
  <si>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</si>
  <si>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</si>
  <si>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</si>
  <si>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</si>
  <si>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</si>
  <si>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</si>
  <si>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</si>
  <si>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</si>
  <si>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</si>
  <si>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</si>
  <si>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</si>
  <si>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</si>
  <si>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</si>
  <si>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</si>
  <si>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</si>
  <si>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</si>
  <si>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</si>
  <si>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</si>
  <si>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</si>
  <si>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</si>
  <si>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</si>
  <si>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</si>
  <si>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</si>
  <si>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</si>
  <si>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</si>
  <si>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</si>
  <si>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</si>
  <si>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</si>
  <si>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</si>
  <si>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</si>
  <si>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</si>
  <si>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</si>
  <si>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</si>
  <si>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</si>
  <si>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</si>
  <si>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</si>
  <si>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</si>
  <si>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</si>
  <si>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</si>
  <si>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</si>
  <si>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</si>
  <si>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</si>
  <si>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</si>
  <si>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</si>
  <si>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</si>
  <si>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</si>
  <si>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</si>
  <si>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</si>
  <si>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</si>
  <si>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</si>
  <si>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</si>
  <si>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</si>
  <si>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</si>
  <si>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</si>
  <si>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</si>
  <si>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</si>
  <si>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</si>
  <si>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</si>
  <si>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</si>
  <si>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Control of small arms is improved and access to firearms and ammunitions is reduced</t>
  </si>
  <si>
    <t>Improved public debate and legislation to regulate access to small arms/ammunition, including awareness of impact on the most vulnerable, as well as the gender dimension of armed violence.</t>
  </si>
  <si>
    <t>Arms control and arms reduction programmes are supported and informed by a gender analysis</t>
  </si>
  <si>
    <t>Capacity-development of national institutions on regulation and control of small arms and ammunition that is based on a gender analysis is supported</t>
  </si>
  <si>
    <t>Capacity-development of law enforcement and criminal justice institutions and cross-border cooperation is supported.</t>
  </si>
  <si>
    <t>Populations-at-risk benefit from armed violence prevention/reduction programmes</t>
  </si>
  <si>
    <t>Institutional capacities to respond to armed violence through a gender lens are developed</t>
  </si>
  <si>
    <t>Social actors and communities are supported to improve resilience to armed violence</t>
  </si>
  <si>
    <t>Transformative gender agendas tackling root causes and effects of armed violence are rolled out</t>
  </si>
  <si>
    <t>GMS 7%</t>
  </si>
  <si>
    <t>TOTAL Expenditure and GMS</t>
  </si>
  <si>
    <t>GEWE %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</si>
</sst>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299">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44" fontId="3" fillId="2" borderId="38"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39" xfId="0" applyFont="1" applyFill="1" applyBorder="1" applyAlignment="1">
      <alignment horizontal="lef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7"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8"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4" xfId="0" applyFont="1" applyFill="1" applyBorder="1" applyAlignment="1" applyProtection="1">
      <alignment vertical="center" wrapText="1"/>
    </xf>
    <xf numFmtId="44" fontId="3"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7"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8"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0" xfId="1" applyFont="1" applyFill="1" applyBorder="1" applyAlignment="1" applyProtection="1">
      <alignment wrapText="1"/>
    </xf>
    <xf numFmtId="44" fontId="3" fillId="2" borderId="51"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2"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4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44" fontId="3" fillId="2" borderId="8" xfId="0" applyNumberFormat="1" applyFont="1" applyFill="1" applyBorder="1" applyAlignment="1">
      <alignment vertical="center" wrapText="1"/>
    </xf>
    <xf numFmtId="44" fontId="0" fillId="2" borderId="9" xfId="1" applyFont="1" applyFill="1" applyBorder="1" applyAlignment="1">
      <alignment vertical="center" wrapText="1"/>
    </xf>
    <xf numFmtId="44" fontId="1" fillId="0" borderId="3" xfId="0" applyNumberFormat="1" applyFont="1" applyBorder="1" applyAlignment="1" applyProtection="1">
      <alignment wrapText="1"/>
      <protection locked="0"/>
    </xf>
    <xf numFmtId="44" fontId="1" fillId="2" borderId="38" xfId="0" applyNumberFormat="1" applyFont="1" applyFill="1" applyBorder="1" applyAlignment="1">
      <alignment wrapText="1"/>
    </xf>
    <xf numFmtId="0" fontId="21" fillId="0" borderId="0" xfId="0" applyFont="1" applyBorder="1" applyAlignment="1">
      <alignment horizontal="left" vertical="top" wrapText="1"/>
    </xf>
    <xf numFmtId="0" fontId="3" fillId="0" borderId="0" xfId="0" applyFont="1" applyFill="1" applyBorder="1" applyAlignment="1">
      <alignment horizontal="center" vertical="center" wrapText="1"/>
    </xf>
    <xf numFmtId="0" fontId="3" fillId="2" borderId="42"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7"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5" xfId="0" applyFont="1" applyFill="1" applyBorder="1" applyAlignment="1" applyProtection="1">
      <alignment horizontal="center" vertical="center" wrapText="1"/>
    </xf>
    <xf numFmtId="0" fontId="3" fillId="4" borderId="42"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8" xfId="1"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49" fontId="1"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19" fillId="0" borderId="54" xfId="0" applyFont="1" applyFill="1" applyBorder="1" applyAlignment="1">
      <alignment horizontal="left" wrapText="1"/>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53" xfId="0" applyFont="1" applyFill="1" applyBorder="1" applyAlignment="1" applyProtection="1">
      <alignment horizontal="center" wrapText="1"/>
      <protection locked="0"/>
    </xf>
    <xf numFmtId="0" fontId="3" fillId="2" borderId="38" xfId="0" applyFont="1" applyFill="1" applyBorder="1" applyAlignment="1" applyProtection="1">
      <alignment horizontal="center" wrapText="1"/>
      <protection locked="0"/>
    </xf>
    <xf numFmtId="0" fontId="3" fillId="2" borderId="2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44" fontId="4" fillId="2" borderId="45" xfId="0" applyNumberFormat="1" applyFont="1" applyFill="1" applyBorder="1" applyAlignment="1">
      <alignment horizontal="center"/>
    </xf>
    <xf numFmtId="44" fontId="4" fillId="2" borderId="46" xfId="0" applyNumberFormat="1" applyFont="1" applyFill="1" applyBorder="1" applyAlignment="1">
      <alignment horizontal="center"/>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0" fontId="4" fillId="2" borderId="42" xfId="0" applyFont="1" applyFill="1" applyBorder="1" applyAlignment="1">
      <alignment horizontal="left"/>
    </xf>
    <xf numFmtId="0" fontId="4" fillId="2" borderId="43" xfId="0" applyFont="1" applyFill="1" applyBorder="1" applyAlignment="1">
      <alignment horizontal="left"/>
    </xf>
    <xf numFmtId="0" fontId="4" fillId="2" borderId="44" xfId="0" applyFont="1" applyFill="1" applyBorder="1" applyAlignment="1">
      <alignment horizontal="left"/>
    </xf>
    <xf numFmtId="44" fontId="4" fillId="2" borderId="4" xfId="0" applyNumberFormat="1" applyFont="1" applyFill="1" applyBorder="1" applyAlignment="1">
      <alignment horizontal="center"/>
    </xf>
    <xf numFmtId="44" fontId="4" fillId="2" borderId="35" xfId="0" applyNumberFormat="1" applyFont="1" applyFill="1" applyBorder="1" applyAlignment="1">
      <alignment horizontal="center"/>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3" xfId="0" applyFont="1" applyFill="1" applyBorder="1" applyAlignment="1" applyProtection="1">
      <alignment horizontal="center" wrapText="1"/>
    </xf>
    <xf numFmtId="0" fontId="3" fillId="2" borderId="38"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8" xfId="0" applyFont="1" applyFill="1" applyBorder="1" applyAlignment="1">
      <alignment horizontal="center" vertical="center" wrapText="1"/>
    </xf>
  </cellXfs>
  <cellStyles count="3">
    <cellStyle name="Currency" xfId="1" builtinId="4"/>
    <cellStyle name="Normal" xfId="0" builtinId="0"/>
    <cellStyle name="Percent" xfId="2" builtinId="5"/>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heetViews>
  <sheetFormatPr defaultRowHeight="15" x14ac:dyDescent="0.25"/>
  <cols>
    <col min="2" max="2" width="127.28515625" customWidth="1"/>
  </cols>
  <sheetData>
    <row r="2" spans="2:5" ht="36.75" customHeight="1" thickBot="1" x14ac:dyDescent="0.3">
      <c r="B2" s="217" t="s">
        <v>452</v>
      </c>
      <c r="C2" s="217"/>
      <c r="D2" s="217"/>
      <c r="E2" s="217"/>
    </row>
    <row r="3" spans="2:5" ht="295.5" customHeight="1" thickBot="1" x14ac:dyDescent="0.3">
      <c r="B3" s="209" t="s">
        <v>480</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J129"/>
  <sheetViews>
    <sheetView showGridLines="0" showZeros="0" tabSelected="1" zoomScale="80" zoomScaleNormal="80" workbookViewId="0">
      <pane ySplit="4" topLeftCell="A5" activePane="bottomLeft" state="frozen"/>
      <selection pane="bottomLeft" activeCell="I115" sqref="A1:I120"/>
    </sheetView>
  </sheetViews>
  <sheetFormatPr defaultColWidth="9.140625" defaultRowHeight="15" x14ac:dyDescent="0.25"/>
  <cols>
    <col min="1" max="1" width="9.140625" style="39"/>
    <col min="2" max="2" width="30.7109375" style="39" customWidth="1"/>
    <col min="3" max="3" width="32.42578125" style="39" customWidth="1"/>
    <col min="4" max="4" width="25.140625" style="39" customWidth="1"/>
    <col min="5" max="5" width="23.140625" style="39" customWidth="1"/>
    <col min="6" max="6" width="22.42578125" style="39" customWidth="1"/>
    <col min="7" max="7" width="22.42578125" style="173" customWidth="1"/>
    <col min="8" max="8" width="25.7109375" style="200" customWidth="1"/>
    <col min="9" max="9" width="30.28515625" style="39" customWidth="1"/>
    <col min="10" max="10" width="18.85546875" style="39" customWidth="1"/>
    <col min="11" max="11" width="9.140625" style="39"/>
    <col min="12" max="12" width="17.7109375" style="39" customWidth="1"/>
    <col min="13" max="13" width="26.42578125" style="39" customWidth="1"/>
    <col min="14" max="14" width="22.42578125" style="39" customWidth="1"/>
    <col min="15" max="15" width="29.7109375" style="39" customWidth="1"/>
    <col min="16" max="16" width="23.42578125" style="39" customWidth="1"/>
    <col min="17" max="17" width="18.42578125" style="39" customWidth="1"/>
    <col min="18" max="18" width="17.42578125" style="39" customWidth="1"/>
    <col min="19" max="19" width="25.140625" style="39" customWidth="1"/>
    <col min="20" max="16384" width="9.140625" style="39"/>
  </cols>
  <sheetData>
    <row r="1" spans="1:10" ht="30.75" customHeight="1" x14ac:dyDescent="0.7">
      <c r="B1" s="217" t="s">
        <v>452</v>
      </c>
      <c r="C1" s="217"/>
      <c r="D1" s="217"/>
      <c r="E1" s="37"/>
      <c r="F1" s="38"/>
      <c r="G1" s="172"/>
      <c r="H1" s="199"/>
      <c r="I1" s="38"/>
    </row>
    <row r="2" spans="1:10" ht="16.5" customHeight="1" x14ac:dyDescent="0.4">
      <c r="B2" s="247" t="s">
        <v>91</v>
      </c>
      <c r="C2" s="247"/>
      <c r="D2" s="247"/>
      <c r="E2" s="210"/>
      <c r="F2" s="210"/>
      <c r="G2" s="185"/>
      <c r="H2" s="185"/>
    </row>
    <row r="4" spans="1:10" ht="119.25" customHeight="1" x14ac:dyDescent="0.25">
      <c r="B4" s="48" t="s">
        <v>465</v>
      </c>
      <c r="C4" s="48" t="s">
        <v>466</v>
      </c>
      <c r="D4" s="78" t="s">
        <v>453</v>
      </c>
      <c r="E4" s="106" t="s">
        <v>61</v>
      </c>
      <c r="F4" s="48" t="s">
        <v>467</v>
      </c>
      <c r="G4" s="186" t="s">
        <v>471</v>
      </c>
      <c r="H4" s="206" t="s">
        <v>477</v>
      </c>
      <c r="I4" s="207" t="s">
        <v>479</v>
      </c>
      <c r="J4" s="47"/>
    </row>
    <row r="5" spans="1:10" ht="51" customHeight="1" x14ac:dyDescent="0.25">
      <c r="B5" s="103" t="s">
        <v>0</v>
      </c>
      <c r="C5" s="248" t="s">
        <v>481</v>
      </c>
      <c r="D5" s="249"/>
      <c r="E5" s="249"/>
      <c r="F5" s="249"/>
      <c r="G5" s="249"/>
      <c r="H5" s="249"/>
      <c r="I5" s="250"/>
      <c r="J5" s="19"/>
    </row>
    <row r="6" spans="1:10" ht="51" customHeight="1" x14ac:dyDescent="0.25">
      <c r="B6" s="103" t="s">
        <v>1</v>
      </c>
      <c r="C6" s="244" t="s">
        <v>482</v>
      </c>
      <c r="D6" s="245"/>
      <c r="E6" s="245"/>
      <c r="F6" s="245"/>
      <c r="G6" s="245"/>
      <c r="H6" s="245"/>
      <c r="I6" s="246"/>
      <c r="J6" s="50"/>
    </row>
    <row r="7" spans="1:10" ht="15.75" x14ac:dyDescent="0.25">
      <c r="B7" s="153" t="s">
        <v>2</v>
      </c>
      <c r="C7" s="18"/>
      <c r="D7" s="211">
        <f>251239.843325286+103949</f>
        <v>355188.843325286</v>
      </c>
      <c r="E7" s="134">
        <f t="shared" ref="E7:E14" si="0">SUM(D7:D7)</f>
        <v>355188.843325286</v>
      </c>
      <c r="F7" s="212">
        <v>0.3</v>
      </c>
      <c r="G7" s="211">
        <f>80000+13950+55000+21052.57</f>
        <v>170002.57</v>
      </c>
      <c r="H7" s="176"/>
      <c r="I7" s="118"/>
      <c r="J7" s="51"/>
    </row>
    <row r="8" spans="1:10" ht="15.75" x14ac:dyDescent="0.25">
      <c r="B8" s="153" t="s">
        <v>3</v>
      </c>
      <c r="C8" s="18"/>
      <c r="D8" s="20"/>
      <c r="E8" s="134">
        <f t="shared" si="0"/>
        <v>0</v>
      </c>
      <c r="F8" s="131"/>
      <c r="G8" s="175"/>
      <c r="H8" s="176"/>
      <c r="I8" s="118"/>
      <c r="J8" s="51"/>
    </row>
    <row r="9" spans="1:10" ht="15.75" x14ac:dyDescent="0.25">
      <c r="B9" s="153" t="s">
        <v>4</v>
      </c>
      <c r="C9" s="18"/>
      <c r="D9" s="20"/>
      <c r="E9" s="134">
        <f t="shared" si="0"/>
        <v>0</v>
      </c>
      <c r="F9" s="131"/>
      <c r="G9" s="175"/>
      <c r="H9" s="176"/>
      <c r="I9" s="118"/>
      <c r="J9" s="51"/>
    </row>
    <row r="10" spans="1:10" ht="15.75" x14ac:dyDescent="0.25">
      <c r="B10" s="153" t="s">
        <v>30</v>
      </c>
      <c r="C10" s="18"/>
      <c r="D10" s="20"/>
      <c r="E10" s="134">
        <f t="shared" si="0"/>
        <v>0</v>
      </c>
      <c r="F10" s="131"/>
      <c r="G10" s="175"/>
      <c r="H10" s="176"/>
      <c r="I10" s="118"/>
      <c r="J10" s="51"/>
    </row>
    <row r="11" spans="1:10" ht="15.75" x14ac:dyDescent="0.25">
      <c r="B11" s="153" t="s">
        <v>31</v>
      </c>
      <c r="C11" s="18"/>
      <c r="D11" s="20"/>
      <c r="E11" s="134">
        <f t="shared" si="0"/>
        <v>0</v>
      </c>
      <c r="F11" s="131"/>
      <c r="G11" s="175"/>
      <c r="H11" s="176"/>
      <c r="I11" s="118"/>
      <c r="J11" s="51"/>
    </row>
    <row r="12" spans="1:10" ht="15.75" x14ac:dyDescent="0.25">
      <c r="B12" s="153" t="s">
        <v>32</v>
      </c>
      <c r="C12" s="18"/>
      <c r="D12" s="20"/>
      <c r="E12" s="134">
        <f t="shared" si="0"/>
        <v>0</v>
      </c>
      <c r="F12" s="131"/>
      <c r="G12" s="175"/>
      <c r="H12" s="176"/>
      <c r="I12" s="118"/>
      <c r="J12" s="51"/>
    </row>
    <row r="13" spans="1:10" ht="15.75" x14ac:dyDescent="0.25">
      <c r="B13" s="153" t="s">
        <v>33</v>
      </c>
      <c r="C13" s="46"/>
      <c r="D13" s="21"/>
      <c r="E13" s="134">
        <f t="shared" si="0"/>
        <v>0</v>
      </c>
      <c r="F13" s="132"/>
      <c r="G13" s="176"/>
      <c r="H13" s="176"/>
      <c r="I13" s="119"/>
      <c r="J13" s="51"/>
    </row>
    <row r="14" spans="1:10" ht="15.75" x14ac:dyDescent="0.25">
      <c r="A14" s="40"/>
      <c r="B14" s="153" t="s">
        <v>34</v>
      </c>
      <c r="C14" s="46"/>
      <c r="D14" s="21"/>
      <c r="E14" s="134">
        <f t="shared" si="0"/>
        <v>0</v>
      </c>
      <c r="F14" s="132"/>
      <c r="G14" s="176"/>
      <c r="H14" s="176"/>
      <c r="I14" s="119"/>
      <c r="J14" s="41"/>
    </row>
    <row r="15" spans="1:10" ht="15.75" x14ac:dyDescent="0.25">
      <c r="A15" s="40"/>
      <c r="C15" s="103" t="s">
        <v>90</v>
      </c>
      <c r="D15" s="22">
        <f>SUM(D7:D14)</f>
        <v>355188.843325286</v>
      </c>
      <c r="E15" s="22">
        <f>SUM(E7:E14)</f>
        <v>355188.843325286</v>
      </c>
      <c r="F15" s="120">
        <f>(F7*E7)+(F8*E8)+(F9*E9)+(F10*E10)+(F11*E11)+(F12*E12)+(F13*E13)+(F14*E14)</f>
        <v>106556.6529975858</v>
      </c>
      <c r="G15" s="120">
        <f>SUM(G7:G14)</f>
        <v>170002.57</v>
      </c>
      <c r="H15" s="201"/>
      <c r="I15" s="119"/>
      <c r="J15" s="53"/>
    </row>
    <row r="16" spans="1:10" ht="51" customHeight="1" x14ac:dyDescent="0.25">
      <c r="A16" s="40"/>
      <c r="B16" s="103" t="s">
        <v>5</v>
      </c>
      <c r="C16" s="241" t="s">
        <v>483</v>
      </c>
      <c r="D16" s="242"/>
      <c r="E16" s="242"/>
      <c r="F16" s="242"/>
      <c r="G16" s="242"/>
      <c r="H16" s="242"/>
      <c r="I16" s="243"/>
      <c r="J16" s="50"/>
    </row>
    <row r="17" spans="1:10" ht="15.75" x14ac:dyDescent="0.25">
      <c r="A17" s="40"/>
      <c r="B17" s="153" t="s">
        <v>41</v>
      </c>
      <c r="C17" s="18"/>
      <c r="D17" s="211">
        <f>732000.843325286+103949</f>
        <v>835949.84332528606</v>
      </c>
      <c r="E17" s="134">
        <f t="shared" ref="E17:E24" si="1">SUM(D17:D17)</f>
        <v>835949.84332528606</v>
      </c>
      <c r="F17" s="212">
        <v>0.4</v>
      </c>
      <c r="G17" s="211">
        <f>50000+2557.5+11169.3+100000+21052.57</f>
        <v>184779.37</v>
      </c>
      <c r="H17" s="176"/>
      <c r="I17" s="118"/>
      <c r="J17" s="51"/>
    </row>
    <row r="18" spans="1:10" ht="15.75" x14ac:dyDescent="0.25">
      <c r="A18" s="40"/>
      <c r="B18" s="153" t="s">
        <v>42</v>
      </c>
      <c r="C18" s="18"/>
      <c r="D18" s="20"/>
      <c r="E18" s="134">
        <f t="shared" si="1"/>
        <v>0</v>
      </c>
      <c r="F18" s="131"/>
      <c r="G18" s="175"/>
      <c r="H18" s="176"/>
      <c r="I18" s="118"/>
      <c r="J18" s="51"/>
    </row>
    <row r="19" spans="1:10" ht="15.75" x14ac:dyDescent="0.25">
      <c r="A19" s="40"/>
      <c r="B19" s="153" t="s">
        <v>35</v>
      </c>
      <c r="C19" s="18"/>
      <c r="D19" s="20"/>
      <c r="E19" s="134">
        <f t="shared" si="1"/>
        <v>0</v>
      </c>
      <c r="F19" s="131"/>
      <c r="G19" s="175"/>
      <c r="H19" s="176"/>
      <c r="I19" s="118"/>
      <c r="J19" s="51"/>
    </row>
    <row r="20" spans="1:10" ht="15.75" x14ac:dyDescent="0.25">
      <c r="A20" s="40"/>
      <c r="B20" s="153" t="s">
        <v>36</v>
      </c>
      <c r="C20" s="18"/>
      <c r="D20" s="20"/>
      <c r="E20" s="134">
        <f t="shared" si="1"/>
        <v>0</v>
      </c>
      <c r="F20" s="131"/>
      <c r="G20" s="175"/>
      <c r="H20" s="176"/>
      <c r="I20" s="118"/>
      <c r="J20" s="51"/>
    </row>
    <row r="21" spans="1:10" ht="15.75" x14ac:dyDescent="0.25">
      <c r="A21" s="40"/>
      <c r="B21" s="153" t="s">
        <v>37</v>
      </c>
      <c r="C21" s="18"/>
      <c r="D21" s="20"/>
      <c r="E21" s="134">
        <f t="shared" si="1"/>
        <v>0</v>
      </c>
      <c r="F21" s="131"/>
      <c r="G21" s="175"/>
      <c r="H21" s="176"/>
      <c r="I21" s="118"/>
      <c r="J21" s="51"/>
    </row>
    <row r="22" spans="1:10" ht="15.75" x14ac:dyDescent="0.25">
      <c r="A22" s="40"/>
      <c r="B22" s="153" t="s">
        <v>38</v>
      </c>
      <c r="C22" s="18"/>
      <c r="D22" s="20"/>
      <c r="E22" s="134">
        <f t="shared" si="1"/>
        <v>0</v>
      </c>
      <c r="F22" s="131"/>
      <c r="G22" s="175"/>
      <c r="H22" s="176"/>
      <c r="I22" s="118"/>
      <c r="J22" s="51"/>
    </row>
    <row r="23" spans="1:10" ht="15.75" x14ac:dyDescent="0.25">
      <c r="A23" s="40"/>
      <c r="B23" s="153" t="s">
        <v>39</v>
      </c>
      <c r="C23" s="46"/>
      <c r="D23" s="21"/>
      <c r="E23" s="134">
        <f t="shared" si="1"/>
        <v>0</v>
      </c>
      <c r="F23" s="132"/>
      <c r="G23" s="176"/>
      <c r="H23" s="176"/>
      <c r="I23" s="119"/>
      <c r="J23" s="51"/>
    </row>
    <row r="24" spans="1:10" ht="15.75" x14ac:dyDescent="0.25">
      <c r="A24" s="40"/>
      <c r="B24" s="153" t="s">
        <v>40</v>
      </c>
      <c r="C24" s="46"/>
      <c r="D24" s="21"/>
      <c r="E24" s="134">
        <f t="shared" si="1"/>
        <v>0</v>
      </c>
      <c r="F24" s="132"/>
      <c r="G24" s="176"/>
      <c r="H24" s="176"/>
      <c r="I24" s="119"/>
      <c r="J24" s="51"/>
    </row>
    <row r="25" spans="1:10" ht="15.75" x14ac:dyDescent="0.25">
      <c r="A25" s="40"/>
      <c r="C25" s="103" t="s">
        <v>90</v>
      </c>
      <c r="D25" s="25">
        <f>SUM(D17:D24)</f>
        <v>835949.84332528606</v>
      </c>
      <c r="E25" s="25">
        <f>SUM(E17:E24)</f>
        <v>835949.84332528606</v>
      </c>
      <c r="F25" s="120">
        <f>(F17*E17)+(F18*E18)+(F19*E19)+(F20*E20)+(F21*E21)+(F22*E22)+(F23*E23)+(F24*E24)</f>
        <v>334379.93733011442</v>
      </c>
      <c r="G25" s="120">
        <f>SUM(G17:G24)</f>
        <v>184779.37</v>
      </c>
      <c r="H25" s="201"/>
      <c r="I25" s="119"/>
      <c r="J25" s="53"/>
    </row>
    <row r="26" spans="1:10" ht="51" customHeight="1" x14ac:dyDescent="0.25">
      <c r="A26" s="40"/>
      <c r="B26" s="103" t="s">
        <v>6</v>
      </c>
      <c r="C26" s="241" t="s">
        <v>484</v>
      </c>
      <c r="D26" s="242"/>
      <c r="E26" s="242"/>
      <c r="F26" s="242"/>
      <c r="G26" s="242"/>
      <c r="H26" s="242"/>
      <c r="I26" s="243"/>
      <c r="J26" s="50"/>
    </row>
    <row r="27" spans="1:10" ht="15.75" x14ac:dyDescent="0.25">
      <c r="A27" s="40"/>
      <c r="B27" s="153" t="s">
        <v>43</v>
      </c>
      <c r="C27" s="18"/>
      <c r="D27" s="211">
        <f>367000.843325286+103949</f>
        <v>470949.843325286</v>
      </c>
      <c r="E27" s="134">
        <f t="shared" ref="E27:E34" si="2">SUM(D27:D27)</f>
        <v>470949.843325286</v>
      </c>
      <c r="F27" s="212">
        <v>0.4</v>
      </c>
      <c r="G27" s="211">
        <f>80000+50000+21052.57</f>
        <v>151052.57</v>
      </c>
      <c r="H27" s="176"/>
      <c r="I27" s="118"/>
      <c r="J27" s="51"/>
    </row>
    <row r="28" spans="1:10" ht="15.75" x14ac:dyDescent="0.25">
      <c r="A28" s="40"/>
      <c r="B28" s="153" t="s">
        <v>44</v>
      </c>
      <c r="C28" s="18"/>
      <c r="D28" s="20"/>
      <c r="E28" s="134">
        <f t="shared" si="2"/>
        <v>0</v>
      </c>
      <c r="F28" s="131"/>
      <c r="G28" s="175"/>
      <c r="H28" s="176"/>
      <c r="I28" s="118"/>
      <c r="J28" s="51"/>
    </row>
    <row r="29" spans="1:10" ht="15.75" x14ac:dyDescent="0.25">
      <c r="A29" s="40"/>
      <c r="B29" s="153" t="s">
        <v>45</v>
      </c>
      <c r="C29" s="18"/>
      <c r="D29" s="20"/>
      <c r="E29" s="134">
        <f t="shared" si="2"/>
        <v>0</v>
      </c>
      <c r="F29" s="131"/>
      <c r="G29" s="175"/>
      <c r="H29" s="176"/>
      <c r="I29" s="118"/>
      <c r="J29" s="51"/>
    </row>
    <row r="30" spans="1:10" ht="15.75" x14ac:dyDescent="0.25">
      <c r="A30" s="40"/>
      <c r="B30" s="153" t="s">
        <v>46</v>
      </c>
      <c r="C30" s="18"/>
      <c r="D30" s="20"/>
      <c r="E30" s="134">
        <f t="shared" si="2"/>
        <v>0</v>
      </c>
      <c r="F30" s="131"/>
      <c r="G30" s="175"/>
      <c r="H30" s="176"/>
      <c r="I30" s="118"/>
      <c r="J30" s="51"/>
    </row>
    <row r="31" spans="1:10" s="40" customFormat="1" ht="15.75" x14ac:dyDescent="0.25">
      <c r="B31" s="153" t="s">
        <v>47</v>
      </c>
      <c r="C31" s="18"/>
      <c r="D31" s="20"/>
      <c r="E31" s="134">
        <f t="shared" si="2"/>
        <v>0</v>
      </c>
      <c r="F31" s="131"/>
      <c r="G31" s="175"/>
      <c r="H31" s="176"/>
      <c r="I31" s="118"/>
      <c r="J31" s="51"/>
    </row>
    <row r="32" spans="1:10" s="40" customFormat="1" ht="15.75" x14ac:dyDescent="0.25">
      <c r="B32" s="153" t="s">
        <v>48</v>
      </c>
      <c r="C32" s="18"/>
      <c r="D32" s="20"/>
      <c r="E32" s="134">
        <f t="shared" si="2"/>
        <v>0</v>
      </c>
      <c r="F32" s="131"/>
      <c r="G32" s="175"/>
      <c r="H32" s="176"/>
      <c r="I32" s="118"/>
      <c r="J32" s="51"/>
    </row>
    <row r="33" spans="1:10" s="40" customFormat="1" ht="15.75" x14ac:dyDescent="0.25">
      <c r="A33" s="39"/>
      <c r="B33" s="153" t="s">
        <v>49</v>
      </c>
      <c r="C33" s="46"/>
      <c r="D33" s="21"/>
      <c r="E33" s="134">
        <f t="shared" si="2"/>
        <v>0</v>
      </c>
      <c r="F33" s="132"/>
      <c r="G33" s="176"/>
      <c r="H33" s="176"/>
      <c r="I33" s="119"/>
      <c r="J33" s="51"/>
    </row>
    <row r="34" spans="1:10" ht="15.75" x14ac:dyDescent="0.25">
      <c r="B34" s="153" t="s">
        <v>50</v>
      </c>
      <c r="C34" s="46"/>
      <c r="D34" s="21"/>
      <c r="E34" s="134">
        <f t="shared" si="2"/>
        <v>0</v>
      </c>
      <c r="F34" s="132"/>
      <c r="G34" s="176"/>
      <c r="H34" s="176"/>
      <c r="I34" s="119"/>
      <c r="J34" s="51"/>
    </row>
    <row r="35" spans="1:10" ht="15.75" x14ac:dyDescent="0.25">
      <c r="C35" s="103" t="s">
        <v>90</v>
      </c>
      <c r="D35" s="25">
        <f>SUM(D27:D34)</f>
        <v>470949.843325286</v>
      </c>
      <c r="E35" s="25">
        <f>SUM(E27:E34)</f>
        <v>470949.843325286</v>
      </c>
      <c r="F35" s="120">
        <f>(F27*E27)+(F28*E28)+(F29*E29)+(F30*E30)+(F31*E31)+(F32*E32)+(F33*E33)+(F34*E34)</f>
        <v>188379.93733011442</v>
      </c>
      <c r="G35" s="120">
        <f>SUM(G27:G34)</f>
        <v>151052.57</v>
      </c>
      <c r="H35" s="201"/>
      <c r="I35" s="119"/>
      <c r="J35" s="53"/>
    </row>
    <row r="36" spans="1:10" ht="51" customHeight="1" x14ac:dyDescent="0.25">
      <c r="B36" s="103" t="s">
        <v>51</v>
      </c>
      <c r="C36" s="241" t="s">
        <v>485</v>
      </c>
      <c r="D36" s="242"/>
      <c r="E36" s="242"/>
      <c r="F36" s="242"/>
      <c r="G36" s="242"/>
      <c r="H36" s="242"/>
      <c r="I36" s="243"/>
      <c r="J36" s="50"/>
    </row>
    <row r="37" spans="1:10" ht="15.75" x14ac:dyDescent="0.25">
      <c r="B37" s="153" t="s">
        <v>52</v>
      </c>
      <c r="C37" s="18"/>
      <c r="D37" s="211">
        <f>367000.843325286+103949</f>
        <v>470949.843325286</v>
      </c>
      <c r="E37" s="134">
        <f t="shared" ref="E37:E44" si="3">SUM(D37:D37)</f>
        <v>470949.843325286</v>
      </c>
      <c r="F37" s="212">
        <v>0.2</v>
      </c>
      <c r="G37" s="211">
        <f>150000+60000+21052.57</f>
        <v>231052.57</v>
      </c>
      <c r="H37" s="176"/>
      <c r="I37" s="118"/>
      <c r="J37" s="51"/>
    </row>
    <row r="38" spans="1:10" ht="15.75" x14ac:dyDescent="0.25">
      <c r="B38" s="153" t="s">
        <v>53</v>
      </c>
      <c r="C38" s="18"/>
      <c r="D38" s="20"/>
      <c r="E38" s="134">
        <f t="shared" si="3"/>
        <v>0</v>
      </c>
      <c r="F38" s="131"/>
      <c r="G38" s="175"/>
      <c r="H38" s="176"/>
      <c r="I38" s="118"/>
      <c r="J38" s="51"/>
    </row>
    <row r="39" spans="1:10" ht="15.75" x14ac:dyDescent="0.25">
      <c r="B39" s="153" t="s">
        <v>54</v>
      </c>
      <c r="C39" s="18"/>
      <c r="D39" s="20"/>
      <c r="E39" s="134">
        <f t="shared" si="3"/>
        <v>0</v>
      </c>
      <c r="F39" s="131"/>
      <c r="G39" s="175"/>
      <c r="H39" s="176"/>
      <c r="I39" s="118"/>
      <c r="J39" s="51"/>
    </row>
    <row r="40" spans="1:10" ht="15.75" x14ac:dyDescent="0.25">
      <c r="B40" s="153" t="s">
        <v>55</v>
      </c>
      <c r="C40" s="18"/>
      <c r="D40" s="20"/>
      <c r="E40" s="134">
        <f t="shared" si="3"/>
        <v>0</v>
      </c>
      <c r="F40" s="131"/>
      <c r="G40" s="175"/>
      <c r="H40" s="176"/>
      <c r="I40" s="118"/>
      <c r="J40" s="51"/>
    </row>
    <row r="41" spans="1:10" ht="15.75" x14ac:dyDescent="0.25">
      <c r="B41" s="153" t="s">
        <v>56</v>
      </c>
      <c r="C41" s="18"/>
      <c r="D41" s="20"/>
      <c r="E41" s="134">
        <f t="shared" si="3"/>
        <v>0</v>
      </c>
      <c r="F41" s="131"/>
      <c r="G41" s="175"/>
      <c r="H41" s="176"/>
      <c r="I41" s="118"/>
      <c r="J41" s="51"/>
    </row>
    <row r="42" spans="1:10" ht="15.75" x14ac:dyDescent="0.25">
      <c r="A42" s="40"/>
      <c r="B42" s="153" t="s">
        <v>57</v>
      </c>
      <c r="C42" s="18"/>
      <c r="D42" s="20"/>
      <c r="E42" s="134">
        <f t="shared" si="3"/>
        <v>0</v>
      </c>
      <c r="F42" s="131"/>
      <c r="G42" s="175"/>
      <c r="H42" s="176"/>
      <c r="I42" s="118"/>
      <c r="J42" s="51"/>
    </row>
    <row r="43" spans="1:10" s="40" customFormat="1" ht="15.75" x14ac:dyDescent="0.25">
      <c r="A43" s="39"/>
      <c r="B43" s="153" t="s">
        <v>58</v>
      </c>
      <c r="C43" s="46"/>
      <c r="D43" s="21"/>
      <c r="E43" s="134">
        <f t="shared" si="3"/>
        <v>0</v>
      </c>
      <c r="F43" s="132"/>
      <c r="G43" s="176"/>
      <c r="H43" s="176"/>
      <c r="I43" s="119"/>
      <c r="J43" s="51"/>
    </row>
    <row r="44" spans="1:10" ht="15.75" x14ac:dyDescent="0.25">
      <c r="B44" s="153" t="s">
        <v>59</v>
      </c>
      <c r="C44" s="46"/>
      <c r="D44" s="21"/>
      <c r="E44" s="134">
        <f t="shared" si="3"/>
        <v>0</v>
      </c>
      <c r="F44" s="132"/>
      <c r="G44" s="176"/>
      <c r="H44" s="176"/>
      <c r="I44" s="119"/>
      <c r="J44" s="51"/>
    </row>
    <row r="45" spans="1:10" ht="15.75" x14ac:dyDescent="0.25">
      <c r="C45" s="103" t="s">
        <v>90</v>
      </c>
      <c r="D45" s="22">
        <f>SUM(D37:D44)</f>
        <v>470949.843325286</v>
      </c>
      <c r="E45" s="22">
        <f>SUM(E37:E44)</f>
        <v>470949.843325286</v>
      </c>
      <c r="F45" s="120">
        <f>(F37*E37)+(F38*E38)+(F39*E39)+(F40*E40)+(F41*E41)+(F42*E42)+(F43*E43)+(F44*E44)</f>
        <v>94189.968665057211</v>
      </c>
      <c r="G45" s="120">
        <f>SUM(G37:G44)</f>
        <v>231052.57</v>
      </c>
      <c r="H45" s="201"/>
      <c r="I45" s="119"/>
      <c r="J45" s="53"/>
    </row>
    <row r="46" spans="1:10" ht="15.75" x14ac:dyDescent="0.25">
      <c r="B46" s="12"/>
      <c r="C46" s="13"/>
      <c r="D46" s="11"/>
      <c r="E46" s="11"/>
      <c r="F46" s="11"/>
      <c r="G46" s="11"/>
      <c r="H46" s="11"/>
      <c r="I46" s="11"/>
      <c r="J46" s="52"/>
    </row>
    <row r="47" spans="1:10" ht="51" customHeight="1" x14ac:dyDescent="0.25">
      <c r="B47" s="103" t="s">
        <v>7</v>
      </c>
      <c r="C47" s="251" t="s">
        <v>486</v>
      </c>
      <c r="D47" s="252"/>
      <c r="E47" s="252"/>
      <c r="F47" s="252"/>
      <c r="G47" s="252"/>
      <c r="H47" s="252"/>
      <c r="I47" s="253"/>
      <c r="J47" s="19"/>
    </row>
    <row r="48" spans="1:10" ht="51" customHeight="1" x14ac:dyDescent="0.25">
      <c r="B48" s="103" t="s">
        <v>63</v>
      </c>
      <c r="C48" s="241" t="s">
        <v>487</v>
      </c>
      <c r="D48" s="242"/>
      <c r="E48" s="242"/>
      <c r="F48" s="242"/>
      <c r="G48" s="242"/>
      <c r="H48" s="242"/>
      <c r="I48" s="243"/>
      <c r="J48" s="50"/>
    </row>
    <row r="49" spans="1:10" ht="15.75" x14ac:dyDescent="0.25">
      <c r="B49" s="153" t="s">
        <v>65</v>
      </c>
      <c r="C49" s="18"/>
      <c r="D49" s="211">
        <f>367000.843325286+103949</f>
        <v>470949.843325286</v>
      </c>
      <c r="E49" s="134">
        <f t="shared" ref="E49:E56" si="4">SUM(D49:D49)</f>
        <v>470949.843325286</v>
      </c>
      <c r="F49" s="212">
        <v>0.3</v>
      </c>
      <c r="G49" s="211">
        <f>50000+14880+10843.8+202500+100000+21052.57+19476.67</f>
        <v>418753.04</v>
      </c>
      <c r="H49" s="176"/>
      <c r="I49" s="118"/>
      <c r="J49" s="51"/>
    </row>
    <row r="50" spans="1:10" ht="15.75" x14ac:dyDescent="0.25">
      <c r="B50" s="153" t="s">
        <v>64</v>
      </c>
      <c r="C50" s="18"/>
      <c r="D50" s="20"/>
      <c r="E50" s="134">
        <f t="shared" si="4"/>
        <v>0</v>
      </c>
      <c r="F50" s="131"/>
      <c r="G50" s="175"/>
      <c r="H50" s="176"/>
      <c r="I50" s="118"/>
      <c r="J50" s="51"/>
    </row>
    <row r="51" spans="1:10" ht="15.75" x14ac:dyDescent="0.25">
      <c r="B51" s="153" t="s">
        <v>66</v>
      </c>
      <c r="C51" s="18"/>
      <c r="D51" s="20"/>
      <c r="E51" s="134">
        <f t="shared" si="4"/>
        <v>0</v>
      </c>
      <c r="F51" s="131"/>
      <c r="G51" s="175"/>
      <c r="H51" s="176"/>
      <c r="I51" s="118"/>
      <c r="J51" s="51"/>
    </row>
    <row r="52" spans="1:10" ht="15.75" x14ac:dyDescent="0.25">
      <c r="B52" s="153" t="s">
        <v>67</v>
      </c>
      <c r="C52" s="18"/>
      <c r="D52" s="20"/>
      <c r="E52" s="134">
        <f t="shared" si="4"/>
        <v>0</v>
      </c>
      <c r="F52" s="131"/>
      <c r="G52" s="175"/>
      <c r="H52" s="176"/>
      <c r="I52" s="118"/>
      <c r="J52" s="51"/>
    </row>
    <row r="53" spans="1:10" ht="15.75" x14ac:dyDescent="0.25">
      <c r="B53" s="153" t="s">
        <v>68</v>
      </c>
      <c r="C53" s="18"/>
      <c r="D53" s="20"/>
      <c r="E53" s="134">
        <f t="shared" si="4"/>
        <v>0</v>
      </c>
      <c r="F53" s="131"/>
      <c r="G53" s="175"/>
      <c r="H53" s="176"/>
      <c r="I53" s="118"/>
      <c r="J53" s="51"/>
    </row>
    <row r="54" spans="1:10" ht="15.75" x14ac:dyDescent="0.25">
      <c r="B54" s="153" t="s">
        <v>69</v>
      </c>
      <c r="C54" s="18"/>
      <c r="D54" s="20"/>
      <c r="E54" s="134">
        <f t="shared" si="4"/>
        <v>0</v>
      </c>
      <c r="F54" s="131"/>
      <c r="G54" s="175"/>
      <c r="H54" s="176"/>
      <c r="I54" s="118"/>
      <c r="J54" s="51"/>
    </row>
    <row r="55" spans="1:10" ht="15.75" x14ac:dyDescent="0.25">
      <c r="A55" s="40"/>
      <c r="B55" s="153" t="s">
        <v>70</v>
      </c>
      <c r="C55" s="46"/>
      <c r="D55" s="21"/>
      <c r="E55" s="134">
        <f t="shared" si="4"/>
        <v>0</v>
      </c>
      <c r="F55" s="132"/>
      <c r="G55" s="176"/>
      <c r="H55" s="176"/>
      <c r="I55" s="119"/>
      <c r="J55" s="51"/>
    </row>
    <row r="56" spans="1:10" s="40" customFormat="1" ht="15.75" x14ac:dyDescent="0.25">
      <c r="B56" s="153" t="s">
        <v>71</v>
      </c>
      <c r="C56" s="46"/>
      <c r="D56" s="21"/>
      <c r="E56" s="134">
        <f t="shared" si="4"/>
        <v>0</v>
      </c>
      <c r="F56" s="132"/>
      <c r="G56" s="176"/>
      <c r="H56" s="176"/>
      <c r="I56" s="119"/>
      <c r="J56" s="51"/>
    </row>
    <row r="57" spans="1:10" s="40" customFormat="1" ht="15.75" x14ac:dyDescent="0.25">
      <c r="A57" s="39"/>
      <c r="B57" s="39"/>
      <c r="C57" s="103" t="s">
        <v>90</v>
      </c>
      <c r="D57" s="22">
        <f>SUM(D49:D56)</f>
        <v>470949.843325286</v>
      </c>
      <c r="E57" s="25">
        <f>SUM(E49:E56)</f>
        <v>470949.843325286</v>
      </c>
      <c r="F57" s="120">
        <f>(F49*E49)+(F50*E50)+(F51*E51)+(F52*E52)+(F53*E53)+(F54*E54)+(F55*E55)+(F56*E56)</f>
        <v>141284.95299758579</v>
      </c>
      <c r="G57" s="120">
        <f>SUM(G49:G56)</f>
        <v>418753.04</v>
      </c>
      <c r="H57" s="201"/>
      <c r="I57" s="119"/>
      <c r="J57" s="53"/>
    </row>
    <row r="58" spans="1:10" ht="51" customHeight="1" x14ac:dyDescent="0.25">
      <c r="B58" s="103" t="s">
        <v>72</v>
      </c>
      <c r="C58" s="241" t="s">
        <v>488</v>
      </c>
      <c r="D58" s="242"/>
      <c r="E58" s="242"/>
      <c r="F58" s="242"/>
      <c r="G58" s="242"/>
      <c r="H58" s="242"/>
      <c r="I58" s="243"/>
      <c r="J58" s="50"/>
    </row>
    <row r="59" spans="1:10" ht="15.75" x14ac:dyDescent="0.25">
      <c r="B59" s="153" t="s">
        <v>73</v>
      </c>
      <c r="C59" s="18"/>
      <c r="D59" s="211">
        <f>282203+103949</f>
        <v>386152</v>
      </c>
      <c r="E59" s="134">
        <f t="shared" ref="E59:E66" si="5">SUM(D59:D59)</f>
        <v>386152</v>
      </c>
      <c r="F59" s="212">
        <v>0.2</v>
      </c>
      <c r="G59" s="211">
        <f>50000+80000+21052.57+19476.67</f>
        <v>170529.24</v>
      </c>
      <c r="H59" s="176"/>
      <c r="I59" s="118"/>
      <c r="J59" s="51"/>
    </row>
    <row r="60" spans="1:10" ht="15.75" x14ac:dyDescent="0.25">
      <c r="B60" s="153" t="s">
        <v>74</v>
      </c>
      <c r="C60" s="18"/>
      <c r="D60" s="20"/>
      <c r="E60" s="134">
        <f t="shared" si="5"/>
        <v>0</v>
      </c>
      <c r="F60" s="131"/>
      <c r="G60" s="175"/>
      <c r="H60" s="176"/>
      <c r="I60" s="118"/>
      <c r="J60" s="51"/>
    </row>
    <row r="61" spans="1:10" ht="15.75" x14ac:dyDescent="0.25">
      <c r="B61" s="153" t="s">
        <v>75</v>
      </c>
      <c r="C61" s="18"/>
      <c r="D61" s="20"/>
      <c r="E61" s="134">
        <f t="shared" si="5"/>
        <v>0</v>
      </c>
      <c r="F61" s="131"/>
      <c r="G61" s="175"/>
      <c r="H61" s="176"/>
      <c r="I61" s="118"/>
      <c r="J61" s="51"/>
    </row>
    <row r="62" spans="1:10" ht="15.75" x14ac:dyDescent="0.25">
      <c r="B62" s="153" t="s">
        <v>76</v>
      </c>
      <c r="C62" s="18"/>
      <c r="D62" s="20"/>
      <c r="E62" s="134">
        <f t="shared" si="5"/>
        <v>0</v>
      </c>
      <c r="F62" s="131"/>
      <c r="G62" s="175"/>
      <c r="H62" s="176"/>
      <c r="I62" s="118"/>
      <c r="J62" s="51"/>
    </row>
    <row r="63" spans="1:10" ht="15.75" x14ac:dyDescent="0.25">
      <c r="B63" s="153" t="s">
        <v>77</v>
      </c>
      <c r="C63" s="18"/>
      <c r="D63" s="20"/>
      <c r="E63" s="134">
        <f t="shared" si="5"/>
        <v>0</v>
      </c>
      <c r="F63" s="131"/>
      <c r="G63" s="175"/>
      <c r="H63" s="176"/>
      <c r="I63" s="118"/>
      <c r="J63" s="51"/>
    </row>
    <row r="64" spans="1:10" ht="15.75" x14ac:dyDescent="0.25">
      <c r="B64" s="153" t="s">
        <v>78</v>
      </c>
      <c r="C64" s="18"/>
      <c r="D64" s="20"/>
      <c r="E64" s="134">
        <f t="shared" si="5"/>
        <v>0</v>
      </c>
      <c r="F64" s="131"/>
      <c r="G64" s="175"/>
      <c r="H64" s="176"/>
      <c r="I64" s="118"/>
      <c r="J64" s="51"/>
    </row>
    <row r="65" spans="1:10" ht="15.75" x14ac:dyDescent="0.25">
      <c r="B65" s="153" t="s">
        <v>79</v>
      </c>
      <c r="C65" s="46"/>
      <c r="D65" s="21"/>
      <c r="E65" s="134">
        <f t="shared" si="5"/>
        <v>0</v>
      </c>
      <c r="F65" s="132"/>
      <c r="G65" s="176"/>
      <c r="H65" s="176"/>
      <c r="I65" s="119"/>
      <c r="J65" s="51"/>
    </row>
    <row r="66" spans="1:10" ht="15.75" x14ac:dyDescent="0.25">
      <c r="B66" s="153" t="s">
        <v>80</v>
      </c>
      <c r="C66" s="46"/>
      <c r="D66" s="21"/>
      <c r="E66" s="134">
        <f t="shared" si="5"/>
        <v>0</v>
      </c>
      <c r="F66" s="132"/>
      <c r="G66" s="176"/>
      <c r="H66" s="176"/>
      <c r="I66" s="119"/>
      <c r="J66" s="51"/>
    </row>
    <row r="67" spans="1:10" ht="15.75" x14ac:dyDescent="0.25">
      <c r="C67" s="103" t="s">
        <v>90</v>
      </c>
      <c r="D67" s="25">
        <f>SUM(D59:D66)</f>
        <v>386152</v>
      </c>
      <c r="E67" s="25">
        <f>SUM(E59:E66)</f>
        <v>386152</v>
      </c>
      <c r="F67" s="120">
        <f>(F59*E59)+(F60*E60)+(F61*E61)+(F62*E62)+(F63*E63)+(F64*E64)+(F65*E65)+(F66*E66)</f>
        <v>77230.400000000009</v>
      </c>
      <c r="G67" s="182">
        <f>SUM(G59:G66)</f>
        <v>170529.24</v>
      </c>
      <c r="H67" s="202"/>
      <c r="I67" s="119"/>
      <c r="J67" s="53"/>
    </row>
    <row r="68" spans="1:10" ht="51" customHeight="1" x14ac:dyDescent="0.25">
      <c r="B68" s="103" t="s">
        <v>81</v>
      </c>
      <c r="C68" s="241" t="s">
        <v>489</v>
      </c>
      <c r="D68" s="242"/>
      <c r="E68" s="242"/>
      <c r="F68" s="242"/>
      <c r="G68" s="242"/>
      <c r="H68" s="242"/>
      <c r="I68" s="243"/>
      <c r="J68" s="50"/>
    </row>
    <row r="69" spans="1:10" ht="15.75" x14ac:dyDescent="0.25">
      <c r="B69" s="153" t="s">
        <v>82</v>
      </c>
      <c r="C69" s="18"/>
      <c r="D69" s="211">
        <f>269000.843325286+103949+34199</f>
        <v>407148.843325286</v>
      </c>
      <c r="E69" s="134">
        <f t="shared" ref="E69:E76" si="6">SUM(D69:D69)</f>
        <v>407148.843325286</v>
      </c>
      <c r="F69" s="212">
        <v>0.5</v>
      </c>
      <c r="G69" s="211">
        <f>2962+140000+20000+21052.57+19476.67</f>
        <v>203491.24</v>
      </c>
      <c r="H69" s="176"/>
      <c r="I69" s="118"/>
      <c r="J69" s="51"/>
    </row>
    <row r="70" spans="1:10" ht="15.75" x14ac:dyDescent="0.25">
      <c r="B70" s="153" t="s">
        <v>83</v>
      </c>
      <c r="C70" s="18"/>
      <c r="D70" s="20"/>
      <c r="E70" s="134">
        <f t="shared" si="6"/>
        <v>0</v>
      </c>
      <c r="F70" s="131"/>
      <c r="G70" s="175"/>
      <c r="H70" s="176"/>
      <c r="I70" s="118"/>
      <c r="J70" s="51"/>
    </row>
    <row r="71" spans="1:10" ht="15.75" x14ac:dyDescent="0.25">
      <c r="B71" s="153" t="s">
        <v>84</v>
      </c>
      <c r="C71" s="18"/>
      <c r="D71" s="20"/>
      <c r="E71" s="134">
        <f t="shared" si="6"/>
        <v>0</v>
      </c>
      <c r="F71" s="131"/>
      <c r="G71" s="175"/>
      <c r="H71" s="176"/>
      <c r="I71" s="118"/>
      <c r="J71" s="51"/>
    </row>
    <row r="72" spans="1:10" ht="15.75" x14ac:dyDescent="0.25">
      <c r="A72" s="40"/>
      <c r="B72" s="153" t="s">
        <v>85</v>
      </c>
      <c r="C72" s="18"/>
      <c r="D72" s="20"/>
      <c r="E72" s="134">
        <f t="shared" si="6"/>
        <v>0</v>
      </c>
      <c r="F72" s="131"/>
      <c r="G72" s="175"/>
      <c r="H72" s="176"/>
      <c r="I72" s="118"/>
      <c r="J72" s="51"/>
    </row>
    <row r="73" spans="1:10" s="40" customFormat="1" ht="15.75" x14ac:dyDescent="0.25">
      <c r="A73" s="39"/>
      <c r="B73" s="153" t="s">
        <v>86</v>
      </c>
      <c r="C73" s="18"/>
      <c r="D73" s="20"/>
      <c r="E73" s="134">
        <f t="shared" si="6"/>
        <v>0</v>
      </c>
      <c r="F73" s="131"/>
      <c r="G73" s="175"/>
      <c r="H73" s="176"/>
      <c r="I73" s="118"/>
      <c r="J73" s="51"/>
    </row>
    <row r="74" spans="1:10" ht="15.75" x14ac:dyDescent="0.25">
      <c r="B74" s="153" t="s">
        <v>87</v>
      </c>
      <c r="C74" s="18"/>
      <c r="D74" s="20"/>
      <c r="E74" s="134">
        <f t="shared" si="6"/>
        <v>0</v>
      </c>
      <c r="F74" s="131"/>
      <c r="G74" s="175"/>
      <c r="H74" s="176"/>
      <c r="I74" s="118"/>
      <c r="J74" s="51"/>
    </row>
    <row r="75" spans="1:10" ht="15.75" x14ac:dyDescent="0.25">
      <c r="B75" s="153" t="s">
        <v>88</v>
      </c>
      <c r="C75" s="46"/>
      <c r="D75" s="21"/>
      <c r="E75" s="134">
        <f t="shared" si="6"/>
        <v>0</v>
      </c>
      <c r="F75" s="132"/>
      <c r="G75" s="176"/>
      <c r="H75" s="176"/>
      <c r="I75" s="119"/>
      <c r="J75" s="51"/>
    </row>
    <row r="76" spans="1:10" ht="15.75" x14ac:dyDescent="0.25">
      <c r="B76" s="153" t="s">
        <v>89</v>
      </c>
      <c r="C76" s="46"/>
      <c r="D76" s="21"/>
      <c r="E76" s="134">
        <f t="shared" si="6"/>
        <v>0</v>
      </c>
      <c r="F76" s="132"/>
      <c r="G76" s="176"/>
      <c r="H76" s="176"/>
      <c r="I76" s="119"/>
      <c r="J76" s="51"/>
    </row>
    <row r="77" spans="1:10" ht="15.75" x14ac:dyDescent="0.25">
      <c r="C77" s="103" t="s">
        <v>90</v>
      </c>
      <c r="D77" s="25">
        <f>SUM(D69:D76)</f>
        <v>407148.843325286</v>
      </c>
      <c r="E77" s="25">
        <f>SUM(E69:E76)</f>
        <v>407148.843325286</v>
      </c>
      <c r="F77" s="120">
        <f>(F69*E69)+(F70*E70)+(F71*E71)+(F72*E72)+(F73*E73)+(F74*E74)+(F75*E75)+(F76*E76)</f>
        <v>203574.421662643</v>
      </c>
      <c r="G77" s="182">
        <f>SUM(G69:G76)</f>
        <v>203491.24</v>
      </c>
      <c r="H77" s="202"/>
      <c r="I77" s="119"/>
      <c r="J77" s="53"/>
    </row>
    <row r="78" spans="1:10" ht="15.75" customHeight="1" x14ac:dyDescent="0.25">
      <c r="B78" s="7"/>
      <c r="C78" s="12"/>
      <c r="D78" s="27"/>
      <c r="E78" s="27"/>
      <c r="F78" s="27"/>
      <c r="G78" s="27"/>
      <c r="H78" s="27"/>
      <c r="I78" s="12"/>
      <c r="J78" s="4"/>
    </row>
    <row r="79" spans="1:10" ht="15.75" customHeight="1" x14ac:dyDescent="0.25">
      <c r="B79" s="7"/>
      <c r="C79" s="12"/>
      <c r="D79" s="27"/>
      <c r="E79" s="27"/>
      <c r="F79" s="27"/>
      <c r="G79" s="27"/>
      <c r="H79" s="27"/>
      <c r="I79" s="77"/>
      <c r="J79" s="4"/>
    </row>
    <row r="80" spans="1:10" ht="15.75" customHeight="1" x14ac:dyDescent="0.25">
      <c r="B80" s="7"/>
      <c r="C80" s="12"/>
      <c r="D80" s="27"/>
      <c r="E80" s="27"/>
      <c r="F80" s="27"/>
      <c r="G80" s="27"/>
      <c r="H80" s="27"/>
      <c r="I80" s="12"/>
      <c r="J80" s="4"/>
    </row>
    <row r="81" spans="2:10" ht="15.75" customHeight="1" x14ac:dyDescent="0.25">
      <c r="B81" s="7"/>
      <c r="C81" s="12"/>
      <c r="D81" s="27"/>
      <c r="E81" s="27"/>
      <c r="F81" s="27"/>
      <c r="G81" s="27"/>
      <c r="H81" s="27"/>
      <c r="I81" s="12"/>
      <c r="J81" s="4"/>
    </row>
    <row r="82" spans="2:10" ht="63.75" customHeight="1" x14ac:dyDescent="0.25">
      <c r="B82" s="103" t="s">
        <v>455</v>
      </c>
      <c r="C82" s="17"/>
      <c r="D82" s="30"/>
      <c r="E82" s="121">
        <f>SUM(D82:D82)</f>
        <v>0</v>
      </c>
      <c r="F82" s="133"/>
      <c r="G82" s="30">
        <v>100000</v>
      </c>
      <c r="H82" s="203"/>
      <c r="I82" s="125"/>
      <c r="J82" s="53"/>
    </row>
    <row r="83" spans="2:10" ht="69.75" customHeight="1" x14ac:dyDescent="0.25">
      <c r="B83" s="103" t="s">
        <v>478</v>
      </c>
      <c r="C83" s="17"/>
      <c r="D83" s="30"/>
      <c r="E83" s="121">
        <f>SUM(D83:D83)</f>
        <v>0</v>
      </c>
      <c r="F83" s="133"/>
      <c r="G83" s="30">
        <v>24330.52</v>
      </c>
      <c r="H83" s="203"/>
      <c r="I83" s="125"/>
      <c r="J83" s="53"/>
    </row>
    <row r="84" spans="2:10" ht="57" customHeight="1" x14ac:dyDescent="0.25">
      <c r="B84" s="103" t="s">
        <v>456</v>
      </c>
      <c r="C84" s="126"/>
      <c r="D84" s="30">
        <v>110000</v>
      </c>
      <c r="E84" s="121">
        <f>SUM(D84:D84)</f>
        <v>110000</v>
      </c>
      <c r="F84" s="133"/>
      <c r="G84" s="30"/>
      <c r="H84" s="203"/>
      <c r="I84" s="125"/>
      <c r="J84" s="53"/>
    </row>
    <row r="85" spans="2:10" ht="65.25" customHeight="1" x14ac:dyDescent="0.25">
      <c r="B85" s="127" t="s">
        <v>460</v>
      </c>
      <c r="C85" s="17"/>
      <c r="D85" s="30">
        <v>40000</v>
      </c>
      <c r="E85" s="121">
        <f>SUM(D85:D85)</f>
        <v>40000</v>
      </c>
      <c r="F85" s="133"/>
      <c r="G85" s="30"/>
      <c r="H85" s="203"/>
      <c r="I85" s="125"/>
      <c r="J85" s="53"/>
    </row>
    <row r="86" spans="2:10" ht="21.75" customHeight="1" x14ac:dyDescent="0.25">
      <c r="B86" s="7"/>
      <c r="C86" s="128" t="s">
        <v>454</v>
      </c>
      <c r="D86" s="135">
        <f>SUM(D82:D85)</f>
        <v>150000</v>
      </c>
      <c r="E86" s="135">
        <f>SUM(E82:E85)</f>
        <v>150000</v>
      </c>
      <c r="F86" s="120">
        <f>(F82*E82)+(F83*E83)+(F84*E84)+(F85*E85)</f>
        <v>0</v>
      </c>
      <c r="G86" s="182">
        <f>SUM(G82:G85)</f>
        <v>124330.52</v>
      </c>
      <c r="H86" s="202"/>
      <c r="I86" s="17"/>
      <c r="J86" s="15"/>
    </row>
    <row r="87" spans="2:10" ht="15.75" customHeight="1" x14ac:dyDescent="0.25">
      <c r="B87" s="7"/>
      <c r="C87" s="12"/>
      <c r="D87" s="27"/>
      <c r="E87" s="27"/>
      <c r="F87" s="27"/>
      <c r="G87" s="27"/>
      <c r="H87" s="27"/>
      <c r="I87" s="12"/>
      <c r="J87" s="15"/>
    </row>
    <row r="88" spans="2:10" ht="15.75" customHeight="1" x14ac:dyDescent="0.25">
      <c r="B88" s="7"/>
      <c r="C88" s="12"/>
      <c r="D88" s="27"/>
      <c r="E88" s="27"/>
      <c r="F88" s="27"/>
      <c r="G88" s="27"/>
      <c r="H88" s="27"/>
      <c r="I88" s="12"/>
      <c r="J88" s="15"/>
    </row>
    <row r="89" spans="2:10" ht="15.75" customHeight="1" x14ac:dyDescent="0.25">
      <c r="B89" s="7"/>
      <c r="C89" s="12"/>
      <c r="D89" s="27"/>
      <c r="E89" s="27"/>
      <c r="F89" s="27"/>
      <c r="G89" s="27"/>
      <c r="H89" s="27"/>
      <c r="I89" s="12"/>
      <c r="J89" s="15"/>
    </row>
    <row r="90" spans="2:10" ht="15.75" customHeight="1" x14ac:dyDescent="0.25">
      <c r="B90" s="7"/>
      <c r="C90" s="12"/>
      <c r="D90" s="27"/>
      <c r="E90" s="27"/>
      <c r="F90" s="27"/>
      <c r="G90" s="27"/>
      <c r="H90" s="27"/>
      <c r="I90" s="12"/>
      <c r="J90" s="15"/>
    </row>
    <row r="91" spans="2:10" ht="15.75" customHeight="1" x14ac:dyDescent="0.25">
      <c r="B91" s="7"/>
      <c r="C91" s="12"/>
      <c r="D91" s="27"/>
      <c r="E91" s="27"/>
      <c r="F91" s="27"/>
      <c r="G91" s="27"/>
      <c r="H91" s="27"/>
      <c r="I91" s="12"/>
      <c r="J91" s="15"/>
    </row>
    <row r="92" spans="2:10" ht="15.75" customHeight="1" x14ac:dyDescent="0.25">
      <c r="B92" s="7"/>
      <c r="C92" s="12"/>
      <c r="D92" s="27"/>
      <c r="E92" s="27"/>
      <c r="F92" s="27"/>
      <c r="G92" s="27"/>
      <c r="H92" s="27"/>
      <c r="I92" s="12"/>
      <c r="J92" s="15"/>
    </row>
    <row r="93" spans="2:10" ht="15.75" customHeight="1" thickBot="1" x14ac:dyDescent="0.3">
      <c r="B93" s="7"/>
      <c r="C93" s="12"/>
      <c r="D93" s="27"/>
      <c r="E93" s="27"/>
      <c r="F93" s="27"/>
      <c r="G93" s="27"/>
      <c r="H93" s="27"/>
      <c r="I93" s="12"/>
      <c r="J93" s="15"/>
    </row>
    <row r="94" spans="2:10" ht="15.75" x14ac:dyDescent="0.25">
      <c r="B94" s="7"/>
      <c r="C94" s="234" t="s">
        <v>17</v>
      </c>
      <c r="D94" s="235"/>
      <c r="E94" s="236"/>
      <c r="F94" s="15"/>
      <c r="G94" s="27"/>
      <c r="H94" s="27"/>
      <c r="I94" s="15"/>
    </row>
    <row r="95" spans="2:10" ht="40.5" customHeight="1" x14ac:dyDescent="0.25">
      <c r="B95" s="7"/>
      <c r="C95" s="224"/>
      <c r="D95" s="237" t="str">
        <f>D4</f>
        <v>Recipient Organization 1</v>
      </c>
      <c r="E95" s="226" t="s">
        <v>61</v>
      </c>
      <c r="F95" s="12"/>
      <c r="G95" s="27"/>
      <c r="H95" s="27"/>
      <c r="I95" s="15"/>
    </row>
    <row r="96" spans="2:10" ht="24.75" customHeight="1" x14ac:dyDescent="0.25">
      <c r="B96" s="7"/>
      <c r="C96" s="225"/>
      <c r="D96" s="238"/>
      <c r="E96" s="227"/>
      <c r="F96" s="12"/>
      <c r="G96" s="27"/>
      <c r="H96" s="27"/>
      <c r="I96" s="15"/>
    </row>
    <row r="97" spans="2:10" ht="41.25" customHeight="1" x14ac:dyDescent="0.25">
      <c r="B97" s="28"/>
      <c r="C97" s="122" t="s">
        <v>60</v>
      </c>
      <c r="D97" s="104">
        <f>SUM(D15,D25,D35,D45,D57,D67,D77,D82,D83,D84,D85)</f>
        <v>3547289.0599517166</v>
      </c>
      <c r="E97" s="123">
        <f>SUM(D97:D97)</f>
        <v>3547289.0599517166</v>
      </c>
      <c r="F97" s="12"/>
      <c r="G97" s="178"/>
      <c r="H97" s="27"/>
      <c r="I97" s="16"/>
    </row>
    <row r="98" spans="2:10" ht="51.75" customHeight="1" x14ac:dyDescent="0.25">
      <c r="B98" s="5"/>
      <c r="C98" s="122" t="s">
        <v>8</v>
      </c>
      <c r="D98" s="104">
        <f>D97*0.07</f>
        <v>248310.23419662018</v>
      </c>
      <c r="E98" s="123">
        <f>E97*0.07</f>
        <v>248310.23419662018</v>
      </c>
      <c r="F98" s="5"/>
      <c r="G98" s="178"/>
      <c r="H98" s="27"/>
      <c r="I98" s="2"/>
    </row>
    <row r="99" spans="2:10" ht="51.75" customHeight="1" thickBot="1" x14ac:dyDescent="0.3">
      <c r="B99" s="5"/>
      <c r="C99" s="32" t="s">
        <v>61</v>
      </c>
      <c r="D99" s="109">
        <f>SUM(D97:D98)</f>
        <v>3795599.2941483366</v>
      </c>
      <c r="E99" s="124">
        <f>SUM(E97:E98)</f>
        <v>3795599.2941483366</v>
      </c>
      <c r="F99" s="5"/>
      <c r="I99" s="2"/>
    </row>
    <row r="100" spans="2:10" ht="42" customHeight="1" x14ac:dyDescent="0.25">
      <c r="B100" s="5"/>
      <c r="G100" s="179"/>
      <c r="H100" s="179"/>
      <c r="I100" s="4"/>
      <c r="J100" s="2"/>
    </row>
    <row r="101" spans="2:10" s="40" customFormat="1" ht="29.25" customHeight="1" thickBot="1" x14ac:dyDescent="0.3">
      <c r="B101" s="12"/>
      <c r="C101" s="34"/>
      <c r="D101" s="35"/>
      <c r="E101" s="35"/>
      <c r="F101" s="35"/>
      <c r="G101" s="183"/>
      <c r="H101" s="183"/>
      <c r="I101" s="15"/>
      <c r="J101" s="16"/>
    </row>
    <row r="102" spans="2:10" ht="23.25" customHeight="1" x14ac:dyDescent="0.25">
      <c r="B102" s="2"/>
      <c r="C102" s="219" t="s">
        <v>26</v>
      </c>
      <c r="D102" s="220"/>
      <c r="E102" s="220"/>
      <c r="F102" s="221"/>
      <c r="G102" s="183"/>
      <c r="H102" s="183"/>
      <c r="I102" s="2"/>
      <c r="J102" s="41"/>
    </row>
    <row r="103" spans="2:10" ht="41.25" customHeight="1" x14ac:dyDescent="0.25">
      <c r="B103" s="2"/>
      <c r="C103" s="105"/>
      <c r="D103" s="239" t="str">
        <f>D4</f>
        <v>Recipient Organization 1</v>
      </c>
      <c r="E103" s="228" t="s">
        <v>61</v>
      </c>
      <c r="F103" s="230" t="s">
        <v>28</v>
      </c>
      <c r="G103" s="183"/>
      <c r="H103" s="183"/>
      <c r="I103" s="2"/>
      <c r="J103" s="41"/>
    </row>
    <row r="104" spans="2:10" ht="27.75" customHeight="1" x14ac:dyDescent="0.25">
      <c r="B104" s="2"/>
      <c r="C104" s="105"/>
      <c r="D104" s="240"/>
      <c r="E104" s="229"/>
      <c r="F104" s="231"/>
      <c r="G104" s="177"/>
      <c r="H104" s="177"/>
      <c r="I104" s="2"/>
      <c r="J104" s="41"/>
    </row>
    <row r="105" spans="2:10" ht="55.5" customHeight="1" x14ac:dyDescent="0.25">
      <c r="B105" s="2"/>
      <c r="C105" s="31" t="s">
        <v>27</v>
      </c>
      <c r="D105" s="107">
        <v>3795599.29</v>
      </c>
      <c r="E105" s="108">
        <f>SUM(D105:D105)</f>
        <v>3795599.29</v>
      </c>
      <c r="F105" s="145">
        <v>1</v>
      </c>
      <c r="G105" s="177"/>
      <c r="H105" s="177"/>
      <c r="I105" s="2"/>
      <c r="J105" s="41"/>
    </row>
    <row r="106" spans="2:10" ht="57.75" customHeight="1" x14ac:dyDescent="0.25">
      <c r="B106" s="218"/>
      <c r="C106" s="129" t="s">
        <v>29</v>
      </c>
      <c r="D106" s="107"/>
      <c r="E106" s="130">
        <f>SUM(D106:D106)</f>
        <v>0</v>
      </c>
      <c r="F106" s="146"/>
      <c r="G106" s="180"/>
      <c r="H106" s="180"/>
      <c r="I106" s="41"/>
      <c r="J106" s="41"/>
    </row>
    <row r="107" spans="2:10" ht="57.75" customHeight="1" x14ac:dyDescent="0.25">
      <c r="B107" s="218"/>
      <c r="C107" s="129" t="s">
        <v>464</v>
      </c>
      <c r="D107" s="107">
        <f>$D$99*F107</f>
        <v>0</v>
      </c>
      <c r="E107" s="130">
        <f>SUM(D107:D107)</f>
        <v>0</v>
      </c>
      <c r="F107" s="147">
        <v>0</v>
      </c>
      <c r="G107" s="184"/>
      <c r="H107" s="184"/>
      <c r="I107" s="41"/>
      <c r="J107" s="41"/>
    </row>
    <row r="108" spans="2:10" ht="38.25" customHeight="1" thickBot="1" x14ac:dyDescent="0.3">
      <c r="B108" s="218"/>
      <c r="C108" s="32" t="s">
        <v>459</v>
      </c>
      <c r="D108" s="109">
        <f>SUM(D105:D107)</f>
        <v>3795599.29</v>
      </c>
      <c r="E108" s="109">
        <f>SUM(E105:E107)</f>
        <v>3795599.29</v>
      </c>
      <c r="F108" s="110">
        <f>SUM(F105:F107)</f>
        <v>1</v>
      </c>
      <c r="G108" s="181"/>
      <c r="H108" s="179"/>
      <c r="I108" s="41"/>
      <c r="J108" s="41"/>
    </row>
    <row r="109" spans="2:10" ht="21.75" customHeight="1" thickBot="1" x14ac:dyDescent="0.3">
      <c r="B109" s="218"/>
      <c r="C109" s="3"/>
      <c r="D109" s="8"/>
      <c r="E109" s="8"/>
      <c r="F109" s="8"/>
      <c r="G109" s="181"/>
      <c r="H109" s="179"/>
      <c r="I109" s="41"/>
      <c r="J109" s="41"/>
    </row>
    <row r="110" spans="2:10" ht="49.5" customHeight="1" x14ac:dyDescent="0.25">
      <c r="B110" s="218"/>
      <c r="C110" s="111" t="s">
        <v>472</v>
      </c>
      <c r="D110" s="112">
        <f>SUM(F15,F25,F35,F45,F57,F67,F77,F86)*1.07</f>
        <v>1225788.0099519177</v>
      </c>
      <c r="E110" s="35"/>
      <c r="F110" s="187" t="s">
        <v>474</v>
      </c>
      <c r="G110" s="188">
        <f>SUM(G86,,G77,G67,G57,G45,G35,G25,G15)</f>
        <v>1653991.1200000003</v>
      </c>
      <c r="H110" s="204"/>
      <c r="I110" s="41"/>
      <c r="J110" s="41"/>
    </row>
    <row r="111" spans="2:10" ht="28.5" customHeight="1" x14ac:dyDescent="0.25">
      <c r="B111" s="218"/>
      <c r="C111" s="113" t="s">
        <v>14</v>
      </c>
      <c r="D111" s="171">
        <f>D110/E99</f>
        <v>0.3229497939473514</v>
      </c>
      <c r="E111" s="43"/>
      <c r="F111" s="213" t="s">
        <v>490</v>
      </c>
      <c r="G111" s="214">
        <f>G110*0.07</f>
        <v>115779.37840000003</v>
      </c>
      <c r="H111" s="205"/>
      <c r="I111" s="41"/>
      <c r="J111" s="41"/>
    </row>
    <row r="112" spans="2:10" ht="34.5" customHeight="1" x14ac:dyDescent="0.25">
      <c r="B112" s="218"/>
      <c r="C112" s="232"/>
      <c r="D112" s="233"/>
      <c r="E112" s="44"/>
      <c r="F112" s="213" t="s">
        <v>491</v>
      </c>
      <c r="G112" s="214">
        <f>G110+G111</f>
        <v>1769770.4984000004</v>
      </c>
      <c r="I112" s="41"/>
      <c r="J112" s="41"/>
    </row>
    <row r="113" spans="1:10" ht="32.25" customHeight="1" thickBot="1" x14ac:dyDescent="0.3">
      <c r="B113" s="218"/>
      <c r="C113" s="113" t="s">
        <v>473</v>
      </c>
      <c r="D113" s="114">
        <f>SUM(D84:D85)*1.07</f>
        <v>160500</v>
      </c>
      <c r="E113" s="45"/>
      <c r="F113" s="189" t="s">
        <v>475</v>
      </c>
      <c r="G113" s="190">
        <f>G112/E97</f>
        <v>0.49890788951495524</v>
      </c>
      <c r="I113" s="41"/>
      <c r="J113" s="41"/>
    </row>
    <row r="114" spans="1:10" ht="23.25" customHeight="1" x14ac:dyDescent="0.25">
      <c r="B114" s="218"/>
      <c r="C114" s="113" t="s">
        <v>15</v>
      </c>
      <c r="D114" s="171">
        <f>D113/E99</f>
        <v>4.2285812479584538E-2</v>
      </c>
      <c r="E114" s="45"/>
      <c r="F114" s="39" t="s">
        <v>492</v>
      </c>
      <c r="G114" s="173">
        <f>G112*D111</f>
        <v>571547.01779238158</v>
      </c>
      <c r="I114" s="41"/>
      <c r="J114" s="41"/>
    </row>
    <row r="115" spans="1:10" ht="66.75" customHeight="1" thickBot="1" x14ac:dyDescent="0.3">
      <c r="B115" s="218"/>
      <c r="C115" s="222" t="s">
        <v>469</v>
      </c>
      <c r="D115" s="223"/>
      <c r="E115" s="36"/>
      <c r="I115" s="41"/>
      <c r="J115" s="41"/>
    </row>
    <row r="116" spans="1:10" ht="55.5" customHeight="1" x14ac:dyDescent="0.25">
      <c r="B116" s="218"/>
      <c r="G116" s="174"/>
      <c r="J116" s="40"/>
    </row>
    <row r="117" spans="1:10" ht="42.75" customHeight="1" x14ac:dyDescent="0.25">
      <c r="B117" s="218"/>
      <c r="F117" s="41"/>
      <c r="I117" s="41"/>
    </row>
    <row r="118" spans="1:10" ht="21.75" customHeight="1" x14ac:dyDescent="0.25">
      <c r="B118" s="218"/>
      <c r="I118" s="41"/>
    </row>
    <row r="119" spans="1:10" ht="21.75" customHeight="1" x14ac:dyDescent="0.25">
      <c r="A119" s="41"/>
      <c r="B119" s="218"/>
    </row>
    <row r="120" spans="1:10" s="41" customFormat="1" ht="23.25" customHeight="1" x14ac:dyDescent="0.25">
      <c r="A120" s="39"/>
      <c r="B120" s="218"/>
      <c r="C120" s="39"/>
      <c r="D120" s="39"/>
      <c r="E120" s="39"/>
      <c r="F120" s="39"/>
      <c r="G120" s="173"/>
      <c r="H120" s="200"/>
      <c r="I120" s="39"/>
      <c r="J120" s="39"/>
    </row>
    <row r="121" spans="1:10" ht="23.25" customHeight="1" x14ac:dyDescent="0.25"/>
    <row r="122" spans="1:10" ht="21.75" customHeight="1" x14ac:dyDescent="0.25"/>
    <row r="123" spans="1:10" ht="16.5" customHeight="1" x14ac:dyDescent="0.25"/>
    <row r="124" spans="1:10" ht="29.25" customHeight="1" x14ac:dyDescent="0.25"/>
    <row r="125" spans="1:10" ht="24.75" customHeight="1" x14ac:dyDescent="0.25"/>
    <row r="126" spans="1:10" ht="33" customHeight="1" x14ac:dyDescent="0.25"/>
    <row r="128" spans="1:10" ht="15" customHeight="1" x14ac:dyDescent="0.25"/>
    <row r="129" ht="25.5" customHeight="1" x14ac:dyDescent="0.25"/>
  </sheetData>
  <sheetProtection formatCells="0" formatColumns="0" formatRows="0"/>
  <mergeCells count="22">
    <mergeCell ref="C94:E94"/>
    <mergeCell ref="D95:D96"/>
    <mergeCell ref="D103:D104"/>
    <mergeCell ref="C48:I48"/>
    <mergeCell ref="B1:D1"/>
    <mergeCell ref="C16:I16"/>
    <mergeCell ref="C6:I6"/>
    <mergeCell ref="C26:I26"/>
    <mergeCell ref="B2:D2"/>
    <mergeCell ref="C58:I58"/>
    <mergeCell ref="C68:I68"/>
    <mergeCell ref="C36:I36"/>
    <mergeCell ref="C5:I5"/>
    <mergeCell ref="C47:I47"/>
    <mergeCell ref="B106:B120"/>
    <mergeCell ref="C102:F102"/>
    <mergeCell ref="C115:D115"/>
    <mergeCell ref="C95:C96"/>
    <mergeCell ref="E95:E96"/>
    <mergeCell ref="E103:E104"/>
    <mergeCell ref="F103:F104"/>
    <mergeCell ref="C112:D112"/>
  </mergeCells>
  <conditionalFormatting sqref="D111">
    <cfRule type="cellIs" dxfId="15" priority="46" operator="lessThan">
      <formula>0.15</formula>
    </cfRule>
  </conditionalFormatting>
  <conditionalFormatting sqref="D114">
    <cfRule type="cellIs" dxfId="14" priority="44" operator="lessThan">
      <formula>0.05</formula>
    </cfRule>
  </conditionalFormatting>
  <conditionalFormatting sqref="F108 G107:H107">
    <cfRule type="cellIs" dxfId="13" priority="1" operator="greaterThan">
      <formula>1</formula>
    </cfRule>
  </conditionalFormatting>
  <dataValidations xWindow="431" yWindow="475" count="6">
    <dataValidation allowBlank="1" showInputMessage="1" showErrorMessage="1" prompt="Insert *text* description of Output here" sqref="C6 C16 C26 C36 C48 C58 C68" xr:uid="{31AC9CA6-D499-4711-A99F-BECD0A64F3A8}"/>
    <dataValidation allowBlank="1" showInputMessage="1" showErrorMessage="1" prompt="Insert *text* description of Activity here" sqref="C7 C17 C27 C37 C49 C59 C69" xr:uid="{E7A390F5-03DD-4A67-B842-17326B4F2DA4}"/>
    <dataValidation allowBlank="1" showInputMessage="1" showErrorMessage="1" prompt="% Towards Gender Equality and Women's Empowerment Must be Higher than 15%_x000a_" sqref="D111:E111" xr:uid="{E72508C7-C8DD-46A5-878C-E4FA07CAB6AF}"/>
    <dataValidation allowBlank="1" showInputMessage="1" showErrorMessage="1" prompt="M&amp;E Budget Cannot be Less than 5%_x000a_" sqref="D114:E114" xr:uid="{53928C0A-D548-4B6B-97FC-07D38B0E5FA7}"/>
    <dataValidation allowBlank="1" showInputMessage="1" showErrorMessage="1" prompt="Insert *text* description of Outcome here" sqref="C5:I5 C47:I47" xr:uid="{89ACADD6-F982-42D9-AC8D-CCF9750605B2}"/>
    <dataValidation allowBlank="1" showErrorMessage="1" prompt="% Towards Gender Equality and Women's Empowerment Must be Higher than 15%_x000a_" sqref="D113:E113" xr:uid="{8C6643DA-1D03-44FB-AC1F-C4CB706ED3AA}"/>
  </dataValidations>
  <pageMargins left="0.7" right="0.7" top="0.75" bottom="0.75" header="0.3" footer="0.3"/>
  <pageSetup scale="50" fitToHeight="0" orientation="landscape" r:id="rId1"/>
  <rowBreaks count="1" manualBreakCount="1">
    <brk id="58" max="16383" man="1"/>
  </rowBreaks>
  <ignoredErrors>
    <ignoredError sqref="D95:D96 D103:D104"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L145"/>
  <sheetViews>
    <sheetView showGridLines="0" showZeros="0" zoomScale="80" zoomScaleNormal="80" workbookViewId="0">
      <pane ySplit="4" topLeftCell="A5" activePane="bottomLeft" state="frozen"/>
      <selection pane="bottomLeft" activeCell="E108" sqref="E108"/>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25.7109375" style="56" customWidth="1"/>
    <col min="6" max="6" width="21.42578125" style="56" customWidth="1"/>
    <col min="7" max="7" width="16.85546875" style="56" customWidth="1"/>
    <col min="8" max="8" width="19.42578125" style="56" customWidth="1"/>
    <col min="9" max="9" width="19" style="56" customWidth="1"/>
    <col min="10" max="10" width="26" style="56" customWidth="1"/>
    <col min="11" max="11" width="21.140625" style="56" customWidth="1"/>
    <col min="12" max="12" width="7" style="59" customWidth="1"/>
    <col min="13" max="13" width="24.28515625" style="56" customWidth="1"/>
    <col min="14" max="14" width="26.42578125" style="56" customWidth="1"/>
    <col min="15" max="15" width="30.140625" style="56" customWidth="1"/>
    <col min="16" max="16" width="33" style="56" customWidth="1"/>
    <col min="17" max="18" width="22.7109375" style="56" customWidth="1"/>
    <col min="19" max="19" width="23.42578125" style="56" customWidth="1"/>
    <col min="20" max="20" width="32.140625" style="56" customWidth="1"/>
    <col min="21" max="21" width="9.140625" style="56"/>
    <col min="22" max="22" width="17.7109375" style="56" customWidth="1"/>
    <col min="23" max="23" width="26.42578125" style="56" customWidth="1"/>
    <col min="24" max="24" width="22.42578125" style="56" customWidth="1"/>
    <col min="25" max="25" width="29.7109375" style="56" customWidth="1"/>
    <col min="26" max="26" width="23.42578125" style="56" customWidth="1"/>
    <col min="27" max="27" width="18.42578125" style="56" customWidth="1"/>
    <col min="28" max="28" width="17.42578125" style="56" customWidth="1"/>
    <col min="29" max="29" width="25.140625" style="56" customWidth="1"/>
    <col min="30" max="16384" width="9.140625" style="56"/>
  </cols>
  <sheetData>
    <row r="1" spans="2:12" ht="31.5" customHeight="1" x14ac:dyDescent="0.7">
      <c r="C1" s="217" t="s">
        <v>452</v>
      </c>
      <c r="D1" s="217"/>
      <c r="E1" s="37"/>
      <c r="F1" s="38"/>
      <c r="G1" s="38"/>
      <c r="J1" s="24"/>
      <c r="K1" s="6"/>
      <c r="L1" s="56"/>
    </row>
    <row r="2" spans="2:12" ht="24" customHeight="1" x14ac:dyDescent="0.3">
      <c r="C2" s="247" t="s">
        <v>92</v>
      </c>
      <c r="D2" s="247"/>
      <c r="J2" s="24"/>
      <c r="K2" s="6"/>
      <c r="L2" s="56"/>
    </row>
    <row r="3" spans="2:12" ht="24" customHeight="1" x14ac:dyDescent="0.25">
      <c r="C3" s="49"/>
      <c r="D3" s="49"/>
      <c r="J3" s="24"/>
      <c r="K3" s="6"/>
      <c r="L3" s="56"/>
    </row>
    <row r="4" spans="2:12" ht="24" customHeight="1" x14ac:dyDescent="0.25">
      <c r="C4" s="49"/>
      <c r="D4" s="208" t="str">
        <f>'1) Budget Table'!D4</f>
        <v>Recipient Organization 1</v>
      </c>
      <c r="E4" s="198" t="s">
        <v>61</v>
      </c>
      <c r="J4" s="24"/>
      <c r="K4" s="6"/>
      <c r="L4" s="56"/>
    </row>
    <row r="5" spans="2:12" ht="24" customHeight="1" x14ac:dyDescent="0.25">
      <c r="B5" s="254" t="s">
        <v>98</v>
      </c>
      <c r="C5" s="255"/>
      <c r="D5" s="255"/>
      <c r="E5" s="256"/>
      <c r="J5" s="24"/>
      <c r="K5" s="6"/>
      <c r="L5" s="56"/>
    </row>
    <row r="6" spans="2:12" ht="22.5" customHeight="1" x14ac:dyDescent="0.25">
      <c r="C6" s="254" t="s">
        <v>95</v>
      </c>
      <c r="D6" s="255"/>
      <c r="E6" s="256"/>
      <c r="J6" s="24"/>
      <c r="K6" s="6"/>
      <c r="L6" s="56"/>
    </row>
    <row r="7" spans="2:12" ht="24.75" customHeight="1" thickBot="1" x14ac:dyDescent="0.3">
      <c r="C7" s="66" t="s">
        <v>94</v>
      </c>
      <c r="D7" s="67">
        <f>'1) Budget Table'!D15</f>
        <v>355188.843325286</v>
      </c>
      <c r="E7" s="68">
        <f t="shared" ref="E7:E15" si="0">SUM(D7:D7)</f>
        <v>355188.843325286</v>
      </c>
      <c r="J7" s="24"/>
      <c r="K7" s="6"/>
      <c r="L7" s="56"/>
    </row>
    <row r="8" spans="2:12" ht="21.75" customHeight="1" x14ac:dyDescent="0.25">
      <c r="C8" s="64" t="s">
        <v>9</v>
      </c>
      <c r="D8" s="211">
        <v>80715.129039571417</v>
      </c>
      <c r="E8" s="65">
        <f t="shared" si="0"/>
        <v>80715.129039571417</v>
      </c>
      <c r="L8" s="56"/>
    </row>
    <row r="9" spans="2:12" x14ac:dyDescent="0.25">
      <c r="C9" s="54" t="s">
        <v>10</v>
      </c>
      <c r="D9" s="215"/>
      <c r="E9" s="63">
        <f t="shared" si="0"/>
        <v>0</v>
      </c>
      <c r="L9" s="56"/>
    </row>
    <row r="10" spans="2:12" ht="15.75" customHeight="1" x14ac:dyDescent="0.25">
      <c r="C10" s="54" t="s">
        <v>11</v>
      </c>
      <c r="D10" s="215">
        <v>2857.1428571428573</v>
      </c>
      <c r="E10" s="63">
        <f t="shared" si="0"/>
        <v>2857.1428571428573</v>
      </c>
      <c r="L10" s="56"/>
    </row>
    <row r="11" spans="2:12" x14ac:dyDescent="0.25">
      <c r="C11" s="55" t="s">
        <v>12</v>
      </c>
      <c r="D11" s="211">
        <v>11428.571428571429</v>
      </c>
      <c r="E11" s="63">
        <f t="shared" si="0"/>
        <v>11428.571428571429</v>
      </c>
      <c r="L11" s="56"/>
    </row>
    <row r="12" spans="2:12" x14ac:dyDescent="0.25">
      <c r="C12" s="54" t="s">
        <v>16</v>
      </c>
      <c r="D12" s="215">
        <v>7142.8571428571431</v>
      </c>
      <c r="E12" s="63">
        <f t="shared" si="0"/>
        <v>7142.8571428571431</v>
      </c>
      <c r="L12" s="56"/>
    </row>
    <row r="13" spans="2:12" ht="21.75" customHeight="1" x14ac:dyDescent="0.25">
      <c r="C13" s="54" t="s">
        <v>13</v>
      </c>
      <c r="D13" s="211">
        <f>142239+103949</f>
        <v>246188</v>
      </c>
      <c r="E13" s="63">
        <f t="shared" si="0"/>
        <v>246188</v>
      </c>
      <c r="L13" s="56"/>
    </row>
    <row r="14" spans="2:12" ht="21.75" customHeight="1" x14ac:dyDescent="0.25">
      <c r="C14" s="54" t="s">
        <v>93</v>
      </c>
      <c r="D14" s="215">
        <v>6857.1428571428569</v>
      </c>
      <c r="E14" s="63">
        <f t="shared" si="0"/>
        <v>6857.1428571428569</v>
      </c>
      <c r="L14" s="56"/>
    </row>
    <row r="15" spans="2:12" ht="15.75" customHeight="1" x14ac:dyDescent="0.25">
      <c r="C15" s="58" t="s">
        <v>96</v>
      </c>
      <c r="D15" s="69">
        <f>SUM(D8:D14)</f>
        <v>355188.84332528571</v>
      </c>
      <c r="E15" s="136">
        <f t="shared" si="0"/>
        <v>355188.84332528571</v>
      </c>
      <c r="L15" s="56"/>
    </row>
    <row r="16" spans="2:12" s="57" customFormat="1" x14ac:dyDescent="0.25">
      <c r="C16" s="73"/>
      <c r="D16" s="74"/>
      <c r="E16" s="137"/>
    </row>
    <row r="17" spans="3:12" x14ac:dyDescent="0.25">
      <c r="C17" s="254" t="s">
        <v>99</v>
      </c>
      <c r="D17" s="255"/>
      <c r="E17" s="256"/>
      <c r="L17" s="56"/>
    </row>
    <row r="18" spans="3:12" ht="27" customHeight="1" thickBot="1" x14ac:dyDescent="0.3">
      <c r="C18" s="66" t="s">
        <v>94</v>
      </c>
      <c r="D18" s="67">
        <f>'1) Budget Table'!D25</f>
        <v>835949.84332528606</v>
      </c>
      <c r="E18" s="68">
        <f t="shared" ref="E18:E26" si="1">SUM(D18:D18)</f>
        <v>835949.84332528606</v>
      </c>
      <c r="L18" s="56"/>
    </row>
    <row r="19" spans="3:12" x14ac:dyDescent="0.25">
      <c r="C19" s="64" t="s">
        <v>9</v>
      </c>
      <c r="D19" s="211">
        <v>80715.129039571417</v>
      </c>
      <c r="E19" s="65">
        <f t="shared" si="1"/>
        <v>80715.129039571417</v>
      </c>
      <c r="L19" s="56"/>
    </row>
    <row r="20" spans="3:12" x14ac:dyDescent="0.25">
      <c r="C20" s="54" t="s">
        <v>10</v>
      </c>
      <c r="D20" s="215"/>
      <c r="E20" s="63">
        <f t="shared" si="1"/>
        <v>0</v>
      </c>
      <c r="L20" s="56"/>
    </row>
    <row r="21" spans="3:12" ht="31.5" x14ac:dyDescent="0.25">
      <c r="C21" s="54" t="s">
        <v>11</v>
      </c>
      <c r="D21" s="215">
        <v>2857.1428571428573</v>
      </c>
      <c r="E21" s="63">
        <f t="shared" si="1"/>
        <v>2857.1428571428573</v>
      </c>
      <c r="L21" s="56"/>
    </row>
    <row r="22" spans="3:12" x14ac:dyDescent="0.25">
      <c r="C22" s="55" t="s">
        <v>12</v>
      </c>
      <c r="D22" s="211">
        <v>11428.571428571429</v>
      </c>
      <c r="E22" s="63">
        <f t="shared" si="1"/>
        <v>11428.571428571429</v>
      </c>
      <c r="L22" s="56"/>
    </row>
    <row r="23" spans="3:12" x14ac:dyDescent="0.25">
      <c r="C23" s="54" t="s">
        <v>16</v>
      </c>
      <c r="D23" s="215">
        <v>7142.8571428571431</v>
      </c>
      <c r="E23" s="63">
        <f t="shared" si="1"/>
        <v>7142.8571428571431</v>
      </c>
      <c r="L23" s="56"/>
    </row>
    <row r="24" spans="3:12" x14ac:dyDescent="0.25">
      <c r="C24" s="54" t="s">
        <v>13</v>
      </c>
      <c r="D24" s="211">
        <f>623000+103949</f>
        <v>726949</v>
      </c>
      <c r="E24" s="63">
        <f t="shared" si="1"/>
        <v>726949</v>
      </c>
      <c r="L24" s="56"/>
    </row>
    <row r="25" spans="3:12" x14ac:dyDescent="0.25">
      <c r="C25" s="54" t="s">
        <v>93</v>
      </c>
      <c r="D25" s="215">
        <v>6857.1428571428569</v>
      </c>
      <c r="E25" s="63">
        <f t="shared" si="1"/>
        <v>6857.1428571428569</v>
      </c>
      <c r="L25" s="56"/>
    </row>
    <row r="26" spans="3:12" x14ac:dyDescent="0.25">
      <c r="C26" s="58" t="s">
        <v>96</v>
      </c>
      <c r="D26" s="69">
        <f>SUM(D19:D25)</f>
        <v>835949.84332528571</v>
      </c>
      <c r="E26" s="63">
        <f t="shared" si="1"/>
        <v>835949.84332528571</v>
      </c>
      <c r="L26" s="56"/>
    </row>
    <row r="27" spans="3:12" s="57" customFormat="1" x14ac:dyDescent="0.25">
      <c r="C27" s="73"/>
      <c r="D27" s="74"/>
      <c r="E27" s="75"/>
    </row>
    <row r="28" spans="3:12" x14ac:dyDescent="0.25">
      <c r="C28" s="254" t="s">
        <v>100</v>
      </c>
      <c r="D28" s="255"/>
      <c r="E28" s="256"/>
      <c r="L28" s="56"/>
    </row>
    <row r="29" spans="3:12" ht="21.75" customHeight="1" thickBot="1" x14ac:dyDescent="0.3">
      <c r="C29" s="66" t="s">
        <v>94</v>
      </c>
      <c r="D29" s="67">
        <f>'1) Budget Table'!D35</f>
        <v>470949.843325286</v>
      </c>
      <c r="E29" s="68">
        <f t="shared" ref="E29:E37" si="2">SUM(D29:D29)</f>
        <v>470949.843325286</v>
      </c>
      <c r="L29" s="56"/>
    </row>
    <row r="30" spans="3:12" x14ac:dyDescent="0.25">
      <c r="C30" s="64" t="s">
        <v>9</v>
      </c>
      <c r="D30" s="211">
        <v>80715.129039571417</v>
      </c>
      <c r="E30" s="65">
        <f t="shared" si="2"/>
        <v>80715.129039571417</v>
      </c>
      <c r="L30" s="56"/>
    </row>
    <row r="31" spans="3:12" s="57" customFormat="1" ht="15.75" customHeight="1" x14ac:dyDescent="0.25">
      <c r="C31" s="54" t="s">
        <v>10</v>
      </c>
      <c r="D31" s="215"/>
      <c r="E31" s="63">
        <f t="shared" si="2"/>
        <v>0</v>
      </c>
    </row>
    <row r="32" spans="3:12" s="57" customFormat="1" ht="31.5" x14ac:dyDescent="0.25">
      <c r="C32" s="54" t="s">
        <v>11</v>
      </c>
      <c r="D32" s="215">
        <v>2857.1428571428573</v>
      </c>
      <c r="E32" s="63">
        <f t="shared" si="2"/>
        <v>2857.1428571428573</v>
      </c>
    </row>
    <row r="33" spans="3:12" s="57" customFormat="1" x14ac:dyDescent="0.25">
      <c r="C33" s="55" t="s">
        <v>12</v>
      </c>
      <c r="D33" s="211">
        <v>11428.571428571429</v>
      </c>
      <c r="E33" s="63">
        <f t="shared" si="2"/>
        <v>11428.571428571429</v>
      </c>
    </row>
    <row r="34" spans="3:12" x14ac:dyDescent="0.25">
      <c r="C34" s="54" t="s">
        <v>16</v>
      </c>
      <c r="D34" s="215">
        <v>7142.8571428571431</v>
      </c>
      <c r="E34" s="63">
        <f t="shared" si="2"/>
        <v>7142.8571428571431</v>
      </c>
      <c r="L34" s="56"/>
    </row>
    <row r="35" spans="3:12" x14ac:dyDescent="0.25">
      <c r="C35" s="54" t="s">
        <v>13</v>
      </c>
      <c r="D35" s="211">
        <f>258000+103949</f>
        <v>361949</v>
      </c>
      <c r="E35" s="63">
        <f t="shared" si="2"/>
        <v>361949</v>
      </c>
      <c r="L35" s="56"/>
    </row>
    <row r="36" spans="3:12" x14ac:dyDescent="0.25">
      <c r="C36" s="54" t="s">
        <v>93</v>
      </c>
      <c r="D36" s="215">
        <v>6857.1428571428569</v>
      </c>
      <c r="E36" s="63">
        <f t="shared" si="2"/>
        <v>6857.1428571428569</v>
      </c>
      <c r="L36" s="56"/>
    </row>
    <row r="37" spans="3:12" x14ac:dyDescent="0.25">
      <c r="C37" s="58" t="s">
        <v>96</v>
      </c>
      <c r="D37" s="69">
        <f>SUM(D30:D36)</f>
        <v>470949.84332528571</v>
      </c>
      <c r="E37" s="63">
        <f t="shared" si="2"/>
        <v>470949.84332528571</v>
      </c>
      <c r="L37" s="56"/>
    </row>
    <row r="38" spans="3:12" x14ac:dyDescent="0.25">
      <c r="C38" s="254" t="s">
        <v>101</v>
      </c>
      <c r="D38" s="255"/>
      <c r="E38" s="256"/>
      <c r="L38" s="56"/>
    </row>
    <row r="39" spans="3:12" s="57" customFormat="1" x14ac:dyDescent="0.25">
      <c r="C39" s="70"/>
      <c r="D39" s="71"/>
      <c r="E39" s="72"/>
    </row>
    <row r="40" spans="3:12" ht="20.25" customHeight="1" thickBot="1" x14ac:dyDescent="0.3">
      <c r="C40" s="66" t="s">
        <v>94</v>
      </c>
      <c r="D40" s="67">
        <f>'1) Budget Table'!D45</f>
        <v>470949.843325286</v>
      </c>
      <c r="E40" s="68">
        <f t="shared" ref="E40:E48" si="3">SUM(D40:D40)</f>
        <v>470949.843325286</v>
      </c>
      <c r="L40" s="56"/>
    </row>
    <row r="41" spans="3:12" x14ac:dyDescent="0.25">
      <c r="C41" s="64" t="s">
        <v>9</v>
      </c>
      <c r="D41" s="211">
        <v>80715.129039571417</v>
      </c>
      <c r="E41" s="65">
        <f t="shared" si="3"/>
        <v>80715.129039571417</v>
      </c>
      <c r="L41" s="56"/>
    </row>
    <row r="42" spans="3:12" ht="15.75" customHeight="1" x14ac:dyDescent="0.25">
      <c r="C42" s="54" t="s">
        <v>10</v>
      </c>
      <c r="D42" s="215"/>
      <c r="E42" s="63">
        <f t="shared" si="3"/>
        <v>0</v>
      </c>
      <c r="L42" s="56"/>
    </row>
    <row r="43" spans="3:12" ht="32.25" customHeight="1" x14ac:dyDescent="0.25">
      <c r="C43" s="54" t="s">
        <v>11</v>
      </c>
      <c r="D43" s="215">
        <v>2857.1428571428573</v>
      </c>
      <c r="E43" s="63">
        <f t="shared" si="3"/>
        <v>2857.1428571428573</v>
      </c>
      <c r="L43" s="56"/>
    </row>
    <row r="44" spans="3:12" s="57" customFormat="1" x14ac:dyDescent="0.25">
      <c r="C44" s="55" t="s">
        <v>12</v>
      </c>
      <c r="D44" s="211">
        <v>11428.571428571429</v>
      </c>
      <c r="E44" s="63">
        <f t="shared" si="3"/>
        <v>11428.571428571429</v>
      </c>
    </row>
    <row r="45" spans="3:12" x14ac:dyDescent="0.25">
      <c r="C45" s="54" t="s">
        <v>16</v>
      </c>
      <c r="D45" s="215">
        <v>7142.8571428571431</v>
      </c>
      <c r="E45" s="63">
        <f t="shared" si="3"/>
        <v>7142.8571428571431</v>
      </c>
      <c r="L45" s="56"/>
    </row>
    <row r="46" spans="3:12" x14ac:dyDescent="0.25">
      <c r="C46" s="54" t="s">
        <v>13</v>
      </c>
      <c r="D46" s="215">
        <f>258000+103949</f>
        <v>361949</v>
      </c>
      <c r="E46" s="63">
        <f t="shared" si="3"/>
        <v>361949</v>
      </c>
      <c r="L46" s="56"/>
    </row>
    <row r="47" spans="3:12" x14ac:dyDescent="0.25">
      <c r="C47" s="54" t="s">
        <v>93</v>
      </c>
      <c r="D47" s="215">
        <v>6857.1428571428569</v>
      </c>
      <c r="E47" s="63">
        <f t="shared" si="3"/>
        <v>6857.1428571428569</v>
      </c>
      <c r="L47" s="56"/>
    </row>
    <row r="48" spans="3:12" ht="21" customHeight="1" x14ac:dyDescent="0.25">
      <c r="C48" s="58" t="s">
        <v>96</v>
      </c>
      <c r="D48" s="69">
        <f>SUM(D41:D47)</f>
        <v>470949.84332528571</v>
      </c>
      <c r="E48" s="63">
        <f t="shared" si="3"/>
        <v>470949.84332528571</v>
      </c>
      <c r="L48" s="56"/>
    </row>
    <row r="49" spans="2:12" s="57" customFormat="1" ht="22.5" customHeight="1" x14ac:dyDescent="0.25">
      <c r="C49" s="76"/>
      <c r="D49" s="74"/>
      <c r="E49" s="75"/>
    </row>
    <row r="50" spans="2:12" x14ac:dyDescent="0.25">
      <c r="B50" s="254" t="s">
        <v>102</v>
      </c>
      <c r="C50" s="255"/>
      <c r="D50" s="255"/>
      <c r="E50" s="256"/>
      <c r="L50" s="56"/>
    </row>
    <row r="51" spans="2:12" x14ac:dyDescent="0.25">
      <c r="C51" s="254" t="s">
        <v>103</v>
      </c>
      <c r="D51" s="255"/>
      <c r="E51" s="256"/>
      <c r="L51" s="56"/>
    </row>
    <row r="52" spans="2:12" ht="24" customHeight="1" thickBot="1" x14ac:dyDescent="0.3">
      <c r="C52" s="66" t="s">
        <v>94</v>
      </c>
      <c r="D52" s="67">
        <f>'1) Budget Table'!D57</f>
        <v>470949.843325286</v>
      </c>
      <c r="E52" s="68">
        <f t="shared" ref="E52:E60" si="4">SUM(D52:D52)</f>
        <v>470949.843325286</v>
      </c>
      <c r="L52" s="56"/>
    </row>
    <row r="53" spans="2:12" ht="15.75" customHeight="1" x14ac:dyDescent="0.25">
      <c r="C53" s="64" t="s">
        <v>9</v>
      </c>
      <c r="D53" s="211">
        <v>80715.129039571417</v>
      </c>
      <c r="E53" s="65">
        <f t="shared" si="4"/>
        <v>80715.129039571417</v>
      </c>
      <c r="L53" s="56"/>
    </row>
    <row r="54" spans="2:12" ht="15.75" customHeight="1" x14ac:dyDescent="0.25">
      <c r="C54" s="54" t="s">
        <v>10</v>
      </c>
      <c r="D54" s="215"/>
      <c r="E54" s="63">
        <f t="shared" si="4"/>
        <v>0</v>
      </c>
      <c r="L54" s="56"/>
    </row>
    <row r="55" spans="2:12" ht="15.75" customHeight="1" x14ac:dyDescent="0.25">
      <c r="C55" s="54" t="s">
        <v>11</v>
      </c>
      <c r="D55" s="215">
        <v>2857.1428571428573</v>
      </c>
      <c r="E55" s="63">
        <f t="shared" si="4"/>
        <v>2857.1428571428573</v>
      </c>
      <c r="L55" s="56"/>
    </row>
    <row r="56" spans="2:12" ht="18.75" customHeight="1" x14ac:dyDescent="0.25">
      <c r="C56" s="55" t="s">
        <v>12</v>
      </c>
      <c r="D56" s="211">
        <v>11428.571428571429</v>
      </c>
      <c r="E56" s="63">
        <f t="shared" si="4"/>
        <v>11428.571428571429</v>
      </c>
      <c r="L56" s="56"/>
    </row>
    <row r="57" spans="2:12" x14ac:dyDescent="0.25">
      <c r="C57" s="54" t="s">
        <v>16</v>
      </c>
      <c r="D57" s="215">
        <v>7142.8571428571431</v>
      </c>
      <c r="E57" s="63">
        <f t="shared" si="4"/>
        <v>7142.8571428571431</v>
      </c>
      <c r="L57" s="56"/>
    </row>
    <row r="58" spans="2:12" s="57" customFormat="1" ht="21.75" customHeight="1" x14ac:dyDescent="0.25">
      <c r="B58" s="56"/>
      <c r="C58" s="54" t="s">
        <v>13</v>
      </c>
      <c r="D58" s="215">
        <f>258000+103949</f>
        <v>361949</v>
      </c>
      <c r="E58" s="63">
        <f t="shared" si="4"/>
        <v>361949</v>
      </c>
    </row>
    <row r="59" spans="2:12" s="57" customFormat="1" x14ac:dyDescent="0.25">
      <c r="B59" s="56"/>
      <c r="C59" s="54" t="s">
        <v>93</v>
      </c>
      <c r="D59" s="215">
        <v>6857.1428571428569</v>
      </c>
      <c r="E59" s="63">
        <f t="shared" si="4"/>
        <v>6857.1428571428569</v>
      </c>
    </row>
    <row r="60" spans="2:12" x14ac:dyDescent="0.25">
      <c r="C60" s="58" t="s">
        <v>96</v>
      </c>
      <c r="D60" s="69">
        <f>SUM(D53:D59)</f>
        <v>470949.84332528571</v>
      </c>
      <c r="E60" s="63">
        <f t="shared" si="4"/>
        <v>470949.84332528571</v>
      </c>
      <c r="L60" s="56"/>
    </row>
    <row r="61" spans="2:12" s="57" customFormat="1" x14ac:dyDescent="0.25">
      <c r="C61" s="73"/>
      <c r="D61" s="74"/>
      <c r="E61" s="75"/>
    </row>
    <row r="62" spans="2:12" x14ac:dyDescent="0.25">
      <c r="B62" s="57"/>
      <c r="C62" s="254" t="s">
        <v>72</v>
      </c>
      <c r="D62" s="255"/>
      <c r="E62" s="256"/>
      <c r="L62" s="56"/>
    </row>
    <row r="63" spans="2:12" ht="21.75" customHeight="1" thickBot="1" x14ac:dyDescent="0.3">
      <c r="C63" s="66" t="s">
        <v>94</v>
      </c>
      <c r="D63" s="67">
        <f>'1) Budget Table'!D67</f>
        <v>386152</v>
      </c>
      <c r="E63" s="68">
        <f t="shared" ref="E63:E71" si="5">SUM(D63:D63)</f>
        <v>386152</v>
      </c>
      <c r="L63" s="56"/>
    </row>
    <row r="64" spans="2:12" ht="15.75" customHeight="1" x14ac:dyDescent="0.25">
      <c r="C64" s="64" t="s">
        <v>9</v>
      </c>
      <c r="D64" s="211">
        <v>80715.129039571417</v>
      </c>
      <c r="E64" s="65">
        <f t="shared" si="5"/>
        <v>80715.129039571417</v>
      </c>
      <c r="L64" s="56"/>
    </row>
    <row r="65" spans="2:12" ht="15.75" customHeight="1" x14ac:dyDescent="0.25">
      <c r="C65" s="54" t="s">
        <v>10</v>
      </c>
      <c r="D65" s="215"/>
      <c r="E65" s="63">
        <f t="shared" si="5"/>
        <v>0</v>
      </c>
      <c r="L65" s="56"/>
    </row>
    <row r="66" spans="2:12" ht="15.75" customHeight="1" x14ac:dyDescent="0.25">
      <c r="C66" s="54" t="s">
        <v>11</v>
      </c>
      <c r="D66" s="215">
        <v>2857.1428571428573</v>
      </c>
      <c r="E66" s="63">
        <f t="shared" si="5"/>
        <v>2857.1428571428573</v>
      </c>
      <c r="L66" s="56"/>
    </row>
    <row r="67" spans="2:12" x14ac:dyDescent="0.25">
      <c r="C67" s="55" t="s">
        <v>12</v>
      </c>
      <c r="D67" s="211">
        <v>11428.571428571429</v>
      </c>
      <c r="E67" s="63">
        <f t="shared" si="5"/>
        <v>11428.571428571429</v>
      </c>
      <c r="L67" s="56"/>
    </row>
    <row r="68" spans="2:12" x14ac:dyDescent="0.25">
      <c r="C68" s="54" t="s">
        <v>16</v>
      </c>
      <c r="D68" s="215">
        <v>7142.8571428571431</v>
      </c>
      <c r="E68" s="63">
        <f t="shared" si="5"/>
        <v>7142.8571428571431</v>
      </c>
      <c r="L68" s="56"/>
    </row>
    <row r="69" spans="2:12" x14ac:dyDescent="0.25">
      <c r="C69" s="54" t="s">
        <v>13</v>
      </c>
      <c r="D69" s="215">
        <f>255000+22151</f>
        <v>277151</v>
      </c>
      <c r="E69" s="63">
        <f t="shared" si="5"/>
        <v>277151</v>
      </c>
      <c r="L69" s="56"/>
    </row>
    <row r="70" spans="2:12" x14ac:dyDescent="0.25">
      <c r="C70" s="54" t="s">
        <v>93</v>
      </c>
      <c r="D70" s="215">
        <v>6857.1428571428569</v>
      </c>
      <c r="E70" s="63">
        <f t="shared" si="5"/>
        <v>6857.1428571428569</v>
      </c>
      <c r="L70" s="56"/>
    </row>
    <row r="71" spans="2:12" x14ac:dyDescent="0.25">
      <c r="C71" s="58" t="s">
        <v>96</v>
      </c>
      <c r="D71" s="69">
        <f>SUM(D64:D70)</f>
        <v>386151.84332528571</v>
      </c>
      <c r="E71" s="69">
        <f t="shared" si="5"/>
        <v>386151.84332528571</v>
      </c>
      <c r="L71" s="56"/>
    </row>
    <row r="72" spans="2:12" s="57" customFormat="1" x14ac:dyDescent="0.25">
      <c r="C72" s="73"/>
      <c r="D72" s="74"/>
      <c r="E72" s="75"/>
    </row>
    <row r="73" spans="2:12" x14ac:dyDescent="0.25">
      <c r="C73" s="254" t="s">
        <v>81</v>
      </c>
      <c r="D73" s="255"/>
      <c r="E73" s="256"/>
      <c r="L73" s="56"/>
    </row>
    <row r="74" spans="2:12" ht="21.75" customHeight="1" thickBot="1" x14ac:dyDescent="0.3">
      <c r="B74" s="57"/>
      <c r="C74" s="66" t="s">
        <v>94</v>
      </c>
      <c r="D74" s="67">
        <f>'1) Budget Table'!D77</f>
        <v>407148.843325286</v>
      </c>
      <c r="E74" s="68">
        <f t="shared" ref="E74:E82" si="6">SUM(D74:D74)</f>
        <v>407148.843325286</v>
      </c>
      <c r="L74" s="56"/>
    </row>
    <row r="75" spans="2:12" ht="18" customHeight="1" x14ac:dyDescent="0.25">
      <c r="C75" s="64" t="s">
        <v>9</v>
      </c>
      <c r="D75" s="211">
        <v>80715.129039571417</v>
      </c>
      <c r="E75" s="65">
        <f t="shared" si="6"/>
        <v>80715.129039571417</v>
      </c>
      <c r="L75" s="56"/>
    </row>
    <row r="76" spans="2:12" ht="15.75" customHeight="1" x14ac:dyDescent="0.25">
      <c r="C76" s="54" t="s">
        <v>10</v>
      </c>
      <c r="D76" s="215"/>
      <c r="E76" s="63">
        <f t="shared" si="6"/>
        <v>0</v>
      </c>
      <c r="L76" s="56"/>
    </row>
    <row r="77" spans="2:12" s="57" customFormat="1" ht="15.75" customHeight="1" x14ac:dyDescent="0.25">
      <c r="B77" s="56"/>
      <c r="C77" s="54" t="s">
        <v>11</v>
      </c>
      <c r="D77" s="215">
        <v>2857.1428571428573</v>
      </c>
      <c r="E77" s="63">
        <f t="shared" si="6"/>
        <v>2857.1428571428573</v>
      </c>
    </row>
    <row r="78" spans="2:12" x14ac:dyDescent="0.25">
      <c r="B78" s="57"/>
      <c r="C78" s="55" t="s">
        <v>12</v>
      </c>
      <c r="D78" s="211">
        <v>11428.571428571429</v>
      </c>
      <c r="E78" s="63">
        <f t="shared" si="6"/>
        <v>11428.571428571429</v>
      </c>
      <c r="L78" s="56"/>
    </row>
    <row r="79" spans="2:12" x14ac:dyDescent="0.25">
      <c r="B79" s="57"/>
      <c r="C79" s="54" t="s">
        <v>16</v>
      </c>
      <c r="D79" s="215">
        <v>7142.8571428571431</v>
      </c>
      <c r="E79" s="63">
        <f t="shared" si="6"/>
        <v>7142.8571428571431</v>
      </c>
      <c r="L79" s="56"/>
    </row>
    <row r="80" spans="2:12" x14ac:dyDescent="0.25">
      <c r="B80" s="57"/>
      <c r="C80" s="54" t="s">
        <v>13</v>
      </c>
      <c r="D80" s="215">
        <f>160000+138148</f>
        <v>298148</v>
      </c>
      <c r="E80" s="63">
        <f t="shared" si="6"/>
        <v>298148</v>
      </c>
      <c r="L80" s="56"/>
    </row>
    <row r="81" spans="3:12" x14ac:dyDescent="0.25">
      <c r="C81" s="54" t="s">
        <v>93</v>
      </c>
      <c r="D81" s="215">
        <v>6857.1428571428569</v>
      </c>
      <c r="E81" s="63">
        <f t="shared" si="6"/>
        <v>6857.1428571428569</v>
      </c>
      <c r="L81" s="56"/>
    </row>
    <row r="82" spans="3:12" x14ac:dyDescent="0.25">
      <c r="C82" s="58" t="s">
        <v>96</v>
      </c>
      <c r="D82" s="69">
        <f>SUM(D75:D81)</f>
        <v>407148.84332528571</v>
      </c>
      <c r="E82" s="63">
        <f t="shared" si="6"/>
        <v>407148.84332528571</v>
      </c>
      <c r="L82" s="56"/>
    </row>
    <row r="83" spans="3:12" s="57" customFormat="1" x14ac:dyDescent="0.25">
      <c r="C83" s="73"/>
      <c r="D83" s="74"/>
      <c r="E83" s="75"/>
    </row>
    <row r="84" spans="3:12" s="59" customFormat="1" ht="15.75" customHeight="1" x14ac:dyDescent="0.25">
      <c r="C84" s="56"/>
      <c r="D84" s="57"/>
      <c r="E84" s="56"/>
    </row>
    <row r="85" spans="3:12" s="59" customFormat="1" ht="15.75" customHeight="1" x14ac:dyDescent="0.25">
      <c r="C85" s="254" t="s">
        <v>457</v>
      </c>
      <c r="D85" s="255"/>
      <c r="E85" s="256"/>
    </row>
    <row r="86" spans="3:12" s="59" customFormat="1" ht="19.5" customHeight="1" thickBot="1" x14ac:dyDescent="0.3">
      <c r="C86" s="66" t="s">
        <v>458</v>
      </c>
      <c r="D86" s="67">
        <f>'1) Budget Table'!D86</f>
        <v>150000</v>
      </c>
      <c r="E86" s="68">
        <f t="shared" ref="E86:E94" si="7">SUM(D86:D86)</f>
        <v>150000</v>
      </c>
    </row>
    <row r="87" spans="3:12" s="59" customFormat="1" ht="15.75" customHeight="1" x14ac:dyDescent="0.25">
      <c r="C87" s="64" t="s">
        <v>9</v>
      </c>
      <c r="D87" s="101"/>
      <c r="E87" s="65">
        <f t="shared" si="7"/>
        <v>0</v>
      </c>
    </row>
    <row r="88" spans="3:12" s="59" customFormat="1" ht="15.75" customHeight="1" x14ac:dyDescent="0.25">
      <c r="C88" s="54" t="s">
        <v>10</v>
      </c>
      <c r="D88" s="102"/>
      <c r="E88" s="63">
        <f t="shared" si="7"/>
        <v>0</v>
      </c>
    </row>
    <row r="89" spans="3:12" s="59" customFormat="1" ht="15.75" customHeight="1" x14ac:dyDescent="0.25">
      <c r="C89" s="54" t="s">
        <v>11</v>
      </c>
      <c r="D89" s="102"/>
      <c r="E89" s="63">
        <f t="shared" si="7"/>
        <v>0</v>
      </c>
    </row>
    <row r="90" spans="3:12" s="59" customFormat="1" ht="15.75" customHeight="1" x14ac:dyDescent="0.25">
      <c r="C90" s="55" t="s">
        <v>12</v>
      </c>
      <c r="D90" s="102"/>
      <c r="E90" s="63">
        <f t="shared" si="7"/>
        <v>0</v>
      </c>
    </row>
    <row r="91" spans="3:12" s="59" customFormat="1" ht="15.75" customHeight="1" x14ac:dyDescent="0.25">
      <c r="C91" s="54" t="s">
        <v>16</v>
      </c>
      <c r="D91" s="102"/>
      <c r="E91" s="63">
        <f t="shared" si="7"/>
        <v>0</v>
      </c>
    </row>
    <row r="92" spans="3:12" s="59" customFormat="1" ht="15.75" customHeight="1" x14ac:dyDescent="0.25">
      <c r="C92" s="54" t="s">
        <v>13</v>
      </c>
      <c r="D92" s="102">
        <v>150000</v>
      </c>
      <c r="E92" s="63">
        <f t="shared" si="7"/>
        <v>150000</v>
      </c>
    </row>
    <row r="93" spans="3:12" s="59" customFormat="1" ht="15.75" customHeight="1" x14ac:dyDescent="0.25">
      <c r="C93" s="54" t="s">
        <v>93</v>
      </c>
      <c r="D93" s="102"/>
      <c r="E93" s="63">
        <f t="shared" si="7"/>
        <v>0</v>
      </c>
    </row>
    <row r="94" spans="3:12" s="59" customFormat="1" ht="15.75" customHeight="1" x14ac:dyDescent="0.25">
      <c r="C94" s="58" t="s">
        <v>96</v>
      </c>
      <c r="D94" s="69">
        <f>SUM(D87:D93)</f>
        <v>150000</v>
      </c>
      <c r="E94" s="63">
        <f t="shared" si="7"/>
        <v>150000</v>
      </c>
    </row>
    <row r="95" spans="3:12" s="59" customFormat="1" ht="15.75" customHeight="1" thickBot="1" x14ac:dyDescent="0.3">
      <c r="C95" s="56"/>
      <c r="D95" s="57"/>
      <c r="E95" s="56"/>
    </row>
    <row r="96" spans="3:12" s="59" customFormat="1" ht="19.5" customHeight="1" thickBot="1" x14ac:dyDescent="0.3">
      <c r="C96" s="261" t="s">
        <v>17</v>
      </c>
      <c r="D96" s="262"/>
      <c r="E96" s="263"/>
    </row>
    <row r="97" spans="3:11" s="59" customFormat="1" ht="19.5" customHeight="1" x14ac:dyDescent="0.25">
      <c r="C97" s="81"/>
      <c r="D97" s="257" t="str">
        <f>'1) Budget Table'!D4</f>
        <v>Recipient Organization 1</v>
      </c>
      <c r="E97" s="259" t="s">
        <v>17</v>
      </c>
    </row>
    <row r="98" spans="3:11" s="59" customFormat="1" ht="19.5" customHeight="1" x14ac:dyDescent="0.25">
      <c r="C98" s="81"/>
      <c r="D98" s="258"/>
      <c r="E98" s="260"/>
    </row>
    <row r="99" spans="3:11" s="59" customFormat="1" ht="19.5" customHeight="1" x14ac:dyDescent="0.25">
      <c r="C99" s="23" t="s">
        <v>9</v>
      </c>
      <c r="D99" s="216">
        <f>SUM(D8+D19+D30+D41+D53+D64+D75)</f>
        <v>565005.90327699983</v>
      </c>
      <c r="E99" s="79">
        <f t="shared" ref="E99:E106" si="8">SUM(D99:D99)</f>
        <v>565005.90327699983</v>
      </c>
    </row>
    <row r="100" spans="3:11" s="59" customFormat="1" ht="34.5" customHeight="1" x14ac:dyDescent="0.25">
      <c r="C100" s="23" t="s">
        <v>10</v>
      </c>
      <c r="D100" s="216">
        <f>SUM(D9+D20+D31+D42+D54+D65+D76)</f>
        <v>0</v>
      </c>
      <c r="E100" s="80">
        <f t="shared" si="8"/>
        <v>0</v>
      </c>
    </row>
    <row r="101" spans="3:11" s="59" customFormat="1" ht="48" customHeight="1" x14ac:dyDescent="0.25">
      <c r="C101" s="23" t="s">
        <v>11</v>
      </c>
      <c r="D101" s="216">
        <f>SUM(D10+D21+D32+D43+D55+D66+D77)</f>
        <v>20000.000000000004</v>
      </c>
      <c r="E101" s="80">
        <f t="shared" si="8"/>
        <v>20000.000000000004</v>
      </c>
    </row>
    <row r="102" spans="3:11" s="59" customFormat="1" ht="33" customHeight="1" x14ac:dyDescent="0.25">
      <c r="C102" s="33" t="s">
        <v>12</v>
      </c>
      <c r="D102" s="216">
        <f t="shared" ref="D102:D105" si="9">SUM(D11+D22+D33+D44+D56+D67+D78)</f>
        <v>80000.000000000015</v>
      </c>
      <c r="E102" s="80">
        <f t="shared" si="8"/>
        <v>80000.000000000015</v>
      </c>
    </row>
    <row r="103" spans="3:11" s="59" customFormat="1" ht="21" customHeight="1" x14ac:dyDescent="0.25">
      <c r="C103" s="23" t="s">
        <v>16</v>
      </c>
      <c r="D103" s="216">
        <f t="shared" si="9"/>
        <v>50000.000000000007</v>
      </c>
      <c r="E103" s="80">
        <f t="shared" si="8"/>
        <v>50000.000000000007</v>
      </c>
      <c r="F103" s="27"/>
      <c r="G103" s="27"/>
      <c r="H103" s="27"/>
      <c r="I103" s="27"/>
      <c r="J103" s="27"/>
      <c r="K103" s="26"/>
    </row>
    <row r="104" spans="3:11" s="59" customFormat="1" ht="39.75" customHeight="1" x14ac:dyDescent="0.25">
      <c r="C104" s="23" t="s">
        <v>13</v>
      </c>
      <c r="D104" s="216">
        <f>SUM(D13+D24+D35+D46+D58+D69+D80+D92)</f>
        <v>2784283</v>
      </c>
      <c r="E104" s="80">
        <f t="shared" si="8"/>
        <v>2784283</v>
      </c>
      <c r="F104" s="27"/>
      <c r="G104" s="27"/>
      <c r="H104" s="27"/>
      <c r="I104" s="27"/>
      <c r="J104" s="27"/>
      <c r="K104" s="26"/>
    </row>
    <row r="105" spans="3:11" s="59" customFormat="1" ht="23.25" customHeight="1" x14ac:dyDescent="0.25">
      <c r="C105" s="23" t="s">
        <v>93</v>
      </c>
      <c r="D105" s="216">
        <f t="shared" si="9"/>
        <v>47999.999999999993</v>
      </c>
      <c r="E105" s="80">
        <f t="shared" si="8"/>
        <v>47999.999999999993</v>
      </c>
      <c r="F105" s="27"/>
      <c r="G105" s="27"/>
      <c r="H105" s="27"/>
      <c r="I105" s="27"/>
      <c r="J105" s="27"/>
      <c r="K105" s="26"/>
    </row>
    <row r="106" spans="3:11" s="59" customFormat="1" ht="22.5" customHeight="1" x14ac:dyDescent="0.25">
      <c r="C106" s="139" t="s">
        <v>463</v>
      </c>
      <c r="D106" s="138">
        <f>SUM(D99:D105)</f>
        <v>3547288.9032769999</v>
      </c>
      <c r="E106" s="140">
        <f t="shared" si="8"/>
        <v>3547288.9032769999</v>
      </c>
      <c r="F106" s="27"/>
      <c r="G106" s="27"/>
      <c r="H106" s="27"/>
      <c r="I106" s="27"/>
      <c r="J106" s="27"/>
      <c r="K106" s="26"/>
    </row>
    <row r="107" spans="3:11" s="59" customFormat="1" ht="26.25" customHeight="1" thickBot="1" x14ac:dyDescent="0.3">
      <c r="C107" s="143" t="s">
        <v>461</v>
      </c>
      <c r="D107" s="82">
        <f>D106*0.07</f>
        <v>248310.22322939002</v>
      </c>
      <c r="E107" s="144">
        <f t="shared" ref="E107" si="10">E106*0.07</f>
        <v>248310.22322939002</v>
      </c>
      <c r="F107" s="35"/>
      <c r="G107" s="35"/>
      <c r="H107" s="35"/>
      <c r="I107" s="35"/>
      <c r="J107" s="60"/>
      <c r="K107" s="57"/>
    </row>
    <row r="108" spans="3:11" s="59" customFormat="1" ht="23.25" customHeight="1" thickBot="1" x14ac:dyDescent="0.3">
      <c r="C108" s="141" t="s">
        <v>462</v>
      </c>
      <c r="D108" s="142">
        <f>SUM(D106:D107)</f>
        <v>3795599.1265063901</v>
      </c>
      <c r="E108" s="142">
        <f t="shared" ref="E108" si="11">SUM(E106:E107)</f>
        <v>3795599.1265063901</v>
      </c>
      <c r="F108" s="35"/>
      <c r="G108" s="35"/>
      <c r="H108" s="35"/>
      <c r="I108" s="35"/>
      <c r="J108" s="60"/>
      <c r="K108" s="57"/>
    </row>
    <row r="109" spans="3:11" ht="15.75" customHeight="1" x14ac:dyDescent="0.25">
      <c r="J109" s="61"/>
    </row>
    <row r="110" spans="3:11" ht="15.75" customHeight="1" x14ac:dyDescent="0.25">
      <c r="F110" s="42"/>
      <c r="G110" s="42"/>
      <c r="J110" s="61"/>
    </row>
    <row r="111" spans="3:11" ht="15.75" customHeight="1" x14ac:dyDescent="0.25">
      <c r="F111" s="42"/>
      <c r="G111" s="42"/>
      <c r="J111" s="59"/>
    </row>
    <row r="112" spans="3:11" ht="40.5" customHeight="1" x14ac:dyDescent="0.25">
      <c r="F112" s="42"/>
      <c r="G112" s="42"/>
      <c r="J112" s="62"/>
    </row>
    <row r="113" spans="3:12" ht="24.75" customHeight="1" x14ac:dyDescent="0.25">
      <c r="F113" s="42"/>
      <c r="G113" s="42"/>
      <c r="J113" s="62"/>
    </row>
    <row r="114" spans="3:12" ht="41.25" customHeight="1" x14ac:dyDescent="0.25">
      <c r="F114" s="14"/>
      <c r="G114" s="42"/>
      <c r="J114" s="62"/>
    </row>
    <row r="115" spans="3:12" ht="51.75" customHeight="1" x14ac:dyDescent="0.25">
      <c r="F115" s="14"/>
      <c r="G115" s="42"/>
      <c r="J115" s="62"/>
      <c r="L115" s="56"/>
    </row>
    <row r="116" spans="3:12" ht="42" customHeight="1" x14ac:dyDescent="0.25">
      <c r="F116" s="42"/>
      <c r="G116" s="42"/>
      <c r="J116" s="62"/>
      <c r="L116" s="56"/>
    </row>
    <row r="117" spans="3:12" s="57" customFormat="1" ht="42" customHeight="1" x14ac:dyDescent="0.25">
      <c r="C117" s="56"/>
      <c r="E117" s="56"/>
      <c r="F117" s="59"/>
      <c r="G117" s="42"/>
      <c r="H117" s="56"/>
      <c r="I117" s="56"/>
      <c r="J117" s="62"/>
      <c r="K117" s="56"/>
    </row>
    <row r="118" spans="3:12" s="57" customFormat="1" ht="42" customHeight="1" x14ac:dyDescent="0.25">
      <c r="C118" s="56"/>
      <c r="E118" s="56"/>
      <c r="F118" s="56"/>
      <c r="G118" s="42"/>
      <c r="H118" s="56"/>
      <c r="I118" s="56"/>
      <c r="J118" s="56"/>
      <c r="K118" s="56"/>
    </row>
    <row r="119" spans="3:12" s="57" customFormat="1" ht="63.75" customHeight="1" x14ac:dyDescent="0.25">
      <c r="C119" s="56"/>
      <c r="E119" s="56"/>
      <c r="F119" s="56"/>
      <c r="G119" s="61"/>
      <c r="H119" s="59"/>
      <c r="I119" s="59"/>
      <c r="J119" s="56"/>
      <c r="K119" s="56"/>
    </row>
    <row r="120" spans="3:12" s="57" customFormat="1" ht="42" customHeight="1" x14ac:dyDescent="0.25">
      <c r="C120" s="56"/>
      <c r="E120" s="56"/>
      <c r="F120" s="56"/>
      <c r="G120" s="56"/>
      <c r="H120" s="56"/>
      <c r="I120" s="56"/>
      <c r="J120" s="56"/>
      <c r="K120" s="61"/>
    </row>
    <row r="121" spans="3:12" ht="23.25" customHeight="1" x14ac:dyDescent="0.25">
      <c r="L121" s="56"/>
    </row>
    <row r="122" spans="3:12" ht="27.75" customHeight="1" x14ac:dyDescent="0.25">
      <c r="J122" s="59"/>
      <c r="L122" s="56"/>
    </row>
    <row r="123" spans="3:12" ht="55.5" customHeight="1" x14ac:dyDescent="0.25">
      <c r="L123" s="56"/>
    </row>
    <row r="124" spans="3:12" ht="57.75" customHeight="1" x14ac:dyDescent="0.25">
      <c r="K124" s="59"/>
      <c r="L124" s="56"/>
    </row>
    <row r="125" spans="3:12" ht="21.75" customHeight="1" x14ac:dyDescent="0.25">
      <c r="L125" s="56"/>
    </row>
    <row r="126" spans="3:12" ht="49.5" customHeight="1" x14ac:dyDescent="0.25">
      <c r="L126" s="56"/>
    </row>
    <row r="127" spans="3:12" ht="28.5" customHeight="1" x14ac:dyDescent="0.25">
      <c r="L127" s="56"/>
    </row>
    <row r="128" spans="3:12" ht="28.5" customHeight="1" x14ac:dyDescent="0.25">
      <c r="L128" s="56"/>
    </row>
    <row r="129" spans="3:12" ht="28.5" customHeight="1" x14ac:dyDescent="0.25">
      <c r="L129" s="56"/>
    </row>
    <row r="130" spans="3:12" ht="23.25" customHeight="1" x14ac:dyDescent="0.25">
      <c r="L130" s="61"/>
    </row>
    <row r="131" spans="3:12" ht="43.5" customHeight="1" x14ac:dyDescent="0.25">
      <c r="L131" s="61"/>
    </row>
    <row r="132" spans="3:12" ht="55.5" customHeight="1" x14ac:dyDescent="0.25">
      <c r="L132" s="56"/>
    </row>
    <row r="133" spans="3:12" ht="42.75" customHeight="1" x14ac:dyDescent="0.25">
      <c r="L133" s="61"/>
    </row>
    <row r="134" spans="3:12" ht="21.75" customHeight="1" x14ac:dyDescent="0.25">
      <c r="L134" s="61"/>
    </row>
    <row r="135" spans="3:12" ht="21.75" customHeight="1" x14ac:dyDescent="0.25">
      <c r="L135" s="61"/>
    </row>
    <row r="136" spans="3:12" s="59" customFormat="1" ht="23.25" customHeight="1" x14ac:dyDescent="0.25">
      <c r="C136" s="56"/>
      <c r="D136" s="57"/>
      <c r="E136" s="56"/>
      <c r="F136" s="56"/>
      <c r="G136" s="56"/>
      <c r="H136" s="56"/>
      <c r="I136" s="56"/>
      <c r="J136" s="56"/>
      <c r="K136" s="56"/>
    </row>
    <row r="137" spans="3:12" ht="23.25" customHeight="1" x14ac:dyDescent="0.25"/>
    <row r="138" spans="3:12" ht="21.75" customHeight="1" x14ac:dyDescent="0.25"/>
    <row r="139" spans="3:12" ht="16.5" customHeight="1" x14ac:dyDescent="0.25"/>
    <row r="140" spans="3:12" ht="29.25" customHeight="1" x14ac:dyDescent="0.25"/>
    <row r="141" spans="3:12" ht="24.75" customHeight="1" x14ac:dyDescent="0.25"/>
    <row r="142" spans="3:12" ht="33" customHeight="1" x14ac:dyDescent="0.25"/>
    <row r="144" spans="3:12" ht="15" customHeight="1" x14ac:dyDescent="0.25"/>
    <row r="145" ht="25.5" customHeight="1" x14ac:dyDescent="0.25"/>
  </sheetData>
  <sheetProtection insertColumns="0" insertRows="0" deleteRows="0"/>
  <mergeCells count="15">
    <mergeCell ref="D97:D98"/>
    <mergeCell ref="C2:D2"/>
    <mergeCell ref="C85:E85"/>
    <mergeCell ref="E97:E98"/>
    <mergeCell ref="C51:E51"/>
    <mergeCell ref="C96:E96"/>
    <mergeCell ref="C62:E62"/>
    <mergeCell ref="C73:E73"/>
    <mergeCell ref="C1:D1"/>
    <mergeCell ref="B5:E5"/>
    <mergeCell ref="C6:E6"/>
    <mergeCell ref="B50:E50"/>
    <mergeCell ref="C17:E17"/>
    <mergeCell ref="C28:E28"/>
    <mergeCell ref="C38:E38"/>
  </mergeCells>
  <conditionalFormatting sqref="E15">
    <cfRule type="cellIs" dxfId="12" priority="18" operator="notEqual">
      <formula>$E$7</formula>
    </cfRule>
  </conditionalFormatting>
  <conditionalFormatting sqref="E26">
    <cfRule type="cellIs" dxfId="11" priority="17" operator="notEqual">
      <formula>$E$18</formula>
    </cfRule>
  </conditionalFormatting>
  <conditionalFormatting sqref="E37">
    <cfRule type="cellIs" dxfId="10" priority="16" operator="notEqual">
      <formula>$E$29</formula>
    </cfRule>
  </conditionalFormatting>
  <conditionalFormatting sqref="E48">
    <cfRule type="cellIs" dxfId="9" priority="15" operator="notEqual">
      <formula>$E$40</formula>
    </cfRule>
  </conditionalFormatting>
  <conditionalFormatting sqref="E60">
    <cfRule type="cellIs" dxfId="8" priority="14" operator="notEqual">
      <formula>$E$52</formula>
    </cfRule>
  </conditionalFormatting>
  <conditionalFormatting sqref="E82">
    <cfRule type="cellIs" dxfId="7" priority="12" operator="notEqual">
      <formula>$E$74</formula>
    </cfRule>
  </conditionalFormatting>
  <conditionalFormatting sqref="E94">
    <cfRule type="cellIs" dxfId="6" priority="2" operator="notEqual">
      <formula>$E$86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105 C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104 C92" xr:uid="{9DD30DAD-252C-43C8-B2D2-D70E24558917}"/>
    <dataValidation allowBlank="1" showInputMessage="1" showErrorMessage="1" prompt="Services contracted by an organization which follow the normal procurement processes." sqref="C11 C22 C33 C44 C56 C67 C78 C102 C90" xr:uid="{D2D4883A-DF6E-4599-89E1-C25704DD6B71}"/>
    <dataValidation allowBlank="1" showInputMessage="1" showErrorMessage="1" prompt="Includes staff and non-staff travel paid for by the organization directly related to a project." sqref="C12 C23 C34 C45 C57 C68 C79 C103 C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101 C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100 C88" xr:uid="{F098AF50-6738-49DD-B927-47F3EEE74261}"/>
    <dataValidation allowBlank="1" showInputMessage="1" showErrorMessage="1" prompt="Includes all related staff and temporary staff costs including base salary, post adjustment and all staff entitlements." sqref="C8 C19 C30 C41 C53 C64 C75 C99 C87" xr:uid="{340B5EBB-3C3E-458C-BC5F-57C720FFB61A}"/>
    <dataValidation allowBlank="1" showInputMessage="1" showErrorMessage="1" prompt="Output totals must match the original total from Table 1, and will show as red if not. " sqref="E15" xr:uid="{CB4E1972-F42E-40FE-9670-1760DDE11E59}"/>
  </dataValidations>
  <pageMargins left="0.7" right="0.7" top="0.75" bottom="0.75" header="0.3" footer="0.3"/>
  <pageSetup scale="74" orientation="landscape" r:id="rId1"/>
  <rowBreaks count="1" manualBreakCount="1">
    <brk id="61" max="16383" man="1"/>
  </rowBreaks>
  <ignoredErrors>
    <ignoredError sqref="D4 D97:D9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49" t="s">
        <v>25</v>
      </c>
      <c r="C2" s="1"/>
      <c r="D2" s="1"/>
      <c r="E2" s="1"/>
      <c r="F2" s="1"/>
    </row>
    <row r="3" spans="2:6" x14ac:dyDescent="0.25">
      <c r="B3" s="150"/>
    </row>
    <row r="4" spans="2:6" ht="30.75" customHeight="1" x14ac:dyDescent="0.25">
      <c r="B4" s="151" t="s">
        <v>18</v>
      </c>
    </row>
    <row r="5" spans="2:6" ht="30.75" customHeight="1" x14ac:dyDescent="0.25">
      <c r="B5" s="151"/>
    </row>
    <row r="6" spans="2:6" ht="60" x14ac:dyDescent="0.25">
      <c r="B6" s="151" t="s">
        <v>19</v>
      </c>
    </row>
    <row r="7" spans="2:6" x14ac:dyDescent="0.25">
      <c r="B7" s="151"/>
    </row>
    <row r="8" spans="2:6" ht="60" x14ac:dyDescent="0.25">
      <c r="B8" s="151" t="s">
        <v>20</v>
      </c>
    </row>
    <row r="9" spans="2:6" x14ac:dyDescent="0.25">
      <c r="B9" s="151"/>
    </row>
    <row r="10" spans="2:6" ht="60" x14ac:dyDescent="0.25">
      <c r="B10" s="151" t="s">
        <v>21</v>
      </c>
    </row>
    <row r="11" spans="2:6" x14ac:dyDescent="0.25">
      <c r="B11" s="151"/>
    </row>
    <row r="12" spans="2:6" ht="30" x14ac:dyDescent="0.25">
      <c r="B12" s="151" t="s">
        <v>22</v>
      </c>
    </row>
    <row r="13" spans="2:6" x14ac:dyDescent="0.25">
      <c r="B13" s="151"/>
    </row>
    <row r="14" spans="2:6" ht="60" x14ac:dyDescent="0.25">
      <c r="B14" s="151" t="s">
        <v>23</v>
      </c>
    </row>
    <row r="15" spans="2:6" x14ac:dyDescent="0.25">
      <c r="B15" s="151"/>
    </row>
    <row r="16" spans="2:6" ht="45.75" thickBot="1" x14ac:dyDescent="0.3">
      <c r="B16" s="152" t="s">
        <v>24</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64" t="s">
        <v>468</v>
      </c>
      <c r="C2" s="265"/>
      <c r="D2" s="266"/>
    </row>
    <row r="3" spans="2:4" ht="15.75" thickBot="1" x14ac:dyDescent="0.3">
      <c r="B3" s="267"/>
      <c r="C3" s="268"/>
      <c r="D3" s="269"/>
    </row>
    <row r="4" spans="2:4" ht="15.75" thickBot="1" x14ac:dyDescent="0.3"/>
    <row r="5" spans="2:4" x14ac:dyDescent="0.25">
      <c r="B5" s="275" t="s">
        <v>97</v>
      </c>
      <c r="C5" s="276"/>
      <c r="D5" s="277"/>
    </row>
    <row r="6" spans="2:4" ht="15.75" thickBot="1" x14ac:dyDescent="0.3">
      <c r="B6" s="272"/>
      <c r="C6" s="273"/>
      <c r="D6" s="274"/>
    </row>
    <row r="7" spans="2:4" x14ac:dyDescent="0.25">
      <c r="B7" s="90" t="s">
        <v>104</v>
      </c>
      <c r="C7" s="270">
        <f>SUM('1) Budget Table'!D15:D15,'1) Budget Table'!D25:D25,'1) Budget Table'!D35:D35,'1) Budget Table'!D45:D45)</f>
        <v>2133038.3733011442</v>
      </c>
      <c r="D7" s="271"/>
    </row>
    <row r="8" spans="2:4" x14ac:dyDescent="0.25">
      <c r="B8" s="90" t="s">
        <v>451</v>
      </c>
      <c r="C8" s="278">
        <f>SUM(D10:D14)</f>
        <v>0</v>
      </c>
      <c r="D8" s="279"/>
    </row>
    <row r="9" spans="2:4" x14ac:dyDescent="0.25">
      <c r="B9" s="91" t="s">
        <v>445</v>
      </c>
      <c r="C9" s="92" t="s">
        <v>446</v>
      </c>
      <c r="D9" s="93" t="s">
        <v>447</v>
      </c>
    </row>
    <row r="10" spans="2:4" ht="35.1" customHeight="1" x14ac:dyDescent="0.25">
      <c r="B10" s="115"/>
      <c r="C10" s="95"/>
      <c r="D10" s="96">
        <f>$C$7*C10</f>
        <v>0</v>
      </c>
    </row>
    <row r="11" spans="2:4" ht="35.1" customHeight="1" x14ac:dyDescent="0.25">
      <c r="B11" s="115"/>
      <c r="C11" s="95"/>
      <c r="D11" s="96">
        <f>C7*C11</f>
        <v>0</v>
      </c>
    </row>
    <row r="12" spans="2:4" ht="35.1" customHeight="1" x14ac:dyDescent="0.25">
      <c r="B12" s="116"/>
      <c r="C12" s="95"/>
      <c r="D12" s="96">
        <f>C7*C12</f>
        <v>0</v>
      </c>
    </row>
    <row r="13" spans="2:4" ht="35.1" customHeight="1" x14ac:dyDescent="0.25">
      <c r="B13" s="116"/>
      <c r="C13" s="95"/>
      <c r="D13" s="96">
        <f>C7*C13</f>
        <v>0</v>
      </c>
    </row>
    <row r="14" spans="2:4" ht="35.1" customHeight="1" thickBot="1" x14ac:dyDescent="0.3">
      <c r="B14" s="117"/>
      <c r="C14" s="95"/>
      <c r="D14" s="100">
        <f>C7*C14</f>
        <v>0</v>
      </c>
    </row>
    <row r="15" spans="2:4" ht="15.75" thickBot="1" x14ac:dyDescent="0.3"/>
    <row r="16" spans="2:4" x14ac:dyDescent="0.25">
      <c r="B16" s="275" t="s">
        <v>448</v>
      </c>
      <c r="C16" s="276"/>
      <c r="D16" s="277"/>
    </row>
    <row r="17" spans="2:4" ht="15.75" thickBot="1" x14ac:dyDescent="0.3">
      <c r="B17" s="280"/>
      <c r="C17" s="281"/>
      <c r="D17" s="282"/>
    </row>
    <row r="18" spans="2:4" x14ac:dyDescent="0.25">
      <c r="B18" s="90" t="s">
        <v>104</v>
      </c>
      <c r="C18" s="270" t="e">
        <f>SUM('1) Budget Table'!D57:D57,'1) Budget Table'!D67:D67,'1) Budget Table'!D77:D77,'1) Budget Table'!#REF!)</f>
        <v>#REF!</v>
      </c>
      <c r="D18" s="271"/>
    </row>
    <row r="19" spans="2:4" x14ac:dyDescent="0.25">
      <c r="B19" s="90" t="s">
        <v>451</v>
      </c>
      <c r="C19" s="278" t="e">
        <f>SUM(D21:D25)</f>
        <v>#REF!</v>
      </c>
      <c r="D19" s="279"/>
    </row>
    <row r="20" spans="2:4" x14ac:dyDescent="0.25">
      <c r="B20" s="91" t="s">
        <v>445</v>
      </c>
      <c r="C20" s="92" t="s">
        <v>446</v>
      </c>
      <c r="D20" s="93" t="s">
        <v>447</v>
      </c>
    </row>
    <row r="21" spans="2:4" ht="35.1" customHeight="1" x14ac:dyDescent="0.25">
      <c r="B21" s="94"/>
      <c r="C21" s="95"/>
      <c r="D21" s="96" t="e">
        <f>$C$18*C21</f>
        <v>#REF!</v>
      </c>
    </row>
    <row r="22" spans="2:4" ht="35.1" customHeight="1" x14ac:dyDescent="0.25">
      <c r="B22" s="97"/>
      <c r="C22" s="95"/>
      <c r="D22" s="96" t="e">
        <f>$C$18*C22</f>
        <v>#REF!</v>
      </c>
    </row>
    <row r="23" spans="2:4" ht="35.1" customHeight="1" x14ac:dyDescent="0.25">
      <c r="B23" s="98"/>
      <c r="C23" s="95"/>
      <c r="D23" s="96" t="e">
        <f>$C$18*C23</f>
        <v>#REF!</v>
      </c>
    </row>
    <row r="24" spans="2:4" ht="35.1" customHeight="1" x14ac:dyDescent="0.25">
      <c r="B24" s="98"/>
      <c r="C24" s="95"/>
      <c r="D24" s="96" t="e">
        <f>$C$18*C24</f>
        <v>#REF!</v>
      </c>
    </row>
    <row r="25" spans="2:4" ht="35.1" customHeight="1" thickBot="1" x14ac:dyDescent="0.3">
      <c r="B25" s="99"/>
      <c r="C25" s="95"/>
      <c r="D25" s="96" t="e">
        <f>$C$18*C25</f>
        <v>#REF!</v>
      </c>
    </row>
    <row r="26" spans="2:4" ht="15.75" thickBot="1" x14ac:dyDescent="0.3"/>
    <row r="27" spans="2:4" x14ac:dyDescent="0.25">
      <c r="B27" s="275" t="s">
        <v>449</v>
      </c>
      <c r="C27" s="276"/>
      <c r="D27" s="277"/>
    </row>
    <row r="28" spans="2:4" ht="15.75" thickBot="1" x14ac:dyDescent="0.3">
      <c r="B28" s="272"/>
      <c r="C28" s="273"/>
      <c r="D28" s="274"/>
    </row>
    <row r="29" spans="2:4" x14ac:dyDescent="0.25">
      <c r="B29" s="90" t="s">
        <v>104</v>
      </c>
      <c r="C29" s="270" t="e">
        <f>SUM('1) Budget Table'!#REF!,'1) Budget Table'!#REF!,'1) Budget Table'!#REF!,'1) Budget Table'!#REF!)</f>
        <v>#REF!</v>
      </c>
      <c r="D29" s="271"/>
    </row>
    <row r="30" spans="2:4" x14ac:dyDescent="0.25">
      <c r="B30" s="90" t="s">
        <v>451</v>
      </c>
      <c r="C30" s="278" t="e">
        <f>SUM(D32:D36)</f>
        <v>#REF!</v>
      </c>
      <c r="D30" s="279"/>
    </row>
    <row r="31" spans="2:4" x14ac:dyDescent="0.25">
      <c r="B31" s="91" t="s">
        <v>445</v>
      </c>
      <c r="C31" s="92" t="s">
        <v>446</v>
      </c>
      <c r="D31" s="93" t="s">
        <v>447</v>
      </c>
    </row>
    <row r="32" spans="2:4" ht="35.1" customHeight="1" x14ac:dyDescent="0.25">
      <c r="B32" s="94"/>
      <c r="C32" s="95"/>
      <c r="D32" s="96" t="e">
        <f>$C$29*C32</f>
        <v>#REF!</v>
      </c>
    </row>
    <row r="33" spans="2:4" ht="35.1" customHeight="1" x14ac:dyDescent="0.25">
      <c r="B33" s="97"/>
      <c r="C33" s="95"/>
      <c r="D33" s="96" t="e">
        <f>$C$29*C33</f>
        <v>#REF!</v>
      </c>
    </row>
    <row r="34" spans="2:4" ht="35.1" customHeight="1" x14ac:dyDescent="0.25">
      <c r="B34" s="98"/>
      <c r="C34" s="95"/>
      <c r="D34" s="96" t="e">
        <f>$C$29*C34</f>
        <v>#REF!</v>
      </c>
    </row>
    <row r="35" spans="2:4" ht="35.1" customHeight="1" x14ac:dyDescent="0.25">
      <c r="B35" s="98"/>
      <c r="C35" s="95"/>
      <c r="D35" s="96" t="e">
        <f>$C$29*C35</f>
        <v>#REF!</v>
      </c>
    </row>
    <row r="36" spans="2:4" ht="35.1" customHeight="1" thickBot="1" x14ac:dyDescent="0.3">
      <c r="B36" s="99"/>
      <c r="C36" s="95"/>
      <c r="D36" s="96" t="e">
        <f>$C$29*C36</f>
        <v>#REF!</v>
      </c>
    </row>
    <row r="37" spans="2:4" ht="15.75" thickBot="1" x14ac:dyDescent="0.3"/>
    <row r="38" spans="2:4" x14ac:dyDescent="0.25">
      <c r="B38" s="275" t="s">
        <v>450</v>
      </c>
      <c r="C38" s="276"/>
      <c r="D38" s="277"/>
    </row>
    <row r="39" spans="2:4" ht="15.75" thickBot="1" x14ac:dyDescent="0.3">
      <c r="B39" s="272"/>
      <c r="C39" s="273"/>
      <c r="D39" s="274"/>
    </row>
    <row r="40" spans="2:4" x14ac:dyDescent="0.25">
      <c r="B40" s="90" t="s">
        <v>104</v>
      </c>
      <c r="C40" s="270" t="e">
        <f>SUM('1) Budget Table'!#REF!,'1) Budget Table'!#REF!,'1) Budget Table'!#REF!,'1) Budget Table'!#REF!)</f>
        <v>#REF!</v>
      </c>
      <c r="D40" s="271"/>
    </row>
    <row r="41" spans="2:4" x14ac:dyDescent="0.25">
      <c r="B41" s="90" t="s">
        <v>451</v>
      </c>
      <c r="C41" s="278" t="e">
        <f>SUM(D43:D47)</f>
        <v>#REF!</v>
      </c>
      <c r="D41" s="279"/>
    </row>
    <row r="42" spans="2:4" x14ac:dyDescent="0.25">
      <c r="B42" s="91" t="s">
        <v>445</v>
      </c>
      <c r="C42" s="92" t="s">
        <v>446</v>
      </c>
      <c r="D42" s="93" t="s">
        <v>447</v>
      </c>
    </row>
    <row r="43" spans="2:4" ht="35.1" customHeight="1" x14ac:dyDescent="0.25">
      <c r="B43" s="94"/>
      <c r="C43" s="95"/>
      <c r="D43" s="96" t="e">
        <f>$C$40*C43</f>
        <v>#REF!</v>
      </c>
    </row>
    <row r="44" spans="2:4" ht="35.1" customHeight="1" x14ac:dyDescent="0.25">
      <c r="B44" s="97"/>
      <c r="C44" s="95"/>
      <c r="D44" s="96" t="e">
        <f>$C$40*C44</f>
        <v>#REF!</v>
      </c>
    </row>
    <row r="45" spans="2:4" ht="35.1" customHeight="1" x14ac:dyDescent="0.25">
      <c r="B45" s="98"/>
      <c r="C45" s="95"/>
      <c r="D45" s="96" t="e">
        <f>$C$40*C45</f>
        <v>#REF!</v>
      </c>
    </row>
    <row r="46" spans="2:4" ht="35.1" customHeight="1" x14ac:dyDescent="0.25">
      <c r="B46" s="98"/>
      <c r="C46" s="95"/>
      <c r="D46" s="96" t="e">
        <f>$C$40*C46</f>
        <v>#REF!</v>
      </c>
    </row>
    <row r="47" spans="2:4" ht="35.1" customHeight="1" thickBot="1" x14ac:dyDescent="0.3">
      <c r="B47" s="99"/>
      <c r="C47" s="95"/>
      <c r="D47" s="100"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3" customFormat="1" ht="15.75" x14ac:dyDescent="0.25">
      <c r="B2" s="284" t="s">
        <v>62</v>
      </c>
      <c r="C2" s="285"/>
      <c r="D2" s="285"/>
      <c r="E2" s="285"/>
      <c r="F2" s="286"/>
    </row>
    <row r="3" spans="2:6" s="83" customFormat="1" ht="16.5" thickBot="1" x14ac:dyDescent="0.3">
      <c r="B3" s="287"/>
      <c r="C3" s="288"/>
      <c r="D3" s="288"/>
      <c r="E3" s="288"/>
      <c r="F3" s="289"/>
    </row>
    <row r="4" spans="2:6" s="83" customFormat="1" ht="16.5" thickBot="1" x14ac:dyDescent="0.3"/>
    <row r="5" spans="2:6" s="83" customFormat="1" ht="16.5" thickBot="1" x14ac:dyDescent="0.3">
      <c r="B5" s="261" t="s">
        <v>17</v>
      </c>
      <c r="C5" s="262"/>
      <c r="D5" s="262"/>
      <c r="E5" s="262"/>
      <c r="F5" s="263"/>
    </row>
    <row r="6" spans="2:6" s="83" customFormat="1" ht="15.75" x14ac:dyDescent="0.25">
      <c r="B6" s="160"/>
      <c r="C6" s="290" t="str">
        <f>'1) Budget Table'!D4</f>
        <v>Recipient Organization 1</v>
      </c>
      <c r="D6" s="290" t="e">
        <f>'1) Budget Table'!#REF!</f>
        <v>#REF!</v>
      </c>
      <c r="E6" s="290" t="e">
        <f>'1) Budget Table'!#REF!</f>
        <v>#REF!</v>
      </c>
      <c r="F6" s="259" t="s">
        <v>17</v>
      </c>
    </row>
    <row r="7" spans="2:6" s="83" customFormat="1" ht="15.75" x14ac:dyDescent="0.25">
      <c r="B7" s="160"/>
      <c r="C7" s="291"/>
      <c r="D7" s="291"/>
      <c r="E7" s="291"/>
      <c r="F7" s="260"/>
    </row>
    <row r="8" spans="2:6" s="83" customFormat="1" ht="31.5" x14ac:dyDescent="0.25">
      <c r="B8" s="154" t="s">
        <v>9</v>
      </c>
      <c r="C8" s="161">
        <f>'2) By Category'!D99</f>
        <v>565005.90327699983</v>
      </c>
      <c r="D8" s="161" t="e">
        <f>'2) By Category'!#REF!</f>
        <v>#REF!</v>
      </c>
      <c r="E8" s="161" t="e">
        <f>'2) By Category'!#REF!</f>
        <v>#REF!</v>
      </c>
      <c r="F8" s="157" t="e">
        <f t="shared" ref="F8:F15" si="0">SUM(C8:E8)</f>
        <v>#REF!</v>
      </c>
    </row>
    <row r="9" spans="2:6" s="83" customFormat="1" ht="47.25" x14ac:dyDescent="0.25">
      <c r="B9" s="154" t="s">
        <v>10</v>
      </c>
      <c r="C9" s="161">
        <f>'2) By Category'!D100</f>
        <v>0</v>
      </c>
      <c r="D9" s="161" t="e">
        <f>'2) By Category'!#REF!</f>
        <v>#REF!</v>
      </c>
      <c r="E9" s="161" t="e">
        <f>'2) By Category'!#REF!</f>
        <v>#REF!</v>
      </c>
      <c r="F9" s="158" t="e">
        <f t="shared" si="0"/>
        <v>#REF!</v>
      </c>
    </row>
    <row r="10" spans="2:6" s="83" customFormat="1" ht="78.75" x14ac:dyDescent="0.25">
      <c r="B10" s="154" t="s">
        <v>11</v>
      </c>
      <c r="C10" s="161">
        <f>'2) By Category'!D101</f>
        <v>20000.000000000004</v>
      </c>
      <c r="D10" s="161" t="e">
        <f>'2) By Category'!#REF!</f>
        <v>#REF!</v>
      </c>
      <c r="E10" s="161" t="e">
        <f>'2) By Category'!#REF!</f>
        <v>#REF!</v>
      </c>
      <c r="F10" s="158" t="e">
        <f t="shared" si="0"/>
        <v>#REF!</v>
      </c>
    </row>
    <row r="11" spans="2:6" s="83" customFormat="1" ht="31.5" x14ac:dyDescent="0.25">
      <c r="B11" s="156" t="s">
        <v>12</v>
      </c>
      <c r="C11" s="161">
        <f>'2) By Category'!D102</f>
        <v>80000.000000000015</v>
      </c>
      <c r="D11" s="161" t="e">
        <f>'2) By Category'!#REF!</f>
        <v>#REF!</v>
      </c>
      <c r="E11" s="161" t="e">
        <f>'2) By Category'!#REF!</f>
        <v>#REF!</v>
      </c>
      <c r="F11" s="158" t="e">
        <f t="shared" si="0"/>
        <v>#REF!</v>
      </c>
    </row>
    <row r="12" spans="2:6" s="83" customFormat="1" ht="15.75" x14ac:dyDescent="0.25">
      <c r="B12" s="154" t="s">
        <v>16</v>
      </c>
      <c r="C12" s="161">
        <f>'2) By Category'!D103</f>
        <v>50000.000000000007</v>
      </c>
      <c r="D12" s="161" t="e">
        <f>'2) By Category'!#REF!</f>
        <v>#REF!</v>
      </c>
      <c r="E12" s="161" t="e">
        <f>'2) By Category'!#REF!</f>
        <v>#REF!</v>
      </c>
      <c r="F12" s="158" t="e">
        <f t="shared" si="0"/>
        <v>#REF!</v>
      </c>
    </row>
    <row r="13" spans="2:6" s="83" customFormat="1" ht="47.25" x14ac:dyDescent="0.25">
      <c r="B13" s="154" t="s">
        <v>13</v>
      </c>
      <c r="C13" s="161">
        <f>'2) By Category'!D104</f>
        <v>2784283</v>
      </c>
      <c r="D13" s="161" t="e">
        <f>'2) By Category'!#REF!</f>
        <v>#REF!</v>
      </c>
      <c r="E13" s="161" t="e">
        <f>'2) By Category'!#REF!</f>
        <v>#REF!</v>
      </c>
      <c r="F13" s="158" t="e">
        <f t="shared" si="0"/>
        <v>#REF!</v>
      </c>
    </row>
    <row r="14" spans="2:6" s="83" customFormat="1" ht="48" thickBot="1" x14ac:dyDescent="0.3">
      <c r="B14" s="155" t="s">
        <v>93</v>
      </c>
      <c r="C14" s="162">
        <f>'2) By Category'!D105</f>
        <v>47999.999999999993</v>
      </c>
      <c r="D14" s="162" t="e">
        <f>'2) By Category'!#REF!</f>
        <v>#REF!</v>
      </c>
      <c r="E14" s="162" t="e">
        <f>'2) By Category'!#REF!</f>
        <v>#REF!</v>
      </c>
      <c r="F14" s="159" t="e">
        <f t="shared" si="0"/>
        <v>#REF!</v>
      </c>
    </row>
    <row r="15" spans="2:6" s="83" customFormat="1" ht="30" customHeight="1" x14ac:dyDescent="0.25">
      <c r="B15" s="165" t="s">
        <v>470</v>
      </c>
      <c r="C15" s="166">
        <f>SUM(C8:C14)</f>
        <v>3547288.9032769999</v>
      </c>
      <c r="D15" s="166" t="e">
        <f>SUM(D8:D14)</f>
        <v>#REF!</v>
      </c>
      <c r="E15" s="166" t="e">
        <f>SUM(E8:E14)</f>
        <v>#REF!</v>
      </c>
      <c r="F15" s="167" t="e">
        <f t="shared" si="0"/>
        <v>#REF!</v>
      </c>
    </row>
    <row r="16" spans="2:6" s="163" customFormat="1" ht="19.5" customHeight="1" x14ac:dyDescent="0.25">
      <c r="B16" s="164" t="s">
        <v>461</v>
      </c>
      <c r="C16" s="168">
        <f>C15*0.07</f>
        <v>248310.22322939002</v>
      </c>
      <c r="D16" s="168" t="e">
        <f t="shared" ref="D16:F16" si="1">D15*0.07</f>
        <v>#REF!</v>
      </c>
      <c r="E16" s="168" t="e">
        <f t="shared" si="1"/>
        <v>#REF!</v>
      </c>
      <c r="F16" s="168" t="e">
        <f t="shared" si="1"/>
        <v>#REF!</v>
      </c>
    </row>
    <row r="17" spans="2:7" s="163" customFormat="1" ht="25.5" customHeight="1" thickBot="1" x14ac:dyDescent="0.3">
      <c r="B17" s="169" t="s">
        <v>61</v>
      </c>
      <c r="C17" s="170">
        <f>C15+C16</f>
        <v>3795599.1265063901</v>
      </c>
      <c r="D17" s="170" t="e">
        <f t="shared" ref="D17:F17" si="2">D15+D16</f>
        <v>#REF!</v>
      </c>
      <c r="E17" s="170" t="e">
        <f t="shared" si="2"/>
        <v>#REF!</v>
      </c>
      <c r="F17" s="170" t="e">
        <f t="shared" si="2"/>
        <v>#REF!</v>
      </c>
    </row>
    <row r="18" spans="2:7" s="83" customFormat="1" ht="16.5" thickBot="1" x14ac:dyDescent="0.3"/>
    <row r="19" spans="2:7" s="83" customFormat="1" ht="15.75" customHeight="1" x14ac:dyDescent="0.25">
      <c r="B19" s="292" t="s">
        <v>26</v>
      </c>
      <c r="C19" s="293"/>
      <c r="D19" s="293"/>
      <c r="E19" s="293"/>
      <c r="F19" s="294"/>
      <c r="G19" s="196"/>
    </row>
    <row r="20" spans="2:7" ht="15.75" customHeight="1" x14ac:dyDescent="0.25">
      <c r="B20" s="295"/>
      <c r="C20" s="228" t="str">
        <f>'1) Budget Table'!D4</f>
        <v>Recipient Organization 1</v>
      </c>
      <c r="D20" s="228" t="e">
        <f>'1) Budget Table'!#REF!</f>
        <v>#REF!</v>
      </c>
      <c r="E20" s="228" t="e">
        <f>'1) Budget Table'!#REF!</f>
        <v>#REF!</v>
      </c>
      <c r="F20" s="297" t="s">
        <v>462</v>
      </c>
      <c r="G20" s="283" t="s">
        <v>28</v>
      </c>
    </row>
    <row r="21" spans="2:7" ht="15.75" customHeight="1" x14ac:dyDescent="0.25">
      <c r="B21" s="296"/>
      <c r="C21" s="229"/>
      <c r="D21" s="229"/>
      <c r="E21" s="229"/>
      <c r="F21" s="298"/>
      <c r="G21" s="260"/>
    </row>
    <row r="22" spans="2:7" ht="23.25" customHeight="1" x14ac:dyDescent="0.25">
      <c r="B22" s="29" t="s">
        <v>27</v>
      </c>
      <c r="C22" s="192">
        <f>'1) Budget Table'!D105</f>
        <v>3795599.29</v>
      </c>
      <c r="D22" s="192" t="e">
        <f>'1) Budget Table'!#REF!</f>
        <v>#REF!</v>
      </c>
      <c r="E22" s="192" t="e">
        <f>'1) Budget Table'!#REF!</f>
        <v>#REF!</v>
      </c>
      <c r="F22" s="194">
        <f>'1) Budget Table'!E105</f>
        <v>3795599.29</v>
      </c>
      <c r="G22" s="191">
        <f>'1) Budget Table'!F105</f>
        <v>1</v>
      </c>
    </row>
    <row r="23" spans="2:7" ht="24.75" customHeight="1" x14ac:dyDescent="0.25">
      <c r="B23" s="29" t="s">
        <v>29</v>
      </c>
      <c r="C23" s="192">
        <f>'1) Budget Table'!D106</f>
        <v>0</v>
      </c>
      <c r="D23" s="192" t="e">
        <f>'1) Budget Table'!#REF!</f>
        <v>#REF!</v>
      </c>
      <c r="E23" s="192" t="e">
        <f>'1) Budget Table'!#REF!</f>
        <v>#REF!</v>
      </c>
      <c r="F23" s="194">
        <f>'1) Budget Table'!E106</f>
        <v>0</v>
      </c>
      <c r="G23" s="9">
        <f>'1) Budget Table'!F106</f>
        <v>0</v>
      </c>
    </row>
    <row r="24" spans="2:7" ht="24.75" customHeight="1" x14ac:dyDescent="0.25">
      <c r="B24" s="29" t="s">
        <v>476</v>
      </c>
      <c r="C24" s="192">
        <f>'1) Budget Table'!D107</f>
        <v>0</v>
      </c>
      <c r="D24" s="192" t="e">
        <f>'1) Budget Table'!#REF!</f>
        <v>#REF!</v>
      </c>
      <c r="E24" s="192" t="e">
        <f>'1) Budget Table'!#REF!</f>
        <v>#REF!</v>
      </c>
      <c r="F24" s="194">
        <f>'1) Budget Table'!E107</f>
        <v>0</v>
      </c>
      <c r="G24" s="9">
        <f>'1) Budget Table'!F107</f>
        <v>0</v>
      </c>
    </row>
    <row r="25" spans="2:7" ht="16.5" thickBot="1" x14ac:dyDescent="0.3">
      <c r="B25" s="10" t="s">
        <v>462</v>
      </c>
      <c r="C25" s="193">
        <f>'1) Budget Table'!D108</f>
        <v>3795599.29</v>
      </c>
      <c r="D25" s="193" t="e">
        <f>'1) Budget Table'!#REF!</f>
        <v>#REF!</v>
      </c>
      <c r="E25" s="193" t="e">
        <f>'1) Budget Table'!#REF!</f>
        <v>#REF!</v>
      </c>
      <c r="F25" s="195">
        <f>'1) Budget Table'!E108</f>
        <v>3795599.29</v>
      </c>
      <c r="G25" s="197"/>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Table'!$E$99</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48">
        <v>0</v>
      </c>
    </row>
    <row r="2" spans="1:1" x14ac:dyDescent="0.25">
      <c r="A2" s="148">
        <v>0.2</v>
      </c>
    </row>
    <row r="3" spans="1:1" x14ac:dyDescent="0.25">
      <c r="A3" s="148">
        <v>0.4</v>
      </c>
    </row>
    <row r="4" spans="1:1" x14ac:dyDescent="0.25">
      <c r="A4" s="148">
        <v>0.6</v>
      </c>
    </row>
    <row r="5" spans="1:1" x14ac:dyDescent="0.25">
      <c r="A5" s="148">
        <v>0.8</v>
      </c>
    </row>
    <row r="6" spans="1:1" x14ac:dyDescent="0.25">
      <c r="A6" s="14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4" t="s">
        <v>105</v>
      </c>
      <c r="B1" s="85" t="s">
        <v>106</v>
      </c>
    </row>
    <row r="2" spans="1:2" x14ac:dyDescent="0.25">
      <c r="A2" s="86" t="s">
        <v>107</v>
      </c>
      <c r="B2" s="87" t="s">
        <v>108</v>
      </c>
    </row>
    <row r="3" spans="1:2" x14ac:dyDescent="0.25">
      <c r="A3" s="86" t="s">
        <v>109</v>
      </c>
      <c r="B3" s="87" t="s">
        <v>110</v>
      </c>
    </row>
    <row r="4" spans="1:2" x14ac:dyDescent="0.25">
      <c r="A4" s="86" t="s">
        <v>111</v>
      </c>
      <c r="B4" s="87" t="s">
        <v>112</v>
      </c>
    </row>
    <row r="5" spans="1:2" x14ac:dyDescent="0.25">
      <c r="A5" s="86" t="s">
        <v>113</v>
      </c>
      <c r="B5" s="87" t="s">
        <v>114</v>
      </c>
    </row>
    <row r="6" spans="1:2" x14ac:dyDescent="0.25">
      <c r="A6" s="86" t="s">
        <v>115</v>
      </c>
      <c r="B6" s="87" t="s">
        <v>116</v>
      </c>
    </row>
    <row r="7" spans="1:2" x14ac:dyDescent="0.25">
      <c r="A7" s="86" t="s">
        <v>117</v>
      </c>
      <c r="B7" s="87" t="s">
        <v>118</v>
      </c>
    </row>
    <row r="8" spans="1:2" x14ac:dyDescent="0.25">
      <c r="A8" s="86" t="s">
        <v>119</v>
      </c>
      <c r="B8" s="87" t="s">
        <v>120</v>
      </c>
    </row>
    <row r="9" spans="1:2" x14ac:dyDescent="0.25">
      <c r="A9" s="86" t="s">
        <v>121</v>
      </c>
      <c r="B9" s="87" t="s">
        <v>122</v>
      </c>
    </row>
    <row r="10" spans="1:2" x14ac:dyDescent="0.25">
      <c r="A10" s="86" t="s">
        <v>123</v>
      </c>
      <c r="B10" s="87" t="s">
        <v>124</v>
      </c>
    </row>
    <row r="11" spans="1:2" x14ac:dyDescent="0.25">
      <c r="A11" s="86" t="s">
        <v>125</v>
      </c>
      <c r="B11" s="87" t="s">
        <v>126</v>
      </c>
    </row>
    <row r="12" spans="1:2" x14ac:dyDescent="0.25">
      <c r="A12" s="86" t="s">
        <v>127</v>
      </c>
      <c r="B12" s="87" t="s">
        <v>128</v>
      </c>
    </row>
    <row r="13" spans="1:2" x14ac:dyDescent="0.25">
      <c r="A13" s="86" t="s">
        <v>129</v>
      </c>
      <c r="B13" s="87" t="s">
        <v>130</v>
      </c>
    </row>
    <row r="14" spans="1:2" x14ac:dyDescent="0.25">
      <c r="A14" s="86" t="s">
        <v>131</v>
      </c>
      <c r="B14" s="87" t="s">
        <v>132</v>
      </c>
    </row>
    <row r="15" spans="1:2" x14ac:dyDescent="0.25">
      <c r="A15" s="86" t="s">
        <v>133</v>
      </c>
      <c r="B15" s="87" t="s">
        <v>134</v>
      </c>
    </row>
    <row r="16" spans="1:2" x14ac:dyDescent="0.25">
      <c r="A16" s="86" t="s">
        <v>135</v>
      </c>
      <c r="B16" s="87" t="s">
        <v>136</v>
      </c>
    </row>
    <row r="17" spans="1:2" x14ac:dyDescent="0.25">
      <c r="A17" s="86" t="s">
        <v>137</v>
      </c>
      <c r="B17" s="87" t="s">
        <v>138</v>
      </c>
    </row>
    <row r="18" spans="1:2" x14ac:dyDescent="0.25">
      <c r="A18" s="86" t="s">
        <v>139</v>
      </c>
      <c r="B18" s="87" t="s">
        <v>140</v>
      </c>
    </row>
    <row r="19" spans="1:2" x14ac:dyDescent="0.25">
      <c r="A19" s="86" t="s">
        <v>141</v>
      </c>
      <c r="B19" s="87" t="s">
        <v>142</v>
      </c>
    </row>
    <row r="20" spans="1:2" x14ac:dyDescent="0.25">
      <c r="A20" s="86" t="s">
        <v>143</v>
      </c>
      <c r="B20" s="87" t="s">
        <v>144</v>
      </c>
    </row>
    <row r="21" spans="1:2" x14ac:dyDescent="0.25">
      <c r="A21" s="86" t="s">
        <v>145</v>
      </c>
      <c r="B21" s="87" t="s">
        <v>146</v>
      </c>
    </row>
    <row r="22" spans="1:2" x14ac:dyDescent="0.25">
      <c r="A22" s="86" t="s">
        <v>147</v>
      </c>
      <c r="B22" s="87" t="s">
        <v>148</v>
      </c>
    </row>
    <row r="23" spans="1:2" x14ac:dyDescent="0.25">
      <c r="A23" s="86" t="s">
        <v>149</v>
      </c>
      <c r="B23" s="87" t="s">
        <v>150</v>
      </c>
    </row>
    <row r="24" spans="1:2" x14ac:dyDescent="0.25">
      <c r="A24" s="86" t="s">
        <v>151</v>
      </c>
      <c r="B24" s="87" t="s">
        <v>152</v>
      </c>
    </row>
    <row r="25" spans="1:2" x14ac:dyDescent="0.25">
      <c r="A25" s="86" t="s">
        <v>153</v>
      </c>
      <c r="B25" s="87" t="s">
        <v>154</v>
      </c>
    </row>
    <row r="26" spans="1:2" x14ac:dyDescent="0.25">
      <c r="A26" s="86" t="s">
        <v>155</v>
      </c>
      <c r="B26" s="87" t="s">
        <v>156</v>
      </c>
    </row>
    <row r="27" spans="1:2" x14ac:dyDescent="0.25">
      <c r="A27" s="86" t="s">
        <v>157</v>
      </c>
      <c r="B27" s="87" t="s">
        <v>158</v>
      </c>
    </row>
    <row r="28" spans="1:2" x14ac:dyDescent="0.25">
      <c r="A28" s="86" t="s">
        <v>159</v>
      </c>
      <c r="B28" s="87" t="s">
        <v>160</v>
      </c>
    </row>
    <row r="29" spans="1:2" x14ac:dyDescent="0.25">
      <c r="A29" s="86" t="s">
        <v>161</v>
      </c>
      <c r="B29" s="87" t="s">
        <v>162</v>
      </c>
    </row>
    <row r="30" spans="1:2" x14ac:dyDescent="0.25">
      <c r="A30" s="86" t="s">
        <v>163</v>
      </c>
      <c r="B30" s="87" t="s">
        <v>164</v>
      </c>
    </row>
    <row r="31" spans="1:2" x14ac:dyDescent="0.25">
      <c r="A31" s="86" t="s">
        <v>165</v>
      </c>
      <c r="B31" s="87" t="s">
        <v>166</v>
      </c>
    </row>
    <row r="32" spans="1:2" x14ac:dyDescent="0.25">
      <c r="A32" s="86" t="s">
        <v>167</v>
      </c>
      <c r="B32" s="87" t="s">
        <v>168</v>
      </c>
    </row>
    <row r="33" spans="1:2" x14ac:dyDescent="0.25">
      <c r="A33" s="86" t="s">
        <v>169</v>
      </c>
      <c r="B33" s="87" t="s">
        <v>170</v>
      </c>
    </row>
    <row r="34" spans="1:2" x14ac:dyDescent="0.25">
      <c r="A34" s="86" t="s">
        <v>171</v>
      </c>
      <c r="B34" s="87" t="s">
        <v>172</v>
      </c>
    </row>
    <row r="35" spans="1:2" x14ac:dyDescent="0.25">
      <c r="A35" s="86" t="s">
        <v>173</v>
      </c>
      <c r="B35" s="87" t="s">
        <v>174</v>
      </c>
    </row>
    <row r="36" spans="1:2" x14ac:dyDescent="0.25">
      <c r="A36" s="86" t="s">
        <v>175</v>
      </c>
      <c r="B36" s="87" t="s">
        <v>176</v>
      </c>
    </row>
    <row r="37" spans="1:2" x14ac:dyDescent="0.25">
      <c r="A37" s="86" t="s">
        <v>177</v>
      </c>
      <c r="B37" s="87" t="s">
        <v>178</v>
      </c>
    </row>
    <row r="38" spans="1:2" x14ac:dyDescent="0.25">
      <c r="A38" s="86" t="s">
        <v>179</v>
      </c>
      <c r="B38" s="87" t="s">
        <v>180</v>
      </c>
    </row>
    <row r="39" spans="1:2" x14ac:dyDescent="0.25">
      <c r="A39" s="86" t="s">
        <v>181</v>
      </c>
      <c r="B39" s="87" t="s">
        <v>182</v>
      </c>
    </row>
    <row r="40" spans="1:2" x14ac:dyDescent="0.25">
      <c r="A40" s="86" t="s">
        <v>183</v>
      </c>
      <c r="B40" s="87" t="s">
        <v>184</v>
      </c>
    </row>
    <row r="41" spans="1:2" x14ac:dyDescent="0.25">
      <c r="A41" s="86" t="s">
        <v>185</v>
      </c>
      <c r="B41" s="87" t="s">
        <v>186</v>
      </c>
    </row>
    <row r="42" spans="1:2" x14ac:dyDescent="0.25">
      <c r="A42" s="86" t="s">
        <v>187</v>
      </c>
      <c r="B42" s="87" t="s">
        <v>188</v>
      </c>
    </row>
    <row r="43" spans="1:2" x14ac:dyDescent="0.25">
      <c r="A43" s="86" t="s">
        <v>189</v>
      </c>
      <c r="B43" s="87" t="s">
        <v>190</v>
      </c>
    </row>
    <row r="44" spans="1:2" x14ac:dyDescent="0.25">
      <c r="A44" s="86" t="s">
        <v>191</v>
      </c>
      <c r="B44" s="87" t="s">
        <v>192</v>
      </c>
    </row>
    <row r="45" spans="1:2" x14ac:dyDescent="0.25">
      <c r="A45" s="86" t="s">
        <v>193</v>
      </c>
      <c r="B45" s="87" t="s">
        <v>194</v>
      </c>
    </row>
    <row r="46" spans="1:2" x14ac:dyDescent="0.25">
      <c r="A46" s="86" t="s">
        <v>195</v>
      </c>
      <c r="B46" s="87" t="s">
        <v>196</v>
      </c>
    </row>
    <row r="47" spans="1:2" x14ac:dyDescent="0.25">
      <c r="A47" s="86" t="s">
        <v>197</v>
      </c>
      <c r="B47" s="87" t="s">
        <v>198</v>
      </c>
    </row>
    <row r="48" spans="1:2" x14ac:dyDescent="0.25">
      <c r="A48" s="86" t="s">
        <v>199</v>
      </c>
      <c r="B48" s="87" t="s">
        <v>200</v>
      </c>
    </row>
    <row r="49" spans="1:2" x14ac:dyDescent="0.25">
      <c r="A49" s="86" t="s">
        <v>201</v>
      </c>
      <c r="B49" s="87" t="s">
        <v>202</v>
      </c>
    </row>
    <row r="50" spans="1:2" x14ac:dyDescent="0.25">
      <c r="A50" s="86" t="s">
        <v>203</v>
      </c>
      <c r="B50" s="87" t="s">
        <v>204</v>
      </c>
    </row>
    <row r="51" spans="1:2" x14ac:dyDescent="0.25">
      <c r="A51" s="86" t="s">
        <v>205</v>
      </c>
      <c r="B51" s="87" t="s">
        <v>206</v>
      </c>
    </row>
    <row r="52" spans="1:2" x14ac:dyDescent="0.25">
      <c r="A52" s="86" t="s">
        <v>207</v>
      </c>
      <c r="B52" s="87" t="s">
        <v>208</v>
      </c>
    </row>
    <row r="53" spans="1:2" x14ac:dyDescent="0.25">
      <c r="A53" s="86" t="s">
        <v>209</v>
      </c>
      <c r="B53" s="87" t="s">
        <v>210</v>
      </c>
    </row>
    <row r="54" spans="1:2" x14ac:dyDescent="0.25">
      <c r="A54" s="86" t="s">
        <v>211</v>
      </c>
      <c r="B54" s="87" t="s">
        <v>212</v>
      </c>
    </row>
    <row r="55" spans="1:2" x14ac:dyDescent="0.25">
      <c r="A55" s="86" t="s">
        <v>213</v>
      </c>
      <c r="B55" s="87" t="s">
        <v>214</v>
      </c>
    </row>
    <row r="56" spans="1:2" x14ac:dyDescent="0.25">
      <c r="A56" s="86" t="s">
        <v>215</v>
      </c>
      <c r="B56" s="87" t="s">
        <v>216</v>
      </c>
    </row>
    <row r="57" spans="1:2" x14ac:dyDescent="0.25">
      <c r="A57" s="86" t="s">
        <v>217</v>
      </c>
      <c r="B57" s="87" t="s">
        <v>218</v>
      </c>
    </row>
    <row r="58" spans="1:2" x14ac:dyDescent="0.25">
      <c r="A58" s="86" t="s">
        <v>219</v>
      </c>
      <c r="B58" s="87" t="s">
        <v>220</v>
      </c>
    </row>
    <row r="59" spans="1:2" x14ac:dyDescent="0.25">
      <c r="A59" s="86" t="s">
        <v>221</v>
      </c>
      <c r="B59" s="87" t="s">
        <v>222</v>
      </c>
    </row>
    <row r="60" spans="1:2" x14ac:dyDescent="0.25">
      <c r="A60" s="86" t="s">
        <v>223</v>
      </c>
      <c r="B60" s="87" t="s">
        <v>224</v>
      </c>
    </row>
    <row r="61" spans="1:2" x14ac:dyDescent="0.25">
      <c r="A61" s="86" t="s">
        <v>225</v>
      </c>
      <c r="B61" s="87" t="s">
        <v>226</v>
      </c>
    </row>
    <row r="62" spans="1:2" x14ac:dyDescent="0.25">
      <c r="A62" s="86" t="s">
        <v>227</v>
      </c>
      <c r="B62" s="87" t="s">
        <v>228</v>
      </c>
    </row>
    <row r="63" spans="1:2" x14ac:dyDescent="0.25">
      <c r="A63" s="86" t="s">
        <v>229</v>
      </c>
      <c r="B63" s="87" t="s">
        <v>230</v>
      </c>
    </row>
    <row r="64" spans="1:2" x14ac:dyDescent="0.25">
      <c r="A64" s="86" t="s">
        <v>231</v>
      </c>
      <c r="B64" s="87" t="s">
        <v>232</v>
      </c>
    </row>
    <row r="65" spans="1:2" x14ac:dyDescent="0.25">
      <c r="A65" s="86" t="s">
        <v>233</v>
      </c>
      <c r="B65" s="87" t="s">
        <v>234</v>
      </c>
    </row>
    <row r="66" spans="1:2" x14ac:dyDescent="0.25">
      <c r="A66" s="86" t="s">
        <v>235</v>
      </c>
      <c r="B66" s="87" t="s">
        <v>236</v>
      </c>
    </row>
    <row r="67" spans="1:2" x14ac:dyDescent="0.25">
      <c r="A67" s="86" t="s">
        <v>237</v>
      </c>
      <c r="B67" s="87" t="s">
        <v>238</v>
      </c>
    </row>
    <row r="68" spans="1:2" x14ac:dyDescent="0.25">
      <c r="A68" s="86" t="s">
        <v>239</v>
      </c>
      <c r="B68" s="87" t="s">
        <v>240</v>
      </c>
    </row>
    <row r="69" spans="1:2" x14ac:dyDescent="0.25">
      <c r="A69" s="86" t="s">
        <v>241</v>
      </c>
      <c r="B69" s="87" t="s">
        <v>242</v>
      </c>
    </row>
    <row r="70" spans="1:2" x14ac:dyDescent="0.25">
      <c r="A70" s="86" t="s">
        <v>243</v>
      </c>
      <c r="B70" s="87" t="s">
        <v>244</v>
      </c>
    </row>
    <row r="71" spans="1:2" x14ac:dyDescent="0.25">
      <c r="A71" s="86" t="s">
        <v>245</v>
      </c>
      <c r="B71" s="87" t="s">
        <v>246</v>
      </c>
    </row>
    <row r="72" spans="1:2" x14ac:dyDescent="0.25">
      <c r="A72" s="86" t="s">
        <v>247</v>
      </c>
      <c r="B72" s="87" t="s">
        <v>248</v>
      </c>
    </row>
    <row r="73" spans="1:2" x14ac:dyDescent="0.25">
      <c r="A73" s="86" t="s">
        <v>249</v>
      </c>
      <c r="B73" s="87" t="s">
        <v>250</v>
      </c>
    </row>
    <row r="74" spans="1:2" x14ac:dyDescent="0.25">
      <c r="A74" s="86" t="s">
        <v>251</v>
      </c>
      <c r="B74" s="87" t="s">
        <v>252</v>
      </c>
    </row>
    <row r="75" spans="1:2" x14ac:dyDescent="0.25">
      <c r="A75" s="86" t="s">
        <v>253</v>
      </c>
      <c r="B75" s="88" t="s">
        <v>254</v>
      </c>
    </row>
    <row r="76" spans="1:2" x14ac:dyDescent="0.25">
      <c r="A76" s="86" t="s">
        <v>255</v>
      </c>
      <c r="B76" s="88" t="s">
        <v>256</v>
      </c>
    </row>
    <row r="77" spans="1:2" x14ac:dyDescent="0.25">
      <c r="A77" s="86" t="s">
        <v>257</v>
      </c>
      <c r="B77" s="88" t="s">
        <v>258</v>
      </c>
    </row>
    <row r="78" spans="1:2" x14ac:dyDescent="0.25">
      <c r="A78" s="86" t="s">
        <v>259</v>
      </c>
      <c r="B78" s="88" t="s">
        <v>260</v>
      </c>
    </row>
    <row r="79" spans="1:2" x14ac:dyDescent="0.25">
      <c r="A79" s="86" t="s">
        <v>261</v>
      </c>
      <c r="B79" s="88" t="s">
        <v>262</v>
      </c>
    </row>
    <row r="80" spans="1:2" x14ac:dyDescent="0.25">
      <c r="A80" s="86" t="s">
        <v>263</v>
      </c>
      <c r="B80" s="88" t="s">
        <v>264</v>
      </c>
    </row>
    <row r="81" spans="1:2" x14ac:dyDescent="0.25">
      <c r="A81" s="86" t="s">
        <v>265</v>
      </c>
      <c r="B81" s="88" t="s">
        <v>266</v>
      </c>
    </row>
    <row r="82" spans="1:2" x14ac:dyDescent="0.25">
      <c r="A82" s="86" t="s">
        <v>267</v>
      </c>
      <c r="B82" s="88" t="s">
        <v>268</v>
      </c>
    </row>
    <row r="83" spans="1:2" x14ac:dyDescent="0.25">
      <c r="A83" s="86" t="s">
        <v>269</v>
      </c>
      <c r="B83" s="88" t="s">
        <v>270</v>
      </c>
    </row>
    <row r="84" spans="1:2" x14ac:dyDescent="0.25">
      <c r="A84" s="86" t="s">
        <v>271</v>
      </c>
      <c r="B84" s="88" t="s">
        <v>272</v>
      </c>
    </row>
    <row r="85" spans="1:2" x14ac:dyDescent="0.25">
      <c r="A85" s="86" t="s">
        <v>273</v>
      </c>
      <c r="B85" s="88" t="s">
        <v>274</v>
      </c>
    </row>
    <row r="86" spans="1:2" x14ac:dyDescent="0.25">
      <c r="A86" s="86" t="s">
        <v>275</v>
      </c>
      <c r="B86" s="88" t="s">
        <v>276</v>
      </c>
    </row>
    <row r="87" spans="1:2" x14ac:dyDescent="0.25">
      <c r="A87" s="86" t="s">
        <v>277</v>
      </c>
      <c r="B87" s="88" t="s">
        <v>278</v>
      </c>
    </row>
    <row r="88" spans="1:2" x14ac:dyDescent="0.25">
      <c r="A88" s="86" t="s">
        <v>279</v>
      </c>
      <c r="B88" s="88" t="s">
        <v>280</v>
      </c>
    </row>
    <row r="89" spans="1:2" x14ac:dyDescent="0.25">
      <c r="A89" s="86" t="s">
        <v>281</v>
      </c>
      <c r="B89" s="88" t="s">
        <v>282</v>
      </c>
    </row>
    <row r="90" spans="1:2" x14ac:dyDescent="0.25">
      <c r="A90" s="86" t="s">
        <v>283</v>
      </c>
      <c r="B90" s="88" t="s">
        <v>284</v>
      </c>
    </row>
    <row r="91" spans="1:2" x14ac:dyDescent="0.25">
      <c r="A91" s="86" t="s">
        <v>285</v>
      </c>
      <c r="B91" s="88" t="s">
        <v>286</v>
      </c>
    </row>
    <row r="92" spans="1:2" x14ac:dyDescent="0.25">
      <c r="A92" s="86" t="s">
        <v>287</v>
      </c>
      <c r="B92" s="88" t="s">
        <v>288</v>
      </c>
    </row>
    <row r="93" spans="1:2" x14ac:dyDescent="0.25">
      <c r="A93" s="86" t="s">
        <v>289</v>
      </c>
      <c r="B93" s="88" t="s">
        <v>290</v>
      </c>
    </row>
    <row r="94" spans="1:2" x14ac:dyDescent="0.25">
      <c r="A94" s="86" t="s">
        <v>291</v>
      </c>
      <c r="B94" s="88" t="s">
        <v>292</v>
      </c>
    </row>
    <row r="95" spans="1:2" x14ac:dyDescent="0.25">
      <c r="A95" s="86" t="s">
        <v>293</v>
      </c>
      <c r="B95" s="88" t="s">
        <v>294</v>
      </c>
    </row>
    <row r="96" spans="1:2" x14ac:dyDescent="0.25">
      <c r="A96" s="86" t="s">
        <v>295</v>
      </c>
      <c r="B96" s="88" t="s">
        <v>296</v>
      </c>
    </row>
    <row r="97" spans="1:2" x14ac:dyDescent="0.25">
      <c r="A97" s="86" t="s">
        <v>297</v>
      </c>
      <c r="B97" s="88" t="s">
        <v>298</v>
      </c>
    </row>
    <row r="98" spans="1:2" x14ac:dyDescent="0.25">
      <c r="A98" s="86" t="s">
        <v>299</v>
      </c>
      <c r="B98" s="88" t="s">
        <v>300</v>
      </c>
    </row>
    <row r="99" spans="1:2" x14ac:dyDescent="0.25">
      <c r="A99" s="86" t="s">
        <v>301</v>
      </c>
      <c r="B99" s="88" t="s">
        <v>302</v>
      </c>
    </row>
    <row r="100" spans="1:2" x14ac:dyDescent="0.25">
      <c r="A100" s="86" t="s">
        <v>303</v>
      </c>
      <c r="B100" s="88" t="s">
        <v>304</v>
      </c>
    </row>
    <row r="101" spans="1:2" x14ac:dyDescent="0.25">
      <c r="A101" s="86" t="s">
        <v>305</v>
      </c>
      <c r="B101" s="88" t="s">
        <v>306</v>
      </c>
    </row>
    <row r="102" spans="1:2" x14ac:dyDescent="0.25">
      <c r="A102" s="86" t="s">
        <v>307</v>
      </c>
      <c r="B102" s="88" t="s">
        <v>308</v>
      </c>
    </row>
    <row r="103" spans="1:2" x14ac:dyDescent="0.25">
      <c r="A103" s="86" t="s">
        <v>309</v>
      </c>
      <c r="B103" s="88" t="s">
        <v>310</v>
      </c>
    </row>
    <row r="104" spans="1:2" x14ac:dyDescent="0.25">
      <c r="A104" s="86" t="s">
        <v>311</v>
      </c>
      <c r="B104" s="88" t="s">
        <v>312</v>
      </c>
    </row>
    <row r="105" spans="1:2" x14ac:dyDescent="0.25">
      <c r="A105" s="86" t="s">
        <v>313</v>
      </c>
      <c r="B105" s="88" t="s">
        <v>314</v>
      </c>
    </row>
    <row r="106" spans="1:2" x14ac:dyDescent="0.25">
      <c r="A106" s="86" t="s">
        <v>315</v>
      </c>
      <c r="B106" s="88" t="s">
        <v>316</v>
      </c>
    </row>
    <row r="107" spans="1:2" x14ac:dyDescent="0.25">
      <c r="A107" s="86" t="s">
        <v>317</v>
      </c>
      <c r="B107" s="88" t="s">
        <v>318</v>
      </c>
    </row>
    <row r="108" spans="1:2" x14ac:dyDescent="0.25">
      <c r="A108" s="86" t="s">
        <v>319</v>
      </c>
      <c r="B108" s="88" t="s">
        <v>320</v>
      </c>
    </row>
    <row r="109" spans="1:2" x14ac:dyDescent="0.25">
      <c r="A109" s="86" t="s">
        <v>321</v>
      </c>
      <c r="B109" s="88" t="s">
        <v>322</v>
      </c>
    </row>
    <row r="110" spans="1:2" x14ac:dyDescent="0.25">
      <c r="A110" s="86" t="s">
        <v>323</v>
      </c>
      <c r="B110" s="88" t="s">
        <v>324</v>
      </c>
    </row>
    <row r="111" spans="1:2" x14ac:dyDescent="0.25">
      <c r="A111" s="86" t="s">
        <v>325</v>
      </c>
      <c r="B111" s="88" t="s">
        <v>326</v>
      </c>
    </row>
    <row r="112" spans="1:2" x14ac:dyDescent="0.25">
      <c r="A112" s="86" t="s">
        <v>327</v>
      </c>
      <c r="B112" s="88" t="s">
        <v>328</v>
      </c>
    </row>
    <row r="113" spans="1:2" x14ac:dyDescent="0.25">
      <c r="A113" s="86" t="s">
        <v>329</v>
      </c>
      <c r="B113" s="88" t="s">
        <v>330</v>
      </c>
    </row>
    <row r="114" spans="1:2" x14ac:dyDescent="0.25">
      <c r="A114" s="86" t="s">
        <v>331</v>
      </c>
      <c r="B114" s="88" t="s">
        <v>332</v>
      </c>
    </row>
    <row r="115" spans="1:2" x14ac:dyDescent="0.25">
      <c r="A115" s="86" t="s">
        <v>333</v>
      </c>
      <c r="B115" s="88" t="s">
        <v>334</v>
      </c>
    </row>
    <row r="116" spans="1:2" x14ac:dyDescent="0.25">
      <c r="A116" s="86" t="s">
        <v>335</v>
      </c>
      <c r="B116" s="88" t="s">
        <v>336</v>
      </c>
    </row>
    <row r="117" spans="1:2" x14ac:dyDescent="0.25">
      <c r="A117" s="86" t="s">
        <v>337</v>
      </c>
      <c r="B117" s="88" t="s">
        <v>338</v>
      </c>
    </row>
    <row r="118" spans="1:2" x14ac:dyDescent="0.25">
      <c r="A118" s="86" t="s">
        <v>339</v>
      </c>
      <c r="B118" s="88" t="s">
        <v>340</v>
      </c>
    </row>
    <row r="119" spans="1:2" x14ac:dyDescent="0.25">
      <c r="A119" s="86" t="s">
        <v>341</v>
      </c>
      <c r="B119" s="88" t="s">
        <v>342</v>
      </c>
    </row>
    <row r="120" spans="1:2" x14ac:dyDescent="0.25">
      <c r="A120" s="86" t="s">
        <v>343</v>
      </c>
      <c r="B120" s="88" t="s">
        <v>344</v>
      </c>
    </row>
    <row r="121" spans="1:2" x14ac:dyDescent="0.25">
      <c r="A121" s="86" t="s">
        <v>345</v>
      </c>
      <c r="B121" s="88" t="s">
        <v>346</v>
      </c>
    </row>
    <row r="122" spans="1:2" x14ac:dyDescent="0.25">
      <c r="A122" s="86" t="s">
        <v>347</v>
      </c>
      <c r="B122" s="88" t="s">
        <v>348</v>
      </c>
    </row>
    <row r="123" spans="1:2" x14ac:dyDescent="0.25">
      <c r="A123" s="86" t="s">
        <v>349</v>
      </c>
      <c r="B123" s="88" t="s">
        <v>350</v>
      </c>
    </row>
    <row r="124" spans="1:2" x14ac:dyDescent="0.25">
      <c r="A124" s="86" t="s">
        <v>351</v>
      </c>
      <c r="B124" s="88" t="s">
        <v>352</v>
      </c>
    </row>
    <row r="125" spans="1:2" x14ac:dyDescent="0.25">
      <c r="A125" s="86" t="s">
        <v>353</v>
      </c>
      <c r="B125" s="88" t="s">
        <v>354</v>
      </c>
    </row>
    <row r="126" spans="1:2" x14ac:dyDescent="0.25">
      <c r="A126" s="86" t="s">
        <v>355</v>
      </c>
      <c r="B126" s="88" t="s">
        <v>356</v>
      </c>
    </row>
    <row r="127" spans="1:2" x14ac:dyDescent="0.25">
      <c r="A127" s="86" t="s">
        <v>357</v>
      </c>
      <c r="B127" s="88" t="s">
        <v>358</v>
      </c>
    </row>
    <row r="128" spans="1:2" x14ac:dyDescent="0.25">
      <c r="A128" s="86" t="s">
        <v>359</v>
      </c>
      <c r="B128" s="88" t="s">
        <v>360</v>
      </c>
    </row>
    <row r="129" spans="1:2" x14ac:dyDescent="0.25">
      <c r="A129" s="86" t="s">
        <v>361</v>
      </c>
      <c r="B129" s="88" t="s">
        <v>362</v>
      </c>
    </row>
    <row r="130" spans="1:2" x14ac:dyDescent="0.25">
      <c r="A130" s="86" t="s">
        <v>363</v>
      </c>
      <c r="B130" s="88" t="s">
        <v>364</v>
      </c>
    </row>
    <row r="131" spans="1:2" x14ac:dyDescent="0.25">
      <c r="A131" s="86" t="s">
        <v>365</v>
      </c>
      <c r="B131" s="88" t="s">
        <v>366</v>
      </c>
    </row>
    <row r="132" spans="1:2" x14ac:dyDescent="0.25">
      <c r="A132" s="86" t="s">
        <v>367</v>
      </c>
      <c r="B132" s="88" t="s">
        <v>368</v>
      </c>
    </row>
    <row r="133" spans="1:2" x14ac:dyDescent="0.25">
      <c r="A133" s="86" t="s">
        <v>369</v>
      </c>
      <c r="B133" s="88" t="s">
        <v>370</v>
      </c>
    </row>
    <row r="134" spans="1:2" x14ac:dyDescent="0.25">
      <c r="A134" s="86" t="s">
        <v>371</v>
      </c>
      <c r="B134" s="88" t="s">
        <v>372</v>
      </c>
    </row>
    <row r="135" spans="1:2" x14ac:dyDescent="0.25">
      <c r="A135" s="86" t="s">
        <v>373</v>
      </c>
      <c r="B135" s="88" t="s">
        <v>374</v>
      </c>
    </row>
    <row r="136" spans="1:2" x14ac:dyDescent="0.25">
      <c r="A136" s="86" t="s">
        <v>375</v>
      </c>
      <c r="B136" s="88" t="s">
        <v>376</v>
      </c>
    </row>
    <row r="137" spans="1:2" x14ac:dyDescent="0.25">
      <c r="A137" s="86" t="s">
        <v>377</v>
      </c>
      <c r="B137" s="88" t="s">
        <v>378</v>
      </c>
    </row>
    <row r="138" spans="1:2" x14ac:dyDescent="0.25">
      <c r="A138" s="86" t="s">
        <v>379</v>
      </c>
      <c r="B138" s="88" t="s">
        <v>380</v>
      </c>
    </row>
    <row r="139" spans="1:2" x14ac:dyDescent="0.25">
      <c r="A139" s="86" t="s">
        <v>381</v>
      </c>
      <c r="B139" s="88" t="s">
        <v>382</v>
      </c>
    </row>
    <row r="140" spans="1:2" x14ac:dyDescent="0.25">
      <c r="A140" s="86" t="s">
        <v>383</v>
      </c>
      <c r="B140" s="88" t="s">
        <v>384</v>
      </c>
    </row>
    <row r="141" spans="1:2" x14ac:dyDescent="0.25">
      <c r="A141" s="86" t="s">
        <v>385</v>
      </c>
      <c r="B141" s="88" t="s">
        <v>386</v>
      </c>
    </row>
    <row r="142" spans="1:2" x14ac:dyDescent="0.25">
      <c r="A142" s="86" t="s">
        <v>387</v>
      </c>
      <c r="B142" s="88" t="s">
        <v>388</v>
      </c>
    </row>
    <row r="143" spans="1:2" x14ac:dyDescent="0.25">
      <c r="A143" s="86" t="s">
        <v>389</v>
      </c>
      <c r="B143" s="88" t="s">
        <v>390</v>
      </c>
    </row>
    <row r="144" spans="1:2" x14ac:dyDescent="0.25">
      <c r="A144" s="86" t="s">
        <v>391</v>
      </c>
      <c r="B144" s="89" t="s">
        <v>392</v>
      </c>
    </row>
    <row r="145" spans="1:2" x14ac:dyDescent="0.25">
      <c r="A145" s="86" t="s">
        <v>393</v>
      </c>
      <c r="B145" s="88" t="s">
        <v>394</v>
      </c>
    </row>
    <row r="146" spans="1:2" x14ac:dyDescent="0.25">
      <c r="A146" s="86" t="s">
        <v>395</v>
      </c>
      <c r="B146" s="88" t="s">
        <v>396</v>
      </c>
    </row>
    <row r="147" spans="1:2" x14ac:dyDescent="0.25">
      <c r="A147" s="86" t="s">
        <v>397</v>
      </c>
      <c r="B147" s="88" t="s">
        <v>398</v>
      </c>
    </row>
    <row r="148" spans="1:2" x14ac:dyDescent="0.25">
      <c r="A148" s="86" t="s">
        <v>399</v>
      </c>
      <c r="B148" s="88" t="s">
        <v>400</v>
      </c>
    </row>
    <row r="149" spans="1:2" x14ac:dyDescent="0.25">
      <c r="A149" s="86" t="s">
        <v>401</v>
      </c>
      <c r="B149" s="88" t="s">
        <v>402</v>
      </c>
    </row>
    <row r="150" spans="1:2" x14ac:dyDescent="0.25">
      <c r="A150" s="86" t="s">
        <v>403</v>
      </c>
      <c r="B150" s="88" t="s">
        <v>404</v>
      </c>
    </row>
    <row r="151" spans="1:2" x14ac:dyDescent="0.25">
      <c r="A151" s="86" t="s">
        <v>405</v>
      </c>
      <c r="B151" s="88" t="s">
        <v>406</v>
      </c>
    </row>
    <row r="152" spans="1:2" x14ac:dyDescent="0.25">
      <c r="A152" s="86" t="s">
        <v>407</v>
      </c>
      <c r="B152" s="88" t="s">
        <v>408</v>
      </c>
    </row>
    <row r="153" spans="1:2" x14ac:dyDescent="0.25">
      <c r="A153" s="86" t="s">
        <v>409</v>
      </c>
      <c r="B153" s="88" t="s">
        <v>410</v>
      </c>
    </row>
    <row r="154" spans="1:2" x14ac:dyDescent="0.25">
      <c r="A154" s="86" t="s">
        <v>411</v>
      </c>
      <c r="B154" s="88" t="s">
        <v>412</v>
      </c>
    </row>
    <row r="155" spans="1:2" x14ac:dyDescent="0.25">
      <c r="A155" s="86" t="s">
        <v>413</v>
      </c>
      <c r="B155" s="88" t="s">
        <v>414</v>
      </c>
    </row>
    <row r="156" spans="1:2" x14ac:dyDescent="0.25">
      <c r="A156" s="86" t="s">
        <v>415</v>
      </c>
      <c r="B156" s="88" t="s">
        <v>416</v>
      </c>
    </row>
    <row r="157" spans="1:2" x14ac:dyDescent="0.25">
      <c r="A157" s="86" t="s">
        <v>417</v>
      </c>
      <c r="B157" s="88" t="s">
        <v>418</v>
      </c>
    </row>
    <row r="158" spans="1:2" x14ac:dyDescent="0.25">
      <c r="A158" s="86" t="s">
        <v>419</v>
      </c>
      <c r="B158" s="88" t="s">
        <v>420</v>
      </c>
    </row>
    <row r="159" spans="1:2" x14ac:dyDescent="0.25">
      <c r="A159" s="86" t="s">
        <v>421</v>
      </c>
      <c r="B159" s="88" t="s">
        <v>422</v>
      </c>
    </row>
    <row r="160" spans="1:2" x14ac:dyDescent="0.25">
      <c r="A160" s="86" t="s">
        <v>423</v>
      </c>
      <c r="B160" s="88" t="s">
        <v>424</v>
      </c>
    </row>
    <row r="161" spans="1:2" x14ac:dyDescent="0.25">
      <c r="A161" s="86" t="s">
        <v>425</v>
      </c>
      <c r="B161" s="88" t="s">
        <v>426</v>
      </c>
    </row>
    <row r="162" spans="1:2" x14ac:dyDescent="0.25">
      <c r="A162" s="86" t="s">
        <v>427</v>
      </c>
      <c r="B162" s="88" t="s">
        <v>428</v>
      </c>
    </row>
    <row r="163" spans="1:2" x14ac:dyDescent="0.25">
      <c r="A163" s="86" t="s">
        <v>429</v>
      </c>
      <c r="B163" s="88" t="s">
        <v>430</v>
      </c>
    </row>
    <row r="164" spans="1:2" x14ac:dyDescent="0.25">
      <c r="A164" s="86" t="s">
        <v>431</v>
      </c>
      <c r="B164" s="88" t="s">
        <v>432</v>
      </c>
    </row>
    <row r="165" spans="1:2" x14ac:dyDescent="0.25">
      <c r="A165" s="86" t="s">
        <v>433</v>
      </c>
      <c r="B165" s="88" t="s">
        <v>434</v>
      </c>
    </row>
    <row r="166" spans="1:2" x14ac:dyDescent="0.25">
      <c r="A166" s="86" t="s">
        <v>435</v>
      </c>
      <c r="B166" s="88" t="s">
        <v>436</v>
      </c>
    </row>
    <row r="167" spans="1:2" x14ac:dyDescent="0.25">
      <c r="A167" s="86" t="s">
        <v>437</v>
      </c>
      <c r="B167" s="88" t="s">
        <v>438</v>
      </c>
    </row>
    <row r="168" spans="1:2" x14ac:dyDescent="0.25">
      <c r="A168" s="86" t="s">
        <v>439</v>
      </c>
      <c r="B168" s="88" t="s">
        <v>440</v>
      </c>
    </row>
    <row r="169" spans="1:2" x14ac:dyDescent="0.25">
      <c r="A169" s="86" t="s">
        <v>441</v>
      </c>
      <c r="B169" s="88" t="s">
        <v>442</v>
      </c>
    </row>
    <row r="170" spans="1:2" x14ac:dyDescent="0.25">
      <c r="A170" s="86" t="s">
        <v>443</v>
      </c>
      <c r="B170" s="88" t="s">
        <v>444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MPTF_00006_00782</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2022-12-12T08:00:00+00:00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4DE4C48-19A9-4FBD-A4F7-0A779FCB089E}"/>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Global_00125606_Finance Report_nov22_rev.xlsx</dc:title>
  <dc:creator>Jelena Zelenovic</dc:creator>
  <cp:lastModifiedBy>Keshni Anupah Makoond</cp:lastModifiedBy>
  <cp:lastPrinted>2022-11-14T16:48:31Z</cp:lastPrinted>
  <dcterms:created xsi:type="dcterms:W3CDTF">2017-11-15T21:17:43Z</dcterms:created>
  <dcterms:modified xsi:type="dcterms:W3CDTF">2022-12-12T15:45:24Z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