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undp-my.sharepoint.com/personal/adrienne_vilton_undp_org/Documents/Documents/Projet Elections/FINANCES/"/>
    </mc:Choice>
  </mc:AlternateContent>
  <xr:revisionPtr revIDLastSave="0" documentId="8_{37D64BBA-3F73-49D7-949E-E1EC932145D4}" xr6:coauthVersionLast="47" xr6:coauthVersionMax="47" xr10:uidLastSave="{00000000-0000-0000-0000-000000000000}"/>
  <bookViews>
    <workbookView xWindow="-108" yWindow="-108" windowWidth="23256" windowHeight="12576" firstSheet="3" activeTab="3" xr2:uid="{00000000-000D-0000-FFFF-FFFF00000000}"/>
  </bookViews>
  <sheets>
    <sheet name="Sheet1" sheetId="1" state="hidden" r:id="rId1"/>
    <sheet name="Rapp 10 nov 2021" sheetId="2" state="hidden" r:id="rId2"/>
    <sheet name="INFOS 10 NOV 21" sheetId="3" state="hidden" r:id="rId3"/>
    <sheet name="Rapport Annuel" sheetId="4" r:id="rId4"/>
    <sheet name="Sheet2"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9" i="4" l="1"/>
  <c r="K48" i="4"/>
  <c r="G52" i="4"/>
  <c r="E52" i="4"/>
  <c r="D52" i="4"/>
  <c r="F52" i="4" s="1"/>
  <c r="F51" i="4"/>
  <c r="F50" i="4"/>
  <c r="F49" i="4"/>
  <c r="G8" i="5"/>
  <c r="H11" i="5"/>
  <c r="G10" i="5"/>
  <c r="E11" i="5"/>
  <c r="J37" i="4"/>
  <c r="J38" i="4"/>
  <c r="J39" i="4"/>
  <c r="J36" i="4"/>
  <c r="J29" i="4"/>
  <c r="J30" i="4"/>
  <c r="J31" i="4"/>
  <c r="J32" i="4"/>
  <c r="J33" i="4"/>
  <c r="J28" i="4"/>
  <c r="J21" i="4"/>
  <c r="J22" i="4"/>
  <c r="J23" i="4"/>
  <c r="J24" i="4"/>
  <c r="J20" i="4"/>
  <c r="J15" i="4"/>
  <c r="J16" i="4"/>
  <c r="J14" i="4"/>
  <c r="J11" i="4"/>
  <c r="F11" i="5" l="1"/>
  <c r="G11" i="5" s="1"/>
  <c r="G9" i="5"/>
  <c r="J17" i="4"/>
  <c r="L39" i="4" l="1"/>
  <c r="L38" i="4"/>
  <c r="L37" i="4"/>
  <c r="L36" i="4"/>
  <c r="L30" i="4"/>
  <c r="L11" i="4"/>
  <c r="L15" i="4"/>
  <c r="D40" i="4"/>
  <c r="D34" i="4"/>
  <c r="D41" i="4" l="1"/>
  <c r="I10" i="4"/>
  <c r="I11" i="4"/>
  <c r="I14" i="4"/>
  <c r="I15" i="4"/>
  <c r="K17" i="4" s="1"/>
  <c r="I16" i="4"/>
  <c r="I20" i="4"/>
  <c r="I21" i="4"/>
  <c r="I22" i="4"/>
  <c r="I23" i="4"/>
  <c r="I24" i="4"/>
  <c r="I28" i="4"/>
  <c r="I29" i="4"/>
  <c r="I30" i="4"/>
  <c r="I31" i="4"/>
  <c r="I32" i="4"/>
  <c r="I33" i="4"/>
  <c r="I36" i="4"/>
  <c r="I37" i="4"/>
  <c r="I38" i="4"/>
  <c r="I39" i="4"/>
  <c r="I25" i="4" l="1"/>
  <c r="I12" i="4"/>
  <c r="D43" i="4"/>
  <c r="I34" i="4"/>
  <c r="I17" i="4"/>
  <c r="E34" i="4"/>
  <c r="L10" i="4"/>
  <c r="K43" i="4"/>
  <c r="H40" i="4"/>
  <c r="G40" i="4"/>
  <c r="F40" i="4"/>
  <c r="E40" i="4"/>
  <c r="C40" i="4"/>
  <c r="J40" i="4" s="1"/>
  <c r="G34" i="4"/>
  <c r="F34" i="4"/>
  <c r="C34" i="4"/>
  <c r="L33" i="4"/>
  <c r="L32" i="4"/>
  <c r="L31" i="4"/>
  <c r="L29" i="4"/>
  <c r="L28" i="4"/>
  <c r="H25" i="4"/>
  <c r="G25" i="4"/>
  <c r="F25" i="4"/>
  <c r="E25" i="4"/>
  <c r="C25" i="4"/>
  <c r="L24" i="4"/>
  <c r="L23" i="4"/>
  <c r="L22" i="4"/>
  <c r="L21" i="4"/>
  <c r="L20" i="4"/>
  <c r="H17" i="4"/>
  <c r="G17" i="4"/>
  <c r="F17" i="4"/>
  <c r="C17" i="4"/>
  <c r="L16" i="4"/>
  <c r="L14" i="4"/>
  <c r="G12" i="4"/>
  <c r="F12" i="4"/>
  <c r="J12" i="4" s="1"/>
  <c r="E12" i="4"/>
  <c r="L12" i="4" s="1"/>
  <c r="C12" i="4"/>
  <c r="L40" i="4" l="1"/>
  <c r="H41" i="4"/>
  <c r="J34" i="4"/>
  <c r="J25" i="4"/>
  <c r="L34" i="4"/>
  <c r="I40" i="4"/>
  <c r="I41" i="4" s="1"/>
  <c r="C41" i="4"/>
  <c r="K12" i="4"/>
  <c r="L25" i="4"/>
  <c r="G41" i="4"/>
  <c r="F41" i="4"/>
  <c r="F42" i="4" s="1"/>
  <c r="F43" i="4" s="1"/>
  <c r="K25" i="4"/>
  <c r="E41" i="4"/>
  <c r="K34" i="4"/>
  <c r="L17" i="4"/>
  <c r="H12" i="4"/>
  <c r="G42" i="2"/>
  <c r="B30" i="3"/>
  <c r="B27" i="3"/>
  <c r="G15" i="2" s="1"/>
  <c r="J15" i="2" s="1"/>
  <c r="B29" i="3"/>
  <c r="D27" i="3" s="1"/>
  <c r="E27" i="3" s="1"/>
  <c r="C27" i="3"/>
  <c r="G36" i="2"/>
  <c r="J36" i="2" s="1"/>
  <c r="G16" i="2"/>
  <c r="J16" i="2"/>
  <c r="G36" i="1"/>
  <c r="G15" i="1"/>
  <c r="B28" i="3"/>
  <c r="B26" i="3"/>
  <c r="I43" i="2"/>
  <c r="E41" i="2"/>
  <c r="E42" i="2" s="1"/>
  <c r="F40" i="2"/>
  <c r="E40" i="2"/>
  <c r="D40" i="2"/>
  <c r="D41" i="2" s="1"/>
  <c r="C40" i="2"/>
  <c r="C41" i="2" s="1"/>
  <c r="J39" i="2"/>
  <c r="H39" i="2"/>
  <c r="J38" i="2"/>
  <c r="H38" i="2"/>
  <c r="J37" i="2"/>
  <c r="H37" i="2"/>
  <c r="H36" i="2"/>
  <c r="F34" i="2"/>
  <c r="E34" i="2"/>
  <c r="C34" i="2"/>
  <c r="J33" i="2"/>
  <c r="H33" i="2"/>
  <c r="J32" i="2"/>
  <c r="H32" i="2"/>
  <c r="J31" i="2"/>
  <c r="H31" i="2"/>
  <c r="J30" i="2"/>
  <c r="H30" i="2"/>
  <c r="J29" i="2"/>
  <c r="H29" i="2"/>
  <c r="J28" i="2"/>
  <c r="J34" i="2" s="1"/>
  <c r="H28" i="2"/>
  <c r="I34" i="2" s="1"/>
  <c r="G25" i="2"/>
  <c r="F25" i="2"/>
  <c r="E25" i="2"/>
  <c r="D25" i="2"/>
  <c r="C25" i="2"/>
  <c r="J24" i="2"/>
  <c r="H24" i="2"/>
  <c r="J23" i="2"/>
  <c r="H23" i="2"/>
  <c r="I25" i="2" s="1"/>
  <c r="J22" i="2"/>
  <c r="J25" i="2" s="1"/>
  <c r="H22" i="2"/>
  <c r="J21" i="2"/>
  <c r="H21" i="2"/>
  <c r="J20" i="2"/>
  <c r="H20" i="2"/>
  <c r="I17" i="2"/>
  <c r="F17" i="2"/>
  <c r="E17" i="2"/>
  <c r="C17" i="2"/>
  <c r="H16" i="2"/>
  <c r="H15" i="2"/>
  <c r="J14" i="2"/>
  <c r="H14" i="2"/>
  <c r="H17" i="2" s="1"/>
  <c r="F12" i="2"/>
  <c r="F41" i="2" s="1"/>
  <c r="E12" i="2"/>
  <c r="D12" i="2"/>
  <c r="C12" i="2"/>
  <c r="J11" i="2"/>
  <c r="H11" i="2"/>
  <c r="H10" i="2"/>
  <c r="I12" i="2" s="1"/>
  <c r="E41" i="1"/>
  <c r="J37" i="1"/>
  <c r="J38" i="1"/>
  <c r="J39" i="1"/>
  <c r="J36" i="1"/>
  <c r="J21" i="1"/>
  <c r="J22" i="1"/>
  <c r="J23" i="1"/>
  <c r="J24" i="1"/>
  <c r="J20" i="1"/>
  <c r="J15" i="1"/>
  <c r="J16" i="1"/>
  <c r="J14" i="1"/>
  <c r="J10" i="1"/>
  <c r="J11" i="1"/>
  <c r="J12" i="1" s="1"/>
  <c r="H36" i="1"/>
  <c r="F40" i="1"/>
  <c r="G40" i="1"/>
  <c r="E40" i="1"/>
  <c r="F25" i="1"/>
  <c r="G25" i="1"/>
  <c r="F17" i="1"/>
  <c r="G17" i="1"/>
  <c r="E17" i="1"/>
  <c r="F12" i="1"/>
  <c r="G12" i="1"/>
  <c r="E12" i="1"/>
  <c r="I43" i="1"/>
  <c r="H11" i="1"/>
  <c r="D43" i="1"/>
  <c r="C43" i="1"/>
  <c r="H39" i="1"/>
  <c r="H43" i="4" l="1"/>
  <c r="L41" i="4"/>
  <c r="C42" i="4"/>
  <c r="C43" i="4" s="1"/>
  <c r="J41" i="4"/>
  <c r="G43" i="4"/>
  <c r="I42" i="4"/>
  <c r="I43" i="4" s="1"/>
  <c r="E43" i="4"/>
  <c r="G40" i="2"/>
  <c r="J17" i="2"/>
  <c r="G17" i="2"/>
  <c r="J10" i="2"/>
  <c r="J12" i="2" s="1"/>
  <c r="G12" i="2"/>
  <c r="C42" i="2"/>
  <c r="C43" i="2"/>
  <c r="D42" i="2"/>
  <c r="D43" i="2"/>
  <c r="F42" i="2"/>
  <c r="F43" i="2" s="1"/>
  <c r="H12" i="2"/>
  <c r="H25" i="2"/>
  <c r="H34" i="2"/>
  <c r="H40" i="2"/>
  <c r="J40" i="2"/>
  <c r="E43" i="2"/>
  <c r="G41" i="1"/>
  <c r="G42" i="1" s="1"/>
  <c r="G43" i="1" s="1"/>
  <c r="J43" i="1" s="1"/>
  <c r="F41" i="1"/>
  <c r="F42" i="1" s="1"/>
  <c r="F43" i="1" s="1"/>
  <c r="J42" i="4" l="1"/>
  <c r="J43" i="4" s="1"/>
  <c r="L43" i="4"/>
  <c r="G41" i="2"/>
  <c r="H41" i="2"/>
  <c r="D40" i="1"/>
  <c r="C40" i="1"/>
  <c r="H20" i="1"/>
  <c r="H21" i="1"/>
  <c r="C25" i="1"/>
  <c r="C34" i="1"/>
  <c r="H38" i="1"/>
  <c r="J41" i="2" l="1"/>
  <c r="G43" i="2"/>
  <c r="J43" i="2" s="1"/>
  <c r="H42" i="2"/>
  <c r="H43" i="2" s="1"/>
  <c r="H40" i="1"/>
  <c r="D12" i="1"/>
  <c r="D25" i="1"/>
  <c r="D41" i="1" s="1"/>
  <c r="D42" i="1" l="1"/>
  <c r="J41" i="1"/>
  <c r="F34" i="1"/>
  <c r="J29" i="1" l="1"/>
  <c r="J30" i="1"/>
  <c r="J31" i="1"/>
  <c r="J32" i="1"/>
  <c r="J33" i="1"/>
  <c r="J28" i="1"/>
  <c r="E34" i="1"/>
  <c r="J25" i="1" l="1"/>
  <c r="J34" i="1"/>
  <c r="J17" i="1"/>
  <c r="J40" i="1" l="1"/>
  <c r="H37" i="1"/>
  <c r="H33" i="1"/>
  <c r="H32" i="1"/>
  <c r="H31" i="1"/>
  <c r="H30" i="1"/>
  <c r="H29" i="1"/>
  <c r="H28" i="1"/>
  <c r="E25" i="1"/>
  <c r="H24" i="1"/>
  <c r="H23" i="1"/>
  <c r="H22" i="1"/>
  <c r="C17" i="1"/>
  <c r="C41" i="1" s="1"/>
  <c r="C42" i="1" s="1"/>
  <c r="H16" i="1"/>
  <c r="H15" i="1"/>
  <c r="H14" i="1"/>
  <c r="C12" i="1"/>
  <c r="H10" i="1"/>
  <c r="I12" i="1" s="1"/>
  <c r="I17" i="1" l="1"/>
  <c r="I25" i="1"/>
  <c r="H25" i="1"/>
  <c r="I34" i="1"/>
  <c r="H12" i="1"/>
  <c r="H41" i="1" s="1"/>
  <c r="H34" i="1"/>
  <c r="H17" i="1"/>
  <c r="E42" i="1" l="1"/>
  <c r="E43" i="1" s="1"/>
  <c r="H42" i="1"/>
  <c r="H43" i="1" s="1"/>
</calcChain>
</file>

<file path=xl/sharedStrings.xml><?xml version="1.0" encoding="utf-8"?>
<sst xmlns="http://schemas.openxmlformats.org/spreadsheetml/2006/main" count="269" uniqueCount="111">
  <si>
    <t>Nombre de resultat/ produit</t>
  </si>
  <si>
    <t>Formulation du resultat/ produit/activite</t>
  </si>
  <si>
    <t>Total</t>
  </si>
  <si>
    <t xml:space="preserve">Pourcentage du budget pour chaque produit ou activite reserve pour action directe sur égalité des sexes et autonomisation des femmes (GEWE) (cas echeant) </t>
  </si>
  <si>
    <t xml:space="preserve">RESULTAT 1: </t>
  </si>
  <si>
    <t>Produit 1.1:</t>
  </si>
  <si>
    <t>Activite 1.1.1:</t>
  </si>
  <si>
    <t>Activite 1.1.2:</t>
  </si>
  <si>
    <t>Produit total</t>
  </si>
  <si>
    <t>Produit 1.2:</t>
  </si>
  <si>
    <t>Activite 1.2.1</t>
  </si>
  <si>
    <t>Activite 1.2.2</t>
  </si>
  <si>
    <t>Activite 1.2.3</t>
  </si>
  <si>
    <t xml:space="preserve">RESULTAT 2: </t>
  </si>
  <si>
    <t>Produit 2.1</t>
  </si>
  <si>
    <t>Activite 2.1.1</t>
  </si>
  <si>
    <t>Activite 2.1.2</t>
  </si>
  <si>
    <t>Activite 2.1.3</t>
  </si>
  <si>
    <t>Activite 2.1.4</t>
  </si>
  <si>
    <t>Activite 2.1.5</t>
  </si>
  <si>
    <t>Produit 2.2</t>
  </si>
  <si>
    <t>Activite 2.2.1</t>
  </si>
  <si>
    <t>Activite' 2.2.2</t>
  </si>
  <si>
    <t>Activite 2.2.3</t>
  </si>
  <si>
    <t>Activite 2.2.4</t>
  </si>
  <si>
    <t>Activite 2.2.5</t>
  </si>
  <si>
    <t>Activite 2.2.6</t>
  </si>
  <si>
    <t>Cout de personnel du projet si pas inclus dans les activites si-dessus</t>
  </si>
  <si>
    <t>Couts operationnels si pas inclus dans les activites si-dessus</t>
  </si>
  <si>
    <t>Budget de suivi</t>
  </si>
  <si>
    <t>Budget pour l'évaluation finale indépendante</t>
  </si>
  <si>
    <t>Couts indirects (7%):</t>
  </si>
  <si>
    <t>Tableau 1 - Budget du projet PBF par resultat, produit et activite</t>
  </si>
  <si>
    <t>Dépenses PNUD</t>
  </si>
  <si>
    <t>Dépenses</t>
  </si>
  <si>
    <t>Engamement</t>
  </si>
  <si>
    <t>Niveau de depense total/ engagement actuel en USD (a remplir au moment des rapports de projet)</t>
  </si>
  <si>
    <t>Budget  PNUD</t>
  </si>
  <si>
    <t>Financial Report au 10 septembre 2021 and commitments</t>
  </si>
  <si>
    <t xml:space="preserve">Dialogue renforcé et capacités accrues des acteurs du processus électoral pour la prévention et la gestion des conflits et de la violence   </t>
  </si>
  <si>
    <t xml:space="preserve">Les acteurs du processus électoral disposent des capacités de prévention de la violence électorale et le renforcement du dialogue </t>
  </si>
  <si>
    <t xml:space="preserve">Appui à la mise en place au niveau du CEP d’une unité d’évaluation et de prévention des risques liés au conflit et à la violence </t>
  </si>
  <si>
    <t>Préparation et mise en œuvre d'une stratégie pour la prévention et la gestion de la violence liée aux élections, incluant des actions spécifiques pour les jeunes</t>
  </si>
  <si>
    <t>Budget ONU FEMMES</t>
  </si>
  <si>
    <t>Dépenses ONU FEMMES</t>
  </si>
  <si>
    <t xml:space="preserve">Les acteurs du processus électoral disposent des capacités de gestion de conflits liés au processus électoral  </t>
  </si>
  <si>
    <t>Renforcement des capacités du CEP pour faire face aux cas de violence électorale</t>
  </si>
  <si>
    <t xml:space="preserve">Mise en place de mécanismes de résolution alternatives des conflits liés aux élections </t>
  </si>
  <si>
    <t xml:space="preserve">Suivi et analyse des cas de violence observés pour une meilleure compréhension du phénomène de la violence électorale </t>
  </si>
  <si>
    <t xml:space="preserve">Les femmes candidates et électrices se sentent plus en sécurité et participent activement au processus électoral </t>
  </si>
  <si>
    <t xml:space="preserve">Accompagnement de la PNH dans la mise à jour des curricula existants de la PNH sur la prévention de la violence électorale à l'égard des femmes </t>
  </si>
  <si>
    <t>Développement et mise en œuvre des activités de sensibilisation à l’intention des officier-e-s supérieur-e-s de la PNH.</t>
  </si>
  <si>
    <t>Mise en place de capacités de collecte de données et de suivi de la violence électorale à l'égard des femmes au sein de la PNH.</t>
  </si>
  <si>
    <t>Élaboration / mise à jour des procédures opérationnelles standards pour la protection des candidat-e-s et des électeurs-trices.</t>
  </si>
  <si>
    <t>Développement d’un partenariat entre la PNH et la plateforme communautaire.</t>
  </si>
  <si>
    <t>La Police Nationale d’Haïti dispose de capacités spécifiques pour prévenir et combattre la violence électorale et politique à l'égard des femmes</t>
  </si>
  <si>
    <t xml:space="preserve">Les mécanismes de prévention de la violence électorale et d'alerte rapide basés sur la communauté et dirigés par des femmes sont renforcés et liés à la PNH </t>
  </si>
  <si>
    <t>Conception d’un mécanisme communautaire d’alerte rapide et de suivi pour prévenir et combattre la violence électorale contre les femmes à l’aide de la technologie et des médias sociaux.</t>
  </si>
  <si>
    <t>Élaboration des modules de formation et formation des organisations de femmes au mécanisme communautaire d’alerte rapide et de suivi pour prévenir et combattre la violence électorale à l’égard des femmes.</t>
  </si>
  <si>
    <t>Fourniture du matériel technique nécessaire pour activer et gérer les mécanismes d'alerte précoce et de suivi pour lutter contre la violence électorale à l'égard des femmes.</t>
  </si>
  <si>
    <t>Accompagnement pour le pilotage et la mise en œuvre du mécanisme communautaire d'alerte précoce prévenant et combattant la violence électorale à l'égard des femmes</t>
  </si>
  <si>
    <t>Accompagnement pour l’établissement et la mise en œuvre d’un accord de coopération / partenariat formel entre les réseaux de femmes et la PNH afin de rendre opérationnel le mécanisme communautaire d'alerte précoce et de suivi soutenu par les Nations Unies.</t>
  </si>
  <si>
    <t xml:space="preserve">Élaboration et mise en œuvre d’une stratégie de sensibilisation des communautés sur la prévention de la violence électorale et politique contre les femmes, et le leadership politique des femmes et en utilisant le dialogue communautaire et les nouvelles technologies </t>
  </si>
  <si>
    <t>TOTAL DU BUDGET DE PROJET:</t>
  </si>
  <si>
    <t>SOUS-TOTAL DU BUDGET DE PROJET:</t>
  </si>
  <si>
    <t>Activity</t>
  </si>
  <si>
    <t>Account</t>
  </si>
  <si>
    <t>Approved</t>
  </si>
  <si>
    <t>Commitments</t>
  </si>
  <si>
    <t>Expenses+Full</t>
  </si>
  <si>
    <t>Budget Balance</t>
  </si>
  <si>
    <t>Dept</t>
  </si>
  <si>
    <t>ACTIVITY1:Sensiblisation &amp; education</t>
  </si>
  <si>
    <t>71300-Loca</t>
  </si>
  <si>
    <t>72500-Supp</t>
  </si>
  <si>
    <t>75100-Faci</t>
  </si>
  <si>
    <t>75700-Trai</t>
  </si>
  <si>
    <t>TOTAL ACTIVITY1:Sensiblisation &amp; edu</t>
  </si>
  <si>
    <t>ACTIVITY4:Prévention gestion conflit</t>
  </si>
  <si>
    <t>72700-Hosp</t>
  </si>
  <si>
    <t>TOTAL ACTIVITY4:Prévention gestion c</t>
  </si>
  <si>
    <t>ACTIVITY5:Prévention violence Femmes</t>
  </si>
  <si>
    <t>71600-Trav</t>
  </si>
  <si>
    <t>76100-Fore</t>
  </si>
  <si>
    <t>TOTAL ACTIVITY5:Prévention violence</t>
  </si>
  <si>
    <t>ACTIVITY8:Coordinnation &amp; gestion pr</t>
  </si>
  <si>
    <t>71400-Cont</t>
  </si>
  <si>
    <t>77300-Sala</t>
  </si>
  <si>
    <t>TOTAL ACTIVITY8:Coordinnation &amp; gest</t>
  </si>
  <si>
    <t>FUND TOTAL FOR OUTPUT 00127898</t>
  </si>
  <si>
    <t>PROJET PBF :127898 /30000 / 11363</t>
  </si>
  <si>
    <t>SALAIRES</t>
  </si>
  <si>
    <t>FORMATIONS</t>
  </si>
  <si>
    <t>CONSULTANT LOCAL</t>
  </si>
  <si>
    <t>Total Depenses</t>
  </si>
  <si>
    <t>GMS 7%</t>
  </si>
  <si>
    <t>Engagement</t>
  </si>
  <si>
    <t>Répartition des tranches basée sur la performance</t>
  </si>
  <si>
    <t>Tranche %</t>
  </si>
  <si>
    <t>Première tranche</t>
  </si>
  <si>
    <t>Deuxième tranche</t>
  </si>
  <si>
    <t>Troisième tranche (le cas échéant)</t>
  </si>
  <si>
    <t>Organisation recipiendiaire 1 (budget en USD)
ONU FEMMES</t>
  </si>
  <si>
    <t>Organisation recipiendiaire 2 (budget en USD)
UNDP</t>
  </si>
  <si>
    <t>Total des dépenses</t>
  </si>
  <si>
    <t>Taux d'exécution/1ere tranche</t>
  </si>
  <si>
    <t>Titre du projet : Appui au Processus Électoral en Haïti (PAPEH) : Prévention des violences   liées saux elections y compris la violence politique à  l'egard des femmes en Haiti</t>
  </si>
  <si>
    <t xml:space="preserve">Organisation recipiendiaire 1 (budget en USD)ONUFemmes 
</t>
  </si>
  <si>
    <t xml:space="preserve">Organisation recipiendiaire 2 (budget en USD) UNDP
</t>
  </si>
  <si>
    <t>Total Budget</t>
  </si>
  <si>
    <t>Financial Report  au 30 avril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</si>
</sst>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_-* #,##0.00\ _€_-;\-* #,##0.00\ _€_-;_-* &quot;-&quot;??\ _€_-;_-@_-"/>
    <numFmt numFmtId="166" formatCode="_(* #,##0_);_(* \(#,##0\);_(* &quot;-&quot;??_);_(@_)"/>
  </numFmts>
  <fonts count="8" x14ac:knownFonts="1">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b/>
      <sz val="9"/>
      <color theme="1"/>
      <name val="Calibri"/>
      <family val="2"/>
      <scheme val="minor"/>
    </font>
    <font>
      <sz val="9"/>
      <color theme="1"/>
      <name val="Calibri"/>
      <family val="2"/>
      <scheme val="minor"/>
    </font>
    <font>
      <b/>
      <sz val="10"/>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6"/>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99">
    <xf numFmtId="0" fontId="0" fillId="0" borderId="0" xfId="0"/>
    <xf numFmtId="0" fontId="0" fillId="0" borderId="0" xfId="0" applyAlignment="1">
      <alignment wrapText="1"/>
    </xf>
    <xf numFmtId="44" fontId="3" fillId="0" borderId="1" xfId="2" applyFont="1" applyBorder="1" applyAlignment="1" applyProtection="1">
      <alignment horizontal="center" vertical="center" wrapText="1"/>
      <protection locked="0"/>
    </xf>
    <xf numFmtId="44" fontId="3" fillId="2" borderId="1" xfId="2" applyFont="1" applyFill="1" applyBorder="1" applyAlignment="1">
      <alignment horizontal="center" vertical="center" wrapText="1"/>
    </xf>
    <xf numFmtId="9" fontId="3" fillId="0" borderId="1" xfId="3" applyFont="1" applyBorder="1" applyAlignment="1" applyProtection="1">
      <alignment horizontal="center" vertical="center" wrapText="1"/>
      <protection locked="0"/>
    </xf>
    <xf numFmtId="0" fontId="3" fillId="0" borderId="1" xfId="0" applyFont="1" applyBorder="1" applyAlignment="1" applyProtection="1">
      <alignment horizontal="left" vertical="top" wrapText="1"/>
      <protection locked="0"/>
    </xf>
    <xf numFmtId="0" fontId="0" fillId="3" borderId="0" xfId="0" applyFill="1" applyAlignment="1">
      <alignment wrapText="1"/>
    </xf>
    <xf numFmtId="0" fontId="2" fillId="2" borderId="1" xfId="0" applyFont="1" applyFill="1" applyBorder="1" applyAlignment="1">
      <alignment vertical="center" wrapText="1"/>
    </xf>
    <xf numFmtId="44" fontId="2" fillId="2" borderId="1" xfId="2" applyFont="1" applyFill="1" applyBorder="1" applyAlignment="1">
      <alignment horizontal="center" vertical="center" wrapText="1"/>
    </xf>
    <xf numFmtId="44" fontId="2" fillId="2" borderId="2" xfId="2" applyFont="1" applyFill="1" applyBorder="1" applyAlignment="1">
      <alignment horizontal="center" vertical="center" wrapText="1"/>
    </xf>
    <xf numFmtId="0" fontId="3" fillId="3" borderId="0" xfId="0" applyFont="1" applyFill="1" applyAlignment="1" applyProtection="1">
      <alignment vertical="center" wrapText="1"/>
      <protection locked="0"/>
    </xf>
    <xf numFmtId="0" fontId="3" fillId="3" borderId="1" xfId="0" applyFont="1" applyFill="1" applyBorder="1" applyAlignment="1" applyProtection="1">
      <alignment vertical="center" wrapText="1"/>
      <protection locked="0"/>
    </xf>
    <xf numFmtId="44" fontId="3" fillId="0" borderId="1" xfId="2" applyFont="1" applyBorder="1" applyAlignment="1" applyProtection="1">
      <alignment vertical="center" wrapText="1"/>
      <protection locked="0"/>
    </xf>
    <xf numFmtId="44" fontId="3" fillId="2" borderId="1" xfId="2" applyFont="1" applyFill="1" applyBorder="1" applyAlignment="1">
      <alignment vertical="center" wrapText="1"/>
    </xf>
    <xf numFmtId="9" fontId="3" fillId="0" borderId="1" xfId="3" applyFont="1" applyBorder="1" applyAlignment="1" applyProtection="1">
      <alignment vertical="center" wrapText="1"/>
      <protection locked="0"/>
    </xf>
    <xf numFmtId="0" fontId="2" fillId="0" borderId="0" xfId="0" applyFont="1"/>
    <xf numFmtId="0" fontId="3" fillId="0" borderId="0" xfId="0" applyFont="1"/>
    <xf numFmtId="0" fontId="0" fillId="0" borderId="0" xfId="0" applyBorder="1"/>
    <xf numFmtId="0" fontId="2" fillId="2" borderId="0" xfId="0" applyFont="1" applyFill="1" applyBorder="1" applyAlignment="1">
      <alignment horizontal="center" vertical="center" wrapText="1"/>
    </xf>
    <xf numFmtId="44" fontId="0" fillId="0" borderId="0" xfId="0" applyNumberFormat="1"/>
    <xf numFmtId="43" fontId="0" fillId="0" borderId="0" xfId="1" applyFont="1"/>
    <xf numFmtId="0" fontId="0" fillId="0" borderId="0" xfId="0" applyFill="1"/>
    <xf numFmtId="44" fontId="3" fillId="0" borderId="1" xfId="2" applyFont="1" applyFill="1" applyBorder="1" applyAlignment="1" applyProtection="1">
      <alignment horizontal="center" vertical="center" wrapText="1"/>
      <protection locked="0"/>
    </xf>
    <xf numFmtId="44" fontId="3" fillId="0" borderId="1" xfId="2" applyFont="1" applyFill="1" applyBorder="1" applyAlignment="1" applyProtection="1">
      <alignment vertical="center" wrapText="1"/>
      <protection locked="0"/>
    </xf>
    <xf numFmtId="0" fontId="2" fillId="2" borderId="1" xfId="0" applyFont="1" applyFill="1" applyBorder="1" applyAlignment="1">
      <alignment horizontal="center" vertical="center" wrapText="1"/>
    </xf>
    <xf numFmtId="0" fontId="3" fillId="3" borderId="1" xfId="0" applyFont="1" applyFill="1" applyBorder="1" applyAlignment="1" applyProtection="1">
      <alignment horizontal="left" vertical="top" wrapText="1"/>
      <protection locked="0"/>
    </xf>
    <xf numFmtId="0" fontId="2" fillId="2" borderId="1" xfId="0" applyFont="1" applyFill="1" applyBorder="1" applyAlignment="1">
      <alignment horizontal="center" vertical="center" wrapText="1"/>
    </xf>
    <xf numFmtId="0" fontId="2" fillId="4" borderId="5" xfId="0" applyFont="1" applyFill="1" applyBorder="1" applyAlignment="1">
      <alignment vertical="center" wrapText="1"/>
    </xf>
    <xf numFmtId="0" fontId="2" fillId="4" borderId="4" xfId="0" applyFont="1" applyFill="1" applyBorder="1" applyAlignment="1">
      <alignment vertical="center" wrapText="1"/>
    </xf>
    <xf numFmtId="0" fontId="3" fillId="4" borderId="4" xfId="0" applyFont="1" applyFill="1" applyBorder="1" applyAlignment="1">
      <alignment vertical="center" wrapText="1"/>
    </xf>
    <xf numFmtId="0" fontId="2" fillId="0" borderId="4" xfId="0" applyFont="1" applyBorder="1" applyAlignment="1">
      <alignmen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44" fontId="3" fillId="0" borderId="1" xfId="3" applyNumberFormat="1" applyFont="1" applyBorder="1" applyAlignment="1" applyProtection="1">
      <alignment horizontal="center" vertical="center" wrapText="1"/>
      <protection locked="0"/>
    </xf>
    <xf numFmtId="0" fontId="3" fillId="3" borderId="8" xfId="0" applyFont="1" applyFill="1" applyBorder="1" applyAlignment="1" applyProtection="1">
      <alignment horizontal="left" vertical="top" wrapText="1"/>
      <protection locked="0"/>
    </xf>
    <xf numFmtId="44" fontId="3" fillId="3" borderId="0" xfId="2" applyFont="1" applyFill="1" applyBorder="1" applyAlignment="1" applyProtection="1">
      <alignment horizontal="center" vertical="center" wrapText="1"/>
      <protection locked="0"/>
    </xf>
    <xf numFmtId="44" fontId="3" fillId="0" borderId="0" xfId="2" applyFont="1" applyFill="1" applyBorder="1" applyAlignment="1" applyProtection="1">
      <alignment horizontal="center" vertical="center" wrapText="1"/>
      <protection locked="0"/>
    </xf>
    <xf numFmtId="44" fontId="3" fillId="3" borderId="9" xfId="2" applyFont="1" applyFill="1" applyBorder="1" applyAlignment="1" applyProtection="1">
      <alignment horizontal="center" vertical="center" wrapText="1"/>
      <protection locked="0"/>
    </xf>
    <xf numFmtId="0" fontId="3" fillId="3" borderId="1" xfId="0" applyFont="1" applyFill="1" applyBorder="1" applyAlignment="1" applyProtection="1">
      <alignment horizontal="left" vertical="top" wrapText="1"/>
      <protection locked="0"/>
    </xf>
    <xf numFmtId="0" fontId="2" fillId="2" borderId="1" xfId="0" applyFont="1" applyFill="1" applyBorder="1" applyAlignment="1">
      <alignment horizontal="center" vertical="center" wrapText="1"/>
    </xf>
    <xf numFmtId="0" fontId="2" fillId="4" borderId="1" xfId="0" applyFont="1" applyFill="1" applyBorder="1" applyAlignment="1">
      <alignment vertical="center" wrapText="1"/>
    </xf>
    <xf numFmtId="0" fontId="3" fillId="4" borderId="1" xfId="0" applyFont="1" applyFill="1" applyBorder="1" applyAlignment="1">
      <alignment vertical="center" wrapText="1"/>
    </xf>
    <xf numFmtId="164" fontId="3" fillId="0" borderId="1" xfId="2" applyNumberFormat="1" applyFont="1" applyBorder="1" applyAlignment="1" applyProtection="1">
      <alignment horizontal="center" vertical="center" wrapText="1"/>
      <protection locked="0"/>
    </xf>
    <xf numFmtId="164" fontId="3" fillId="0" borderId="1" xfId="2" applyNumberFormat="1" applyFont="1" applyBorder="1" applyAlignment="1" applyProtection="1">
      <alignment vertical="center" wrapText="1"/>
      <protection locked="0"/>
    </xf>
    <xf numFmtId="44" fontId="2" fillId="0" borderId="1" xfId="0" applyNumberFormat="1" applyFont="1" applyBorder="1"/>
    <xf numFmtId="0" fontId="3" fillId="0" borderId="1" xfId="0" applyFont="1" applyBorder="1"/>
    <xf numFmtId="44" fontId="2" fillId="2" borderId="1" xfId="0" applyNumberFormat="1" applyFont="1" applyFill="1" applyBorder="1"/>
    <xf numFmtId="0" fontId="3" fillId="2" borderId="1" xfId="0" applyFont="1" applyFill="1" applyBorder="1"/>
    <xf numFmtId="44" fontId="3" fillId="2" borderId="1" xfId="3" applyNumberFormat="1" applyFont="1" applyFill="1" applyBorder="1" applyAlignment="1" applyProtection="1">
      <alignment horizontal="center" vertical="center" wrapText="1"/>
      <protection locked="0"/>
    </xf>
    <xf numFmtId="43" fontId="2" fillId="0" borderId="1" xfId="1" applyFont="1" applyBorder="1"/>
    <xf numFmtId="43" fontId="4" fillId="2" borderId="1" xfId="1" applyFont="1" applyFill="1" applyBorder="1"/>
    <xf numFmtId="0" fontId="2" fillId="2" borderId="11" xfId="0" applyFont="1" applyFill="1" applyBorder="1" applyAlignment="1">
      <alignment vertical="center"/>
    </xf>
    <xf numFmtId="0" fontId="2" fillId="2" borderId="12" xfId="0" applyFont="1" applyFill="1" applyBorder="1" applyAlignment="1">
      <alignment vertical="center" wrapText="1"/>
    </xf>
    <xf numFmtId="0" fontId="2" fillId="0" borderId="5" xfId="0" applyFont="1" applyBorder="1" applyAlignment="1">
      <alignment vertical="center"/>
    </xf>
    <xf numFmtId="0" fontId="2" fillId="2" borderId="10" xfId="0" applyFont="1" applyFill="1" applyBorder="1" applyAlignment="1">
      <alignment vertical="center"/>
    </xf>
    <xf numFmtId="0" fontId="2" fillId="0" borderId="9" xfId="0" applyFont="1" applyBorder="1" applyAlignment="1">
      <alignment vertical="center"/>
    </xf>
    <xf numFmtId="0" fontId="3" fillId="2" borderId="1" xfId="0" applyFont="1" applyFill="1" applyBorder="1" applyAlignment="1">
      <alignment vertical="center"/>
    </xf>
    <xf numFmtId="3" fontId="0" fillId="0" borderId="0" xfId="0" applyNumberFormat="1"/>
    <xf numFmtId="3" fontId="0" fillId="6" borderId="0" xfId="0" applyNumberFormat="1" applyFill="1"/>
    <xf numFmtId="0" fontId="0" fillId="0" borderId="1" xfId="0" applyBorder="1"/>
    <xf numFmtId="0" fontId="0" fillId="7" borderId="1" xfId="0" applyFill="1" applyBorder="1"/>
    <xf numFmtId="43" fontId="0" fillId="0" borderId="1" xfId="1" applyFont="1" applyBorder="1"/>
    <xf numFmtId="43" fontId="0" fillId="5" borderId="1" xfId="1" applyFont="1" applyFill="1" applyBorder="1"/>
    <xf numFmtId="43" fontId="0" fillId="6" borderId="1" xfId="1" applyFont="1" applyFill="1" applyBorder="1"/>
    <xf numFmtId="43" fontId="0" fillId="7" borderId="1" xfId="1" applyFont="1" applyFill="1" applyBorder="1"/>
    <xf numFmtId="43" fontId="0" fillId="8" borderId="1" xfId="1" applyFont="1" applyFill="1" applyBorder="1"/>
    <xf numFmtId="0" fontId="0" fillId="8" borderId="0" xfId="0" applyFill="1"/>
    <xf numFmtId="0" fontId="0" fillId="5" borderId="0" xfId="0" applyFill="1"/>
    <xf numFmtId="43" fontId="0" fillId="8" borderId="0" xfId="1" applyFont="1" applyFill="1"/>
    <xf numFmtId="43" fontId="0" fillId="6" borderId="0" xfId="1" applyFont="1" applyFill="1"/>
    <xf numFmtId="43" fontId="0" fillId="5" borderId="0" xfId="1" applyFont="1" applyFill="1"/>
    <xf numFmtId="165" fontId="0" fillId="0" borderId="0" xfId="0" applyNumberFormat="1"/>
    <xf numFmtId="43" fontId="0" fillId="0" borderId="0" xfId="0" applyNumberFormat="1"/>
    <xf numFmtId="0" fontId="5" fillId="0" borderId="0" xfId="0" applyFont="1"/>
    <xf numFmtId="0" fontId="6" fillId="0" borderId="0" xfId="0" applyFont="1"/>
    <xf numFmtId="44" fontId="6" fillId="0" borderId="0" xfId="0" applyNumberFormat="1" applyFont="1"/>
    <xf numFmtId="43" fontId="6" fillId="0" borderId="0" xfId="1" applyFont="1"/>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0" xfId="0" applyFont="1" applyAlignment="1">
      <alignment wrapText="1"/>
    </xf>
    <xf numFmtId="0" fontId="5" fillId="4" borderId="1" xfId="0" applyFont="1" applyFill="1" applyBorder="1" applyAlignment="1">
      <alignment vertical="center" wrapText="1"/>
    </xf>
    <xf numFmtId="0" fontId="5" fillId="4" borderId="4" xfId="0" applyFont="1" applyFill="1" applyBorder="1" applyAlignment="1">
      <alignment vertical="center" wrapText="1"/>
    </xf>
    <xf numFmtId="0" fontId="6" fillId="4" borderId="4" xfId="0" applyFont="1" applyFill="1" applyBorder="1" applyAlignment="1">
      <alignment vertical="center" wrapText="1"/>
    </xf>
    <xf numFmtId="0" fontId="6" fillId="0" borderId="1" xfId="0" applyFont="1" applyBorder="1" applyAlignment="1" applyProtection="1">
      <alignment horizontal="left" vertical="top" wrapText="1"/>
      <protection locked="0"/>
    </xf>
    <xf numFmtId="44" fontId="6" fillId="0" borderId="1" xfId="2" applyFont="1" applyBorder="1" applyAlignment="1" applyProtection="1">
      <alignment horizontal="center" vertical="center" wrapText="1"/>
      <protection locked="0"/>
    </xf>
    <xf numFmtId="44" fontId="6" fillId="0" borderId="1" xfId="2" applyFont="1" applyFill="1" applyBorder="1" applyAlignment="1" applyProtection="1">
      <alignment horizontal="center" vertical="center" wrapText="1"/>
      <protection locked="0"/>
    </xf>
    <xf numFmtId="44" fontId="6" fillId="2" borderId="1" xfId="2" applyFont="1" applyFill="1" applyBorder="1" applyAlignment="1">
      <alignment horizontal="center" vertical="center" wrapText="1"/>
    </xf>
    <xf numFmtId="9" fontId="6" fillId="0" borderId="1" xfId="3" applyFont="1" applyBorder="1" applyAlignment="1" applyProtection="1">
      <alignment horizontal="center" vertical="center" wrapText="1"/>
      <protection locked="0"/>
    </xf>
    <xf numFmtId="44" fontId="6" fillId="0" borderId="1" xfId="3" applyNumberFormat="1" applyFont="1" applyBorder="1" applyAlignment="1" applyProtection="1">
      <alignment horizontal="center" vertical="center" wrapText="1"/>
      <protection locked="0"/>
    </xf>
    <xf numFmtId="0" fontId="5" fillId="2" borderId="1" xfId="0" applyFont="1" applyFill="1" applyBorder="1" applyAlignment="1">
      <alignment vertical="center" wrapText="1"/>
    </xf>
    <xf numFmtId="44" fontId="5" fillId="2" borderId="1" xfId="2" applyFont="1" applyFill="1" applyBorder="1" applyAlignment="1">
      <alignment horizontal="center" vertical="center" wrapText="1"/>
    </xf>
    <xf numFmtId="44" fontId="5" fillId="2" borderId="2" xfId="2" applyFont="1" applyFill="1" applyBorder="1" applyAlignment="1">
      <alignment horizontal="center" vertical="center" wrapText="1"/>
    </xf>
    <xf numFmtId="0" fontId="5" fillId="4" borderId="5" xfId="0" applyFont="1" applyFill="1" applyBorder="1" applyAlignment="1">
      <alignment vertical="center" wrapText="1"/>
    </xf>
    <xf numFmtId="0" fontId="6" fillId="4" borderId="1" xfId="0" applyFont="1" applyFill="1" applyBorder="1" applyAlignment="1">
      <alignment vertical="center" wrapText="1"/>
    </xf>
    <xf numFmtId="164" fontId="6" fillId="0" borderId="1" xfId="2" applyNumberFormat="1" applyFont="1" applyBorder="1" applyAlignment="1" applyProtection="1">
      <alignment horizontal="center" vertical="center" wrapText="1"/>
      <protection locked="0"/>
    </xf>
    <xf numFmtId="0" fontId="6" fillId="3" borderId="1" xfId="0" applyFont="1" applyFill="1" applyBorder="1" applyAlignment="1" applyProtection="1">
      <alignment horizontal="left" vertical="top" wrapText="1"/>
      <protection locked="0"/>
    </xf>
    <xf numFmtId="0" fontId="6" fillId="3" borderId="0" xfId="0" applyFont="1" applyFill="1" applyAlignment="1" applyProtection="1">
      <alignment vertical="center" wrapText="1"/>
      <protection locked="0"/>
    </xf>
    <xf numFmtId="0" fontId="6" fillId="3" borderId="8" xfId="0" applyFont="1" applyFill="1" applyBorder="1" applyAlignment="1" applyProtection="1">
      <alignment horizontal="left" vertical="top" wrapText="1"/>
      <protection locked="0"/>
    </xf>
    <xf numFmtId="44" fontId="6" fillId="3" borderId="0" xfId="2" applyFont="1" applyFill="1" applyBorder="1" applyAlignment="1" applyProtection="1">
      <alignment horizontal="center" vertical="center" wrapText="1"/>
      <protection locked="0"/>
    </xf>
    <xf numFmtId="44" fontId="6" fillId="0" borderId="0" xfId="2" applyFont="1" applyFill="1" applyBorder="1" applyAlignment="1" applyProtection="1">
      <alignment horizontal="center" vertical="center" wrapText="1"/>
      <protection locked="0"/>
    </xf>
    <xf numFmtId="44" fontId="6" fillId="3" borderId="9" xfId="2" applyFont="1" applyFill="1" applyBorder="1" applyAlignment="1" applyProtection="1">
      <alignment horizontal="center" vertical="center" wrapText="1"/>
      <protection locked="0"/>
    </xf>
    <xf numFmtId="0" fontId="6" fillId="3" borderId="0" xfId="0" applyFont="1" applyFill="1" applyAlignment="1">
      <alignment wrapText="1"/>
    </xf>
    <xf numFmtId="0" fontId="6" fillId="3" borderId="1" xfId="0" applyFont="1" applyFill="1" applyBorder="1" applyAlignment="1" applyProtection="1">
      <alignment vertical="center" wrapText="1"/>
      <protection locked="0"/>
    </xf>
    <xf numFmtId="164" fontId="6" fillId="0" borderId="1" xfId="2" applyNumberFormat="1" applyFont="1" applyBorder="1" applyAlignment="1" applyProtection="1">
      <alignment vertical="center" wrapText="1"/>
      <protection locked="0"/>
    </xf>
    <xf numFmtId="44" fontId="6" fillId="0" borderId="1" xfId="2" applyFont="1" applyFill="1" applyBorder="1" applyAlignment="1" applyProtection="1">
      <alignment vertical="center" wrapText="1"/>
      <protection locked="0"/>
    </xf>
    <xf numFmtId="44" fontId="6" fillId="2" borderId="1" xfId="2" applyFont="1" applyFill="1" applyBorder="1" applyAlignment="1">
      <alignment vertical="center" wrapText="1"/>
    </xf>
    <xf numFmtId="9" fontId="6" fillId="0" borderId="1" xfId="3" applyFont="1" applyBorder="1" applyAlignment="1" applyProtection="1">
      <alignment vertical="center" wrapText="1"/>
      <protection locked="0"/>
    </xf>
    <xf numFmtId="0" fontId="5" fillId="2" borderId="12" xfId="0" applyFont="1" applyFill="1" applyBorder="1" applyAlignment="1">
      <alignment vertical="center" wrapText="1"/>
    </xf>
    <xf numFmtId="0" fontId="5" fillId="0" borderId="9" xfId="0" applyFont="1" applyBorder="1" applyAlignment="1">
      <alignment vertical="center"/>
    </xf>
    <xf numFmtId="0" fontId="5" fillId="2" borderId="11" xfId="0" applyFont="1" applyFill="1" applyBorder="1" applyAlignment="1">
      <alignment vertical="center"/>
    </xf>
    <xf numFmtId="44" fontId="5" fillId="2" borderId="1" xfId="0" applyNumberFormat="1" applyFont="1" applyFill="1" applyBorder="1"/>
    <xf numFmtId="0" fontId="6" fillId="2" borderId="1" xfId="0" applyFont="1" applyFill="1" applyBorder="1"/>
    <xf numFmtId="44" fontId="6" fillId="2" borderId="1" xfId="3" applyNumberFormat="1" applyFont="1" applyFill="1" applyBorder="1" applyAlignment="1" applyProtection="1">
      <alignment horizontal="center" vertical="center" wrapText="1"/>
      <protection locked="0"/>
    </xf>
    <xf numFmtId="0" fontId="5" fillId="0" borderId="5" xfId="0" applyFont="1" applyBorder="1" applyAlignment="1">
      <alignment vertical="center"/>
    </xf>
    <xf numFmtId="0" fontId="5" fillId="0" borderId="4" xfId="0" applyFont="1" applyBorder="1" applyAlignment="1">
      <alignment vertical="center"/>
    </xf>
    <xf numFmtId="43" fontId="5" fillId="0" borderId="1" xfId="1" applyFont="1" applyBorder="1"/>
    <xf numFmtId="44" fontId="5" fillId="0" borderId="1" xfId="0" applyNumberFormat="1" applyFont="1" applyBorder="1"/>
    <xf numFmtId="0" fontId="6" fillId="0" borderId="1" xfId="0" applyFont="1" applyBorder="1"/>
    <xf numFmtId="0" fontId="6" fillId="2" borderId="1" xfId="0" applyFont="1" applyFill="1" applyBorder="1" applyAlignment="1">
      <alignment vertical="center"/>
    </xf>
    <xf numFmtId="0" fontId="5" fillId="2" borderId="10" xfId="0" applyFont="1" applyFill="1" applyBorder="1" applyAlignment="1">
      <alignment vertical="center"/>
    </xf>
    <xf numFmtId="43" fontId="5" fillId="2" borderId="1" xfId="1" applyFont="1" applyFill="1" applyBorder="1"/>
    <xf numFmtId="43" fontId="6" fillId="0" borderId="0" xfId="0" applyNumberFormat="1" applyFont="1"/>
    <xf numFmtId="0" fontId="5" fillId="2" borderId="1" xfId="0" applyFont="1" applyFill="1" applyBorder="1" applyAlignment="1">
      <alignment horizontal="center" vertical="center" wrapText="1"/>
    </xf>
    <xf numFmtId="0" fontId="2" fillId="2" borderId="17" xfId="0" applyFont="1" applyFill="1" applyBorder="1" applyAlignment="1">
      <alignment horizontal="center" vertical="center" wrapText="1"/>
    </xf>
    <xf numFmtId="44" fontId="2" fillId="2" borderId="1" xfId="2" applyFont="1" applyFill="1" applyBorder="1" applyAlignment="1" applyProtection="1">
      <alignment horizontal="center" vertical="center" wrapText="1"/>
      <protection locked="0"/>
    </xf>
    <xf numFmtId="0" fontId="2" fillId="2" borderId="2"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7" xfId="0" applyFont="1" applyFill="1" applyBorder="1" applyAlignment="1">
      <alignment vertical="center" wrapText="1"/>
    </xf>
    <xf numFmtId="164" fontId="2" fillId="2" borderId="1" xfId="2" applyNumberFormat="1" applyFont="1" applyFill="1" applyBorder="1" applyAlignment="1" applyProtection="1">
      <alignment vertical="center" wrapText="1"/>
    </xf>
    <xf numFmtId="164" fontId="2" fillId="2" borderId="4" xfId="2" applyNumberFormat="1" applyFont="1" applyFill="1" applyBorder="1" applyAlignment="1" applyProtection="1">
      <alignment vertical="center" wrapText="1"/>
    </xf>
    <xf numFmtId="9" fontId="2" fillId="3" borderId="19" xfId="3" applyFont="1" applyFill="1" applyBorder="1" applyAlignment="1" applyProtection="1">
      <alignment vertical="center" wrapText="1"/>
      <protection locked="0"/>
    </xf>
    <xf numFmtId="0" fontId="2" fillId="2" borderId="20" xfId="0" applyFont="1" applyFill="1" applyBorder="1" applyAlignment="1">
      <alignment vertical="center" wrapText="1"/>
    </xf>
    <xf numFmtId="9" fontId="2" fillId="3" borderId="18" xfId="3" applyFont="1" applyFill="1" applyBorder="1" applyAlignment="1" applyProtection="1">
      <alignment vertical="center" wrapText="1"/>
      <protection locked="0"/>
    </xf>
    <xf numFmtId="9" fontId="2" fillId="3" borderId="18" xfId="3" applyFont="1" applyFill="1" applyBorder="1" applyAlignment="1" applyProtection="1">
      <alignment horizontal="right" vertical="center" wrapText="1"/>
      <protection locked="0"/>
    </xf>
    <xf numFmtId="0" fontId="2" fillId="2" borderId="21" xfId="0" applyFont="1" applyFill="1" applyBorder="1" applyAlignment="1">
      <alignment vertical="center" wrapText="1"/>
    </xf>
    <xf numFmtId="164" fontId="2" fillId="2" borderId="22" xfId="2" applyNumberFormat="1" applyFont="1" applyFill="1" applyBorder="1" applyAlignment="1" applyProtection="1">
      <alignment vertical="center" wrapText="1"/>
    </xf>
    <xf numFmtId="9" fontId="2" fillId="2" borderId="23" xfId="3" applyFont="1" applyFill="1" applyBorder="1" applyAlignment="1" applyProtection="1">
      <alignment vertical="center" wrapText="1"/>
    </xf>
    <xf numFmtId="44" fontId="2" fillId="2" borderId="13" xfId="0" applyNumberFormat="1" applyFont="1" applyFill="1" applyBorder="1" applyAlignment="1">
      <alignment vertical="center" wrapText="1"/>
    </xf>
    <xf numFmtId="44" fontId="0" fillId="2" borderId="16" xfId="2" applyFont="1" applyFill="1" applyBorder="1" applyAlignment="1">
      <alignment vertical="center" wrapText="1"/>
    </xf>
    <xf numFmtId="0" fontId="0" fillId="2" borderId="21" xfId="0" applyFill="1" applyBorder="1" applyAlignment="1">
      <alignment wrapText="1"/>
    </xf>
    <xf numFmtId="9" fontId="0" fillId="2" borderId="23" xfId="3" applyFont="1" applyFill="1" applyBorder="1" applyAlignment="1">
      <alignment wrapText="1"/>
    </xf>
    <xf numFmtId="0" fontId="7" fillId="2" borderId="17" xfId="0" applyFont="1" applyFill="1" applyBorder="1" applyAlignment="1">
      <alignment horizontal="center" vertical="center" wrapText="1"/>
    </xf>
    <xf numFmtId="44" fontId="7" fillId="2" borderId="1" xfId="2" applyFont="1" applyFill="1" applyBorder="1" applyAlignment="1" applyProtection="1">
      <alignment horizontal="center" vertical="center" wrapText="1"/>
      <protection locked="0"/>
    </xf>
    <xf numFmtId="0" fontId="7" fillId="2" borderId="2"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7" xfId="0" applyFont="1" applyFill="1" applyBorder="1" applyAlignment="1">
      <alignment vertical="center" wrapText="1"/>
    </xf>
    <xf numFmtId="164" fontId="7" fillId="2" borderId="1" xfId="2" applyNumberFormat="1" applyFont="1" applyFill="1" applyBorder="1" applyAlignment="1" applyProtection="1">
      <alignment vertical="center" wrapText="1"/>
    </xf>
    <xf numFmtId="164" fontId="7" fillId="2" borderId="4" xfId="2" applyNumberFormat="1" applyFont="1" applyFill="1" applyBorder="1" applyAlignment="1" applyProtection="1">
      <alignment vertical="center" wrapText="1"/>
    </xf>
    <xf numFmtId="9" fontId="7" fillId="4" borderId="19" xfId="3" applyFont="1" applyFill="1" applyBorder="1" applyAlignment="1" applyProtection="1">
      <alignment vertical="center" wrapText="1"/>
      <protection locked="0"/>
    </xf>
    <xf numFmtId="0" fontId="7" fillId="2" borderId="20" xfId="0" applyFont="1" applyFill="1" applyBorder="1" applyAlignment="1">
      <alignment vertical="center" wrapText="1"/>
    </xf>
    <xf numFmtId="9" fontId="7" fillId="4" borderId="18" xfId="3" applyFont="1" applyFill="1" applyBorder="1" applyAlignment="1" applyProtection="1">
      <alignment vertical="center" wrapText="1"/>
      <protection locked="0"/>
    </xf>
    <xf numFmtId="9" fontId="7" fillId="4" borderId="18" xfId="3" applyFont="1" applyFill="1" applyBorder="1" applyAlignment="1" applyProtection="1">
      <alignment horizontal="right" vertical="center" wrapText="1"/>
      <protection locked="0"/>
    </xf>
    <xf numFmtId="0" fontId="7" fillId="2" borderId="21" xfId="0" applyFont="1" applyFill="1" applyBorder="1" applyAlignment="1">
      <alignment vertical="center" wrapText="1"/>
    </xf>
    <xf numFmtId="164" fontId="7" fillId="2" borderId="22" xfId="2" applyNumberFormat="1" applyFont="1" applyFill="1" applyBorder="1" applyAlignment="1" applyProtection="1">
      <alignment vertical="center" wrapText="1"/>
    </xf>
    <xf numFmtId="9" fontId="7" fillId="2" borderId="23" xfId="3" applyFont="1" applyFill="1" applyBorder="1" applyAlignment="1" applyProtection="1">
      <alignment vertical="center" wrapText="1"/>
    </xf>
    <xf numFmtId="164" fontId="6" fillId="2" borderId="1" xfId="2" applyNumberFormat="1" applyFont="1" applyFill="1" applyBorder="1" applyAlignment="1">
      <alignment horizontal="center" vertical="center" wrapText="1"/>
    </xf>
    <xf numFmtId="164" fontId="5" fillId="2" borderId="2" xfId="2" applyNumberFormat="1" applyFont="1" applyFill="1" applyBorder="1" applyAlignment="1">
      <alignment horizontal="center" vertical="center" wrapText="1"/>
    </xf>
    <xf numFmtId="164" fontId="6" fillId="2" borderId="1" xfId="2" applyNumberFormat="1" applyFont="1" applyFill="1" applyBorder="1" applyAlignment="1">
      <alignment vertical="center" wrapText="1"/>
    </xf>
    <xf numFmtId="164" fontId="5" fillId="0" borderId="1" xfId="0" applyNumberFormat="1" applyFont="1" applyBorder="1"/>
    <xf numFmtId="164" fontId="6" fillId="0" borderId="0" xfId="1" applyNumberFormat="1" applyFont="1"/>
    <xf numFmtId="164" fontId="5" fillId="2" borderId="1" xfId="1" applyNumberFormat="1" applyFont="1" applyFill="1" applyBorder="1"/>
    <xf numFmtId="164" fontId="5" fillId="2" borderId="1" xfId="2" applyNumberFormat="1" applyFont="1" applyFill="1" applyBorder="1" applyAlignment="1">
      <alignment horizontal="center" vertical="center" wrapText="1"/>
    </xf>
    <xf numFmtId="164" fontId="5" fillId="2" borderId="1" xfId="0" applyNumberFormat="1" applyFont="1" applyFill="1" applyBorder="1"/>
    <xf numFmtId="164" fontId="6" fillId="0" borderId="1" xfId="2" applyNumberFormat="1" applyFont="1" applyFill="1" applyBorder="1" applyAlignment="1" applyProtection="1">
      <alignment horizontal="center" vertical="center" wrapText="1"/>
      <protection locked="0"/>
    </xf>
    <xf numFmtId="166" fontId="5" fillId="0" borderId="1" xfId="1" applyNumberFormat="1" applyFont="1" applyBorder="1"/>
    <xf numFmtId="166" fontId="6" fillId="0" borderId="0" xfId="1" applyNumberFormat="1" applyFont="1"/>
    <xf numFmtId="166" fontId="5" fillId="2" borderId="1" xfId="1" applyNumberFormat="1" applyFont="1" applyFill="1" applyBorder="1"/>
    <xf numFmtId="43" fontId="5" fillId="2" borderId="1" xfId="1" applyFont="1" applyFill="1" applyBorder="1" applyAlignment="1">
      <alignment horizontal="center" vertical="center" wrapText="1"/>
    </xf>
    <xf numFmtId="43" fontId="6" fillId="0" borderId="1" xfId="1" applyFont="1" applyBorder="1" applyAlignment="1" applyProtection="1">
      <alignment horizontal="center" vertical="center" wrapText="1"/>
      <protection locked="0"/>
    </xf>
    <xf numFmtId="43" fontId="5" fillId="2" borderId="2" xfId="1" applyFont="1" applyFill="1" applyBorder="1" applyAlignment="1">
      <alignment horizontal="center" vertical="center" wrapText="1"/>
    </xf>
    <xf numFmtId="43" fontId="6" fillId="3" borderId="1" xfId="1" applyFont="1" applyFill="1" applyBorder="1" applyAlignment="1" applyProtection="1">
      <alignment horizontal="left" vertical="top" wrapText="1"/>
      <protection locked="0"/>
    </xf>
    <xf numFmtId="43" fontId="6" fillId="3" borderId="0" xfId="1" applyFont="1" applyFill="1" applyBorder="1" applyAlignment="1" applyProtection="1">
      <alignment horizontal="center" vertical="center" wrapText="1"/>
      <protection locked="0"/>
    </xf>
    <xf numFmtId="43" fontId="6" fillId="0" borderId="1" xfId="1" applyFont="1" applyBorder="1" applyAlignment="1" applyProtection="1">
      <alignment vertical="center" wrapText="1"/>
      <protection locked="0"/>
    </xf>
    <xf numFmtId="0" fontId="3" fillId="3" borderId="1" xfId="0" applyFont="1" applyFill="1" applyBorder="1" applyAlignment="1" applyProtection="1">
      <alignment horizontal="left" vertical="top" wrapText="1"/>
      <protection locked="0"/>
    </xf>
    <xf numFmtId="0" fontId="2" fillId="2" borderId="1" xfId="0" applyFont="1" applyFill="1" applyBorder="1" applyAlignment="1">
      <alignment horizontal="center" vertical="center" wrapText="1"/>
    </xf>
    <xf numFmtId="49" fontId="2" fillId="3" borderId="3" xfId="0" applyNumberFormat="1" applyFont="1" applyFill="1" applyBorder="1" applyAlignment="1" applyProtection="1">
      <alignment horizontal="left" vertical="top" wrapText="1"/>
      <protection locked="0"/>
    </xf>
    <xf numFmtId="49" fontId="2" fillId="3" borderId="1" xfId="0" applyNumberFormat="1" applyFont="1" applyFill="1" applyBorder="1" applyAlignment="1" applyProtection="1">
      <alignment horizontal="left" vertical="top" wrapText="1"/>
      <protection locked="0"/>
    </xf>
    <xf numFmtId="0" fontId="2" fillId="0" borderId="4"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49" fontId="5" fillId="3" borderId="1" xfId="0" applyNumberFormat="1"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5" fillId="0" borderId="4"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6" fillId="0" borderId="0" xfId="0" applyFont="1" applyAlignment="1">
      <alignment wrapText="1"/>
    </xf>
    <xf numFmtId="0" fontId="0" fillId="0" borderId="0" xfId="0" applyAlignment="1">
      <alignment wrapText="1"/>
    </xf>
    <xf numFmtId="49" fontId="5" fillId="3" borderId="3" xfId="0" applyNumberFormat="1" applyFont="1" applyFill="1" applyBorder="1" applyAlignment="1" applyProtection="1">
      <alignment horizontal="left" vertical="top" wrapText="1"/>
      <protection locked="0"/>
    </xf>
    <xf numFmtId="0" fontId="5" fillId="2" borderId="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cellXfs>
  <cellStyles count="4">
    <cellStyle name="Comma" xfId="1" builtinId="3"/>
    <cellStyle name="Currency" xfId="2" builtinId="4"/>
    <cellStyle name="Normal" xfId="0" builtinId="0"/>
    <cellStyle name="Percent" xfId="3"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48"/>
  <sheetViews>
    <sheetView zoomScale="60" zoomScaleNormal="60" workbookViewId="0">
      <pane ySplit="7" topLeftCell="A8" activePane="bottomLeft" state="frozen"/>
      <selection activeCell="A7" sqref="A7"/>
      <selection pane="bottomLeft" activeCell="G11" sqref="G11"/>
    </sheetView>
  </sheetViews>
  <sheetFormatPr defaultRowHeight="14.4" x14ac:dyDescent="0.3"/>
  <cols>
    <col min="1" max="1" width="45.21875" customWidth="1"/>
    <col min="2" max="2" width="66" bestFit="1" customWidth="1"/>
    <col min="3" max="3" width="41.21875" customWidth="1"/>
    <col min="4" max="4" width="21.5546875" customWidth="1"/>
    <col min="5" max="5" width="33.21875" style="21" customWidth="1"/>
    <col min="6" max="6" width="32.5546875" style="21" customWidth="1"/>
    <col min="7" max="7" width="25" customWidth="1"/>
    <col min="8" max="8" width="19.77734375" hidden="1" customWidth="1"/>
    <col min="9" max="9" width="43.77734375" customWidth="1"/>
    <col min="10" max="10" width="36.77734375" customWidth="1"/>
    <col min="11" max="11" width="24.77734375" customWidth="1"/>
  </cols>
  <sheetData>
    <row r="2" spans="1:10" ht="15.6" x14ac:dyDescent="0.3">
      <c r="A2" s="15" t="s">
        <v>38</v>
      </c>
      <c r="B2" s="15"/>
      <c r="C2" s="16"/>
      <c r="D2" s="16"/>
      <c r="I2" s="19"/>
    </row>
    <row r="3" spans="1:10" ht="15.6" x14ac:dyDescent="0.3">
      <c r="A3" s="15"/>
      <c r="B3" s="15"/>
      <c r="C3" s="16"/>
      <c r="D3" s="16"/>
      <c r="J3" s="20"/>
    </row>
    <row r="4" spans="1:10" ht="15.6" x14ac:dyDescent="0.3">
      <c r="A4" s="15" t="s">
        <v>32</v>
      </c>
      <c r="B4" s="16"/>
      <c r="C4" s="16"/>
      <c r="D4" s="16"/>
    </row>
    <row r="5" spans="1:10" x14ac:dyDescent="0.3">
      <c r="A5" s="17"/>
      <c r="B5" s="17"/>
      <c r="C5" s="17"/>
    </row>
    <row r="6" spans="1:10" ht="27.6" customHeight="1" x14ac:dyDescent="0.3">
      <c r="A6" s="18"/>
      <c r="B6" s="176" t="s">
        <v>1</v>
      </c>
      <c r="C6" s="176" t="s">
        <v>43</v>
      </c>
      <c r="D6" s="176" t="s">
        <v>44</v>
      </c>
      <c r="E6" s="176" t="s">
        <v>37</v>
      </c>
      <c r="F6" s="176" t="s">
        <v>33</v>
      </c>
      <c r="G6" s="176"/>
      <c r="H6" s="31"/>
      <c r="I6" s="31"/>
      <c r="J6" s="32"/>
    </row>
    <row r="7" spans="1:10" s="1" customFormat="1" ht="102" customHeight="1" x14ac:dyDescent="0.3">
      <c r="A7" s="26" t="s">
        <v>0</v>
      </c>
      <c r="B7" s="176"/>
      <c r="C7" s="176"/>
      <c r="D7" s="176"/>
      <c r="E7" s="176"/>
      <c r="F7" s="24" t="s">
        <v>35</v>
      </c>
      <c r="G7" s="24" t="s">
        <v>34</v>
      </c>
      <c r="H7" s="24" t="s">
        <v>2</v>
      </c>
      <c r="I7" s="24" t="s">
        <v>3</v>
      </c>
      <c r="J7" s="24" t="s">
        <v>36</v>
      </c>
    </row>
    <row r="8" spans="1:10" s="1" customFormat="1" ht="38.25" customHeight="1" x14ac:dyDescent="0.3">
      <c r="A8" s="40" t="s">
        <v>4</v>
      </c>
      <c r="B8" s="177" t="s">
        <v>39</v>
      </c>
      <c r="C8" s="177"/>
      <c r="D8" s="178"/>
      <c r="E8" s="178"/>
      <c r="F8" s="178"/>
      <c r="G8" s="178"/>
      <c r="H8" s="178"/>
      <c r="I8" s="178"/>
      <c r="J8" s="178"/>
    </row>
    <row r="9" spans="1:10" s="1" customFormat="1" ht="24.75" customHeight="1" x14ac:dyDescent="0.3">
      <c r="A9" s="28" t="s">
        <v>5</v>
      </c>
      <c r="B9" s="178" t="s">
        <v>40</v>
      </c>
      <c r="C9" s="178"/>
      <c r="D9" s="178"/>
      <c r="E9" s="178"/>
      <c r="F9" s="178"/>
      <c r="G9" s="178"/>
      <c r="H9" s="178"/>
      <c r="I9" s="178"/>
      <c r="J9" s="178"/>
    </row>
    <row r="10" spans="1:10" s="1" customFormat="1" ht="31.2" x14ac:dyDescent="0.3">
      <c r="A10" s="29" t="s">
        <v>6</v>
      </c>
      <c r="B10" s="5" t="s">
        <v>41</v>
      </c>
      <c r="C10" s="2">
        <v>0</v>
      </c>
      <c r="D10" s="2">
        <v>0</v>
      </c>
      <c r="E10" s="22"/>
      <c r="F10" s="22">
        <v>35500</v>
      </c>
      <c r="G10" s="2">
        <v>4000</v>
      </c>
      <c r="H10" s="3">
        <f>SUM(C10:E10)</f>
        <v>0</v>
      </c>
      <c r="I10" s="4">
        <v>0.5</v>
      </c>
      <c r="J10" s="33">
        <f>D10+F10+G10</f>
        <v>39500</v>
      </c>
    </row>
    <row r="11" spans="1:10" s="1" customFormat="1" ht="46.8" x14ac:dyDescent="0.3">
      <c r="A11" s="29" t="s">
        <v>7</v>
      </c>
      <c r="B11" s="5" t="s">
        <v>42</v>
      </c>
      <c r="C11" s="2">
        <v>0</v>
      </c>
      <c r="D11" s="2">
        <v>0</v>
      </c>
      <c r="E11" s="2">
        <v>270000</v>
      </c>
      <c r="F11" s="22"/>
      <c r="G11" s="2">
        <v>1397.44</v>
      </c>
      <c r="H11" s="3">
        <f>SUM(C11:E11)</f>
        <v>270000</v>
      </c>
      <c r="I11" s="4">
        <v>0.6</v>
      </c>
      <c r="J11" s="33">
        <f>D11+F11+G11</f>
        <v>1397.44</v>
      </c>
    </row>
    <row r="12" spans="1:10" s="1" customFormat="1" ht="15.6" x14ac:dyDescent="0.3">
      <c r="B12" s="7" t="s">
        <v>8</v>
      </c>
      <c r="C12" s="8">
        <f>SUM(C10:C11)</f>
        <v>0</v>
      </c>
      <c r="D12" s="8">
        <f>SUM(D10:D11)</f>
        <v>0</v>
      </c>
      <c r="E12" s="8">
        <f>SUM(E10:E11)</f>
        <v>270000</v>
      </c>
      <c r="F12" s="8">
        <f t="shared" ref="F12:G12" si="0">SUM(F10:F11)</f>
        <v>35500</v>
      </c>
      <c r="G12" s="8">
        <f t="shared" si="0"/>
        <v>5397.4400000000005</v>
      </c>
      <c r="H12" s="8">
        <f>SUM(H10:H11)</f>
        <v>270000</v>
      </c>
      <c r="I12" s="8">
        <f>(I10*H10)+(I11*H11)</f>
        <v>162000</v>
      </c>
      <c r="J12" s="8">
        <f>(J10*I10)+(J11*I11)</f>
        <v>20588.464</v>
      </c>
    </row>
    <row r="13" spans="1:10" s="1" customFormat="1" ht="15.6" x14ac:dyDescent="0.3">
      <c r="A13" s="28" t="s">
        <v>9</v>
      </c>
      <c r="B13" s="175" t="s">
        <v>45</v>
      </c>
      <c r="C13" s="175"/>
      <c r="D13" s="175"/>
      <c r="E13" s="175"/>
      <c r="F13" s="175"/>
      <c r="G13" s="175"/>
      <c r="H13" s="175"/>
      <c r="I13" s="175"/>
      <c r="J13" s="175"/>
    </row>
    <row r="14" spans="1:10" s="1" customFormat="1" ht="31.2" x14ac:dyDescent="0.3">
      <c r="A14" s="29" t="s">
        <v>10</v>
      </c>
      <c r="B14" s="5" t="s">
        <v>46</v>
      </c>
      <c r="C14" s="2">
        <v>0</v>
      </c>
      <c r="D14" s="2"/>
      <c r="E14" s="2">
        <v>10000</v>
      </c>
      <c r="F14" s="22"/>
      <c r="G14" s="2"/>
      <c r="H14" s="3">
        <f t="shared" ref="H14:H16" si="1">SUM(C14:E14)</f>
        <v>10000</v>
      </c>
      <c r="I14" s="4">
        <v>0.5</v>
      </c>
      <c r="J14" s="33">
        <f>D14+F14+G14</f>
        <v>0</v>
      </c>
    </row>
    <row r="15" spans="1:10" s="1" customFormat="1" ht="95.55" customHeight="1" x14ac:dyDescent="0.3">
      <c r="A15" s="29" t="s">
        <v>11</v>
      </c>
      <c r="B15" s="5" t="s">
        <v>47</v>
      </c>
      <c r="C15" s="2">
        <v>0</v>
      </c>
      <c r="D15" s="2">
        <v>0</v>
      </c>
      <c r="E15" s="2">
        <v>20000</v>
      </c>
      <c r="F15" s="22"/>
      <c r="G15" s="2">
        <f>7808.95+5500+2418</f>
        <v>15726.95</v>
      </c>
      <c r="H15" s="3">
        <f t="shared" si="1"/>
        <v>20000</v>
      </c>
      <c r="I15" s="4">
        <v>0.5</v>
      </c>
      <c r="J15" s="33">
        <f t="shared" ref="J15:J16" si="2">D15+F15+G15</f>
        <v>15726.95</v>
      </c>
    </row>
    <row r="16" spans="1:10" s="1" customFormat="1" ht="83.55" customHeight="1" x14ac:dyDescent="0.3">
      <c r="A16" s="29" t="s">
        <v>12</v>
      </c>
      <c r="B16" s="5" t="s">
        <v>48</v>
      </c>
      <c r="C16" s="2">
        <v>0</v>
      </c>
      <c r="D16" s="2">
        <v>0</v>
      </c>
      <c r="E16" s="2">
        <v>92000</v>
      </c>
      <c r="F16" s="22"/>
      <c r="G16" s="2"/>
      <c r="H16" s="3">
        <f t="shared" si="1"/>
        <v>92000</v>
      </c>
      <c r="I16" s="4">
        <v>0.6</v>
      </c>
      <c r="J16" s="33">
        <f t="shared" si="2"/>
        <v>0</v>
      </c>
    </row>
    <row r="17" spans="1:10" s="1" customFormat="1" ht="15.6" x14ac:dyDescent="0.3">
      <c r="B17" s="7" t="s">
        <v>8</v>
      </c>
      <c r="C17" s="9">
        <f>SUM(C14:C16)</f>
        <v>0</v>
      </c>
      <c r="D17" s="9">
        <v>0</v>
      </c>
      <c r="E17" s="9">
        <f>SUM(E14:E16)</f>
        <v>122000</v>
      </c>
      <c r="F17" s="9">
        <f t="shared" ref="F17:G17" si="3">SUM(F14:F16)</f>
        <v>0</v>
      </c>
      <c r="G17" s="9">
        <f t="shared" si="3"/>
        <v>15726.95</v>
      </c>
      <c r="H17" s="9">
        <f>SUM(H14:H16)</f>
        <v>122000</v>
      </c>
      <c r="I17" s="8">
        <f>(I14*H14)+(I15*H15)+(I16*H16)</f>
        <v>70200</v>
      </c>
      <c r="J17" s="9">
        <f>SUM(J14:J16)</f>
        <v>15726.95</v>
      </c>
    </row>
    <row r="18" spans="1:10" s="1" customFormat="1" ht="31.05" customHeight="1" x14ac:dyDescent="0.3">
      <c r="A18" s="27" t="s">
        <v>13</v>
      </c>
      <c r="B18" s="179" t="s">
        <v>49</v>
      </c>
      <c r="C18" s="180"/>
      <c r="D18" s="180"/>
      <c r="E18" s="180"/>
      <c r="F18" s="180"/>
      <c r="G18" s="180"/>
      <c r="H18" s="180"/>
      <c r="I18" s="180"/>
      <c r="J18" s="181"/>
    </row>
    <row r="19" spans="1:10" s="1" customFormat="1" ht="15.6" x14ac:dyDescent="0.3">
      <c r="A19" s="40" t="s">
        <v>14</v>
      </c>
      <c r="B19" s="175" t="s">
        <v>55</v>
      </c>
      <c r="C19" s="175"/>
      <c r="D19" s="175"/>
      <c r="E19" s="175"/>
      <c r="F19" s="175"/>
      <c r="G19" s="175"/>
      <c r="H19" s="175"/>
      <c r="I19" s="175"/>
      <c r="J19" s="175"/>
    </row>
    <row r="20" spans="1:10" s="1" customFormat="1" ht="46.8" x14ac:dyDescent="0.3">
      <c r="A20" s="41" t="s">
        <v>15</v>
      </c>
      <c r="B20" s="5" t="s">
        <v>50</v>
      </c>
      <c r="C20" s="42">
        <v>30000</v>
      </c>
      <c r="D20" s="42">
        <v>0</v>
      </c>
      <c r="E20" s="25"/>
      <c r="F20" s="25"/>
      <c r="G20" s="25"/>
      <c r="H20" s="3">
        <f t="shared" ref="H20:H21" si="4">SUM(C20:E20)</f>
        <v>30000</v>
      </c>
      <c r="I20" s="4">
        <v>1</v>
      </c>
      <c r="J20" s="33">
        <f t="shared" ref="J20:J24" si="5">D20+F20+G20</f>
        <v>0</v>
      </c>
    </row>
    <row r="21" spans="1:10" s="1" customFormat="1" ht="31.2" x14ac:dyDescent="0.3">
      <c r="A21" s="41" t="s">
        <v>16</v>
      </c>
      <c r="B21" s="5" t="s">
        <v>51</v>
      </c>
      <c r="C21" s="42">
        <v>20000</v>
      </c>
      <c r="D21" s="42">
        <v>0</v>
      </c>
      <c r="E21" s="25"/>
      <c r="F21" s="25"/>
      <c r="G21" s="25"/>
      <c r="H21" s="3">
        <f t="shared" si="4"/>
        <v>20000</v>
      </c>
      <c r="I21" s="4">
        <v>1</v>
      </c>
      <c r="J21" s="33">
        <f t="shared" si="5"/>
        <v>0</v>
      </c>
    </row>
    <row r="22" spans="1:10" s="1" customFormat="1" ht="60.75" customHeight="1" x14ac:dyDescent="0.3">
      <c r="A22" s="41" t="s">
        <v>17</v>
      </c>
      <c r="B22" s="5" t="s">
        <v>52</v>
      </c>
      <c r="C22" s="42">
        <v>30000</v>
      </c>
      <c r="D22" s="42">
        <v>0</v>
      </c>
      <c r="E22" s="22"/>
      <c r="F22" s="22"/>
      <c r="G22" s="2"/>
      <c r="H22" s="3">
        <f>SUM(C22:E22)</f>
        <v>30000</v>
      </c>
      <c r="I22" s="4">
        <v>1</v>
      </c>
      <c r="J22" s="33">
        <f t="shared" si="5"/>
        <v>0</v>
      </c>
    </row>
    <row r="23" spans="1:10" s="1" customFormat="1" ht="67.95" customHeight="1" x14ac:dyDescent="0.3">
      <c r="A23" s="41" t="s">
        <v>18</v>
      </c>
      <c r="B23" s="5" t="s">
        <v>53</v>
      </c>
      <c r="C23" s="42">
        <v>15000</v>
      </c>
      <c r="D23" s="42">
        <v>0</v>
      </c>
      <c r="E23" s="22"/>
      <c r="F23" s="22"/>
      <c r="G23" s="2"/>
      <c r="H23" s="3">
        <f>SUM(C23:E23)</f>
        <v>15000</v>
      </c>
      <c r="I23" s="4">
        <v>1</v>
      </c>
      <c r="J23" s="33">
        <f t="shared" si="5"/>
        <v>0</v>
      </c>
    </row>
    <row r="24" spans="1:10" s="1" customFormat="1" ht="62.25" customHeight="1" x14ac:dyDescent="0.3">
      <c r="A24" s="41" t="s">
        <v>19</v>
      </c>
      <c r="B24" s="5" t="s">
        <v>54</v>
      </c>
      <c r="C24" s="42">
        <v>20000</v>
      </c>
      <c r="D24" s="42">
        <v>0</v>
      </c>
      <c r="E24" s="22"/>
      <c r="F24" s="22"/>
      <c r="G24" s="2"/>
      <c r="H24" s="3">
        <f>SUM(C24:E24)</f>
        <v>20000</v>
      </c>
      <c r="I24" s="4">
        <v>1</v>
      </c>
      <c r="J24" s="33">
        <f t="shared" si="5"/>
        <v>0</v>
      </c>
    </row>
    <row r="25" spans="1:10" s="1" customFormat="1" ht="15.6" x14ac:dyDescent="0.3">
      <c r="B25" s="7" t="s">
        <v>8</v>
      </c>
      <c r="C25" s="9">
        <f>SUM(C20:C24)</f>
        <v>115000</v>
      </c>
      <c r="D25" s="9">
        <f>SUM(D22:D24)</f>
        <v>0</v>
      </c>
      <c r="E25" s="9">
        <f>SUM(E22:E24)</f>
        <v>0</v>
      </c>
      <c r="F25" s="9">
        <f t="shared" ref="F25:G25" si="6">SUM(F22:F24)</f>
        <v>0</v>
      </c>
      <c r="G25" s="9">
        <f t="shared" si="6"/>
        <v>0</v>
      </c>
      <c r="H25" s="9">
        <f>SUM(H20:H24)</f>
        <v>115000</v>
      </c>
      <c r="I25" s="8">
        <f>(I22*H22)+(I23*H23)+(I24*H24)+(I21*H21)+(I20*H20)</f>
        <v>115000</v>
      </c>
      <c r="J25" s="9">
        <f>SUM(J22:J24)</f>
        <v>0</v>
      </c>
    </row>
    <row r="26" spans="1:10" s="1" customFormat="1" ht="15.6" x14ac:dyDescent="0.3">
      <c r="A26" s="10"/>
      <c r="B26" s="34"/>
      <c r="C26" s="35"/>
      <c r="D26" s="35"/>
      <c r="E26" s="36"/>
      <c r="F26" s="36"/>
      <c r="G26" s="35"/>
      <c r="H26" s="35"/>
      <c r="I26" s="35"/>
      <c r="J26" s="37"/>
    </row>
    <row r="27" spans="1:10" s="1" customFormat="1" ht="15.6" x14ac:dyDescent="0.3">
      <c r="A27" s="28" t="s">
        <v>20</v>
      </c>
      <c r="B27" s="175" t="s">
        <v>56</v>
      </c>
      <c r="C27" s="175"/>
      <c r="D27" s="175"/>
      <c r="E27" s="175"/>
      <c r="F27" s="175"/>
      <c r="G27" s="175"/>
      <c r="H27" s="175"/>
      <c r="I27" s="175"/>
      <c r="J27" s="175"/>
    </row>
    <row r="28" spans="1:10" s="1" customFormat="1" ht="46.8" x14ac:dyDescent="0.3">
      <c r="A28" s="41" t="s">
        <v>21</v>
      </c>
      <c r="B28" s="5" t="s">
        <v>57</v>
      </c>
      <c r="C28" s="42">
        <v>135175</v>
      </c>
      <c r="D28" s="2"/>
      <c r="E28" s="22">
        <v>0</v>
      </c>
      <c r="F28" s="22"/>
      <c r="G28" s="2"/>
      <c r="H28" s="3">
        <f t="shared" ref="H28:H33" si="7">SUM(C28:E28)</f>
        <v>135175</v>
      </c>
      <c r="I28" s="4">
        <v>1</v>
      </c>
      <c r="J28" s="33">
        <f>D28+F28+G28</f>
        <v>0</v>
      </c>
    </row>
    <row r="29" spans="1:10" s="1" customFormat="1" ht="52.95" customHeight="1" x14ac:dyDescent="0.3">
      <c r="A29" s="41" t="s">
        <v>22</v>
      </c>
      <c r="B29" s="5" t="s">
        <v>58</v>
      </c>
      <c r="C29" s="42">
        <v>30000</v>
      </c>
      <c r="D29" s="2"/>
      <c r="E29" s="22">
        <v>0</v>
      </c>
      <c r="F29" s="22"/>
      <c r="G29" s="2"/>
      <c r="H29" s="3">
        <f t="shared" si="7"/>
        <v>30000</v>
      </c>
      <c r="I29" s="4">
        <v>1</v>
      </c>
      <c r="J29" s="33">
        <f t="shared" ref="J29:J33" si="8">D29+F29+G29</f>
        <v>0</v>
      </c>
    </row>
    <row r="30" spans="1:10" s="1" customFormat="1" ht="61.5" customHeight="1" x14ac:dyDescent="0.3">
      <c r="A30" s="41" t="s">
        <v>23</v>
      </c>
      <c r="B30" s="5" t="s">
        <v>59</v>
      </c>
      <c r="C30" s="42">
        <v>184771.55</v>
      </c>
      <c r="D30" s="2"/>
      <c r="E30" s="22">
        <v>0</v>
      </c>
      <c r="F30" s="22"/>
      <c r="G30" s="2"/>
      <c r="H30" s="3">
        <f t="shared" si="7"/>
        <v>184771.55</v>
      </c>
      <c r="I30" s="4">
        <v>1</v>
      </c>
      <c r="J30" s="33">
        <f t="shared" si="8"/>
        <v>0</v>
      </c>
    </row>
    <row r="31" spans="1:10" s="1" customFormat="1" ht="60" customHeight="1" x14ac:dyDescent="0.3">
      <c r="A31" s="41" t="s">
        <v>24</v>
      </c>
      <c r="B31" s="5" t="s">
        <v>60</v>
      </c>
      <c r="C31" s="42">
        <v>96175</v>
      </c>
      <c r="D31" s="2"/>
      <c r="E31" s="22">
        <v>0</v>
      </c>
      <c r="F31" s="22"/>
      <c r="G31" s="2"/>
      <c r="H31" s="3">
        <f t="shared" si="7"/>
        <v>96175</v>
      </c>
      <c r="I31" s="4">
        <v>1</v>
      </c>
      <c r="J31" s="33">
        <f t="shared" si="8"/>
        <v>0</v>
      </c>
    </row>
    <row r="32" spans="1:10" s="1" customFormat="1" ht="60.45" customHeight="1" x14ac:dyDescent="0.3">
      <c r="A32" s="41" t="s">
        <v>25</v>
      </c>
      <c r="B32" s="5" t="s">
        <v>61</v>
      </c>
      <c r="C32" s="42">
        <v>30000</v>
      </c>
      <c r="D32" s="2"/>
      <c r="E32" s="22">
        <v>0</v>
      </c>
      <c r="F32" s="22"/>
      <c r="G32" s="2"/>
      <c r="H32" s="3">
        <f t="shared" si="7"/>
        <v>30000</v>
      </c>
      <c r="I32" s="4">
        <v>1</v>
      </c>
      <c r="J32" s="33">
        <f t="shared" si="8"/>
        <v>0</v>
      </c>
    </row>
    <row r="33" spans="1:10" s="1" customFormat="1" ht="78" customHeight="1" x14ac:dyDescent="0.3">
      <c r="A33" s="41" t="s">
        <v>26</v>
      </c>
      <c r="B33" s="5" t="s">
        <v>62</v>
      </c>
      <c r="C33" s="42">
        <v>110000</v>
      </c>
      <c r="D33" s="2"/>
      <c r="E33" s="22">
        <v>0</v>
      </c>
      <c r="F33" s="22">
        <v>0</v>
      </c>
      <c r="G33" s="2"/>
      <c r="H33" s="3">
        <f t="shared" si="7"/>
        <v>110000</v>
      </c>
      <c r="I33" s="4">
        <v>1</v>
      </c>
      <c r="J33" s="33">
        <f t="shared" si="8"/>
        <v>0</v>
      </c>
    </row>
    <row r="34" spans="1:10" s="6" customFormat="1" ht="15.6" x14ac:dyDescent="0.3">
      <c r="A34" s="1"/>
      <c r="B34" s="7" t="s">
        <v>8</v>
      </c>
      <c r="C34" s="8">
        <f>SUM(C28:C33)</f>
        <v>586121.55000000005</v>
      </c>
      <c r="D34" s="8">
        <v>0</v>
      </c>
      <c r="E34" s="8">
        <f>SUM(E28:E33)</f>
        <v>0</v>
      </c>
      <c r="F34" s="9">
        <f>SUM(F29:F33)</f>
        <v>0</v>
      </c>
      <c r="G34" s="9">
        <v>0</v>
      </c>
      <c r="H34" s="9">
        <f>SUM(H28:H33)</f>
        <v>586121.55000000005</v>
      </c>
      <c r="I34" s="8">
        <f>(I28*H28)+(I29*H29)+(I30*H30)+(I31*H31)+(I32*H32)+(I33*H33)</f>
        <v>586121.55000000005</v>
      </c>
      <c r="J34" s="8">
        <f>SUM(J28:J33)</f>
        <v>0</v>
      </c>
    </row>
    <row r="35" spans="1:10" s="6" customFormat="1" ht="15.6" x14ac:dyDescent="0.3">
      <c r="A35" s="1"/>
      <c r="B35" s="7"/>
      <c r="C35" s="8"/>
      <c r="D35" s="8"/>
      <c r="E35" s="8"/>
      <c r="F35" s="9"/>
      <c r="G35" s="9"/>
      <c r="H35" s="9"/>
      <c r="I35" s="8"/>
      <c r="J35" s="8"/>
    </row>
    <row r="36" spans="1:10" s="1" customFormat="1" ht="63.75" customHeight="1" x14ac:dyDescent="0.3">
      <c r="A36" s="7" t="s">
        <v>27</v>
      </c>
      <c r="B36" s="11"/>
      <c r="C36" s="43">
        <v>80000</v>
      </c>
      <c r="D36" s="43"/>
      <c r="E36" s="43">
        <v>143500</v>
      </c>
      <c r="F36" s="23"/>
      <c r="G36" s="12">
        <f>34552.25+8803.68</f>
        <v>43355.93</v>
      </c>
      <c r="H36" s="13">
        <f>SUM(C36:E36)</f>
        <v>223500</v>
      </c>
      <c r="I36" s="14"/>
      <c r="J36" s="33">
        <f t="shared" ref="J36:J39" si="9">D36+F36+G36</f>
        <v>43355.93</v>
      </c>
    </row>
    <row r="37" spans="1:10" s="1" customFormat="1" ht="69.75" customHeight="1" x14ac:dyDescent="0.3">
      <c r="A37" s="7" t="s">
        <v>28</v>
      </c>
      <c r="B37" s="11"/>
      <c r="C37" s="43">
        <v>10000</v>
      </c>
      <c r="D37" s="43"/>
      <c r="E37" s="43"/>
      <c r="F37" s="23"/>
      <c r="G37" s="12">
        <v>0</v>
      </c>
      <c r="H37" s="13">
        <f>SUM(C37:E37)</f>
        <v>10000</v>
      </c>
      <c r="I37" s="14"/>
      <c r="J37" s="33">
        <f t="shared" si="9"/>
        <v>0</v>
      </c>
    </row>
    <row r="38" spans="1:10" s="1" customFormat="1" ht="57" customHeight="1" x14ac:dyDescent="0.3">
      <c r="A38" s="7" t="s">
        <v>29</v>
      </c>
      <c r="B38" s="11"/>
      <c r="C38" s="43">
        <v>10000</v>
      </c>
      <c r="D38" s="43"/>
      <c r="E38" s="43">
        <v>10247.66</v>
      </c>
      <c r="F38" s="23"/>
      <c r="G38" s="12">
        <v>0</v>
      </c>
      <c r="H38" s="13">
        <f>SUM(C38:G38)</f>
        <v>20247.66</v>
      </c>
      <c r="I38" s="14"/>
      <c r="J38" s="33">
        <f t="shared" si="9"/>
        <v>0</v>
      </c>
    </row>
    <row r="39" spans="1:10" s="1" customFormat="1" ht="65.25" customHeight="1" x14ac:dyDescent="0.3">
      <c r="A39" s="52" t="s">
        <v>30</v>
      </c>
      <c r="B39" s="11"/>
      <c r="C39" s="43">
        <v>40000</v>
      </c>
      <c r="D39" s="43"/>
      <c r="E39" s="43">
        <v>15000</v>
      </c>
      <c r="F39" s="23"/>
      <c r="G39" s="12"/>
      <c r="H39" s="13">
        <f t="shared" ref="H39:H40" si="10">SUM(C39:G39)</f>
        <v>55000</v>
      </c>
      <c r="I39" s="14"/>
      <c r="J39" s="33">
        <f t="shared" si="9"/>
        <v>0</v>
      </c>
    </row>
    <row r="40" spans="1:10" s="16" customFormat="1" ht="15.6" x14ac:dyDescent="0.3">
      <c r="A40" s="55"/>
      <c r="B40" s="51" t="s">
        <v>2</v>
      </c>
      <c r="C40" s="46">
        <f>SUM(C36:C39)</f>
        <v>140000</v>
      </c>
      <c r="D40" s="46">
        <f>SUM(D36:D39)</f>
        <v>0</v>
      </c>
      <c r="E40" s="46">
        <f>SUM(E36:E39)</f>
        <v>168747.66</v>
      </c>
      <c r="F40" s="46">
        <f t="shared" ref="F40:G40" si="11">SUM(F36:F39)</f>
        <v>0</v>
      </c>
      <c r="G40" s="46">
        <f t="shared" si="11"/>
        <v>43355.93</v>
      </c>
      <c r="H40" s="13">
        <f t="shared" si="10"/>
        <v>352103.59</v>
      </c>
      <c r="I40" s="47"/>
      <c r="J40" s="48">
        <f>D40+F40+G40</f>
        <v>43355.93</v>
      </c>
    </row>
    <row r="41" spans="1:10" s="16" customFormat="1" ht="39" customHeight="1" x14ac:dyDescent="0.3">
      <c r="A41" s="53"/>
      <c r="B41" s="30" t="s">
        <v>64</v>
      </c>
      <c r="C41" s="49">
        <f>C40+C34+C25+C17+C12</f>
        <v>841121.55</v>
      </c>
      <c r="D41" s="49">
        <f>D40+D34+D25+D17+D12</f>
        <v>0</v>
      </c>
      <c r="E41" s="49">
        <f>E40+E34+E25+E17+E12</f>
        <v>560747.66</v>
      </c>
      <c r="F41" s="44">
        <f t="shared" ref="F41:G41" si="12">F40+F34+F25+F17+F12</f>
        <v>35500</v>
      </c>
      <c r="G41" s="44">
        <f t="shared" si="12"/>
        <v>64480.320000000007</v>
      </c>
      <c r="H41" s="44">
        <f>H40+H34+H25+H17+H12</f>
        <v>1445225.1400000001</v>
      </c>
      <c r="I41" s="45"/>
      <c r="J41" s="33">
        <f>D41+F41+G41</f>
        <v>99980.32</v>
      </c>
    </row>
    <row r="42" spans="1:10" ht="15.6" x14ac:dyDescent="0.3">
      <c r="A42" s="56" t="s">
        <v>31</v>
      </c>
      <c r="C42" s="20">
        <f>C41*7%</f>
        <v>58878.508500000011</v>
      </c>
      <c r="D42" s="20">
        <f t="shared" ref="D42:E42" si="13">D41*7%</f>
        <v>0</v>
      </c>
      <c r="E42" s="20">
        <f t="shared" si="13"/>
        <v>39252.336200000005</v>
      </c>
      <c r="F42" s="20">
        <f t="shared" ref="F42" si="14">F41*7%</f>
        <v>2485.0000000000005</v>
      </c>
      <c r="G42" s="20">
        <f t="shared" ref="G42" si="15">G41*7%</f>
        <v>4513.6224000000011</v>
      </c>
      <c r="H42" s="20">
        <f t="shared" ref="H42" si="16">H41*7%</f>
        <v>101165.75980000001</v>
      </c>
      <c r="I42" s="20"/>
      <c r="J42" s="19"/>
    </row>
    <row r="43" spans="1:10" ht="18" x14ac:dyDescent="0.35">
      <c r="A43" s="55"/>
      <c r="B43" s="54" t="s">
        <v>63</v>
      </c>
      <c r="C43" s="50">
        <f>C41+C42</f>
        <v>900000.05850000004</v>
      </c>
      <c r="D43" s="50">
        <f t="shared" ref="D43:E43" si="17">D41+D42</f>
        <v>0</v>
      </c>
      <c r="E43" s="50">
        <f t="shared" si="17"/>
        <v>599999.99620000005</v>
      </c>
      <c r="F43" s="50">
        <f t="shared" ref="F43" si="18">F41+F42</f>
        <v>37985</v>
      </c>
      <c r="G43" s="50">
        <f t="shared" ref="G43" si="19">G41+G42</f>
        <v>68993.942400000014</v>
      </c>
      <c r="H43" s="50">
        <f t="shared" ref="H43:I43" si="20">H41+H42</f>
        <v>1546390.8998000002</v>
      </c>
      <c r="I43" s="50">
        <f t="shared" si="20"/>
        <v>0</v>
      </c>
      <c r="J43" s="48">
        <f>D43+F43+G43</f>
        <v>106978.94240000001</v>
      </c>
    </row>
    <row r="44" spans="1:10" x14ac:dyDescent="0.3">
      <c r="J44" s="20"/>
    </row>
    <row r="48" spans="1:10" x14ac:dyDescent="0.3">
      <c r="J48" s="19"/>
    </row>
  </sheetData>
  <mergeCells count="11">
    <mergeCell ref="B27:J27"/>
    <mergeCell ref="F6:G6"/>
    <mergeCell ref="B6:B7"/>
    <mergeCell ref="C6:C7"/>
    <mergeCell ref="D6:D7"/>
    <mergeCell ref="E6:E7"/>
    <mergeCell ref="B8:J8"/>
    <mergeCell ref="B9:J9"/>
    <mergeCell ref="B13:J13"/>
    <mergeCell ref="B19:J19"/>
    <mergeCell ref="B18:J18"/>
  </mergeCells>
  <dataValidations count="3">
    <dataValidation allowBlank="1" showInputMessage="1" showErrorMessage="1" prompt="Insert *text* description of Activity here" sqref="B10 B14 B20 B28" xr:uid="{00000000-0002-0000-0000-000000000000}"/>
    <dataValidation allowBlank="1" showInputMessage="1" showErrorMessage="1" prompt="Insert *text* description of Output here" sqref="B9 B13 B27 B19" xr:uid="{00000000-0002-0000-0000-000001000000}"/>
    <dataValidation allowBlank="1" showInputMessage="1" showErrorMessage="1" prompt="Insert *text* description of Outcome here" sqref="B8:J8" xr:uid="{00000000-0002-0000-0000-000002000000}"/>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4C766-3C07-45B3-8F4C-EC0ACC421867}">
  <dimension ref="A2:J48"/>
  <sheetViews>
    <sheetView zoomScale="55" zoomScaleNormal="55" workbookViewId="0">
      <selection activeCell="J40" sqref="J40"/>
    </sheetView>
  </sheetViews>
  <sheetFormatPr defaultRowHeight="14.4" x14ac:dyDescent="0.3"/>
  <cols>
    <col min="1" max="1" width="45.21875" customWidth="1"/>
    <col min="2" max="2" width="66" bestFit="1" customWidth="1"/>
    <col min="3" max="3" width="41.21875" customWidth="1"/>
    <col min="4" max="4" width="21.5546875" customWidth="1"/>
    <col min="5" max="5" width="33.21875" style="21" customWidth="1"/>
    <col min="6" max="6" width="32.5546875" style="21" customWidth="1"/>
    <col min="7" max="7" width="25" customWidth="1"/>
    <col min="8" max="8" width="19.77734375" hidden="1" customWidth="1"/>
    <col min="9" max="9" width="43.77734375" customWidth="1"/>
    <col min="10" max="10" width="36.77734375" customWidth="1"/>
    <col min="11" max="11" width="24.77734375" customWidth="1"/>
  </cols>
  <sheetData>
    <row r="2" spans="1:10" ht="15.6" x14ac:dyDescent="0.3">
      <c r="A2" s="15" t="s">
        <v>38</v>
      </c>
      <c r="B2" s="15"/>
      <c r="C2" s="16"/>
      <c r="D2" s="16"/>
      <c r="I2" s="19"/>
    </row>
    <row r="3" spans="1:10" ht="15.6" x14ac:dyDescent="0.3">
      <c r="A3" s="15"/>
      <c r="B3" s="15"/>
      <c r="C3" s="16"/>
      <c r="D3" s="16"/>
      <c r="J3" s="20"/>
    </row>
    <row r="4" spans="1:10" ht="15.6" x14ac:dyDescent="0.3">
      <c r="A4" s="15" t="s">
        <v>32</v>
      </c>
      <c r="B4" s="16"/>
      <c r="C4" s="16"/>
      <c r="D4" s="16"/>
    </row>
    <row r="5" spans="1:10" x14ac:dyDescent="0.3">
      <c r="A5" s="17"/>
      <c r="B5" s="17"/>
      <c r="C5" s="17"/>
    </row>
    <row r="6" spans="1:10" ht="27.6" customHeight="1" x14ac:dyDescent="0.3">
      <c r="A6" s="18"/>
      <c r="B6" s="176" t="s">
        <v>1</v>
      </c>
      <c r="C6" s="176" t="s">
        <v>43</v>
      </c>
      <c r="D6" s="176" t="s">
        <v>44</v>
      </c>
      <c r="E6" s="176" t="s">
        <v>37</v>
      </c>
      <c r="F6" s="176" t="s">
        <v>33</v>
      </c>
      <c r="G6" s="176"/>
      <c r="H6" s="31"/>
      <c r="I6" s="31"/>
      <c r="J6" s="32"/>
    </row>
    <row r="7" spans="1:10" s="1" customFormat="1" ht="102" customHeight="1" x14ac:dyDescent="0.3">
      <c r="A7" s="39" t="s">
        <v>0</v>
      </c>
      <c r="B7" s="176"/>
      <c r="C7" s="176"/>
      <c r="D7" s="176"/>
      <c r="E7" s="176"/>
      <c r="F7" s="39" t="s">
        <v>35</v>
      </c>
      <c r="G7" s="39" t="s">
        <v>34</v>
      </c>
      <c r="H7" s="39" t="s">
        <v>2</v>
      </c>
      <c r="I7" s="39" t="s">
        <v>3</v>
      </c>
      <c r="J7" s="39" t="s">
        <v>36</v>
      </c>
    </row>
    <row r="8" spans="1:10" s="1" customFormat="1" ht="38.25" customHeight="1" x14ac:dyDescent="0.3">
      <c r="A8" s="40" t="s">
        <v>4</v>
      </c>
      <c r="B8" s="177" t="s">
        <v>39</v>
      </c>
      <c r="C8" s="177"/>
      <c r="D8" s="178"/>
      <c r="E8" s="178"/>
      <c r="F8" s="178"/>
      <c r="G8" s="178"/>
      <c r="H8" s="178"/>
      <c r="I8" s="178"/>
      <c r="J8" s="178"/>
    </row>
    <row r="9" spans="1:10" s="1" customFormat="1" ht="24.75" customHeight="1" x14ac:dyDescent="0.3">
      <c r="A9" s="28" t="s">
        <v>5</v>
      </c>
      <c r="B9" s="178" t="s">
        <v>40</v>
      </c>
      <c r="C9" s="178"/>
      <c r="D9" s="178"/>
      <c r="E9" s="178"/>
      <c r="F9" s="178"/>
      <c r="G9" s="178"/>
      <c r="H9" s="178"/>
      <c r="I9" s="178"/>
      <c r="J9" s="178"/>
    </row>
    <row r="10" spans="1:10" s="1" customFormat="1" ht="31.2" x14ac:dyDescent="0.3">
      <c r="A10" s="29" t="s">
        <v>6</v>
      </c>
      <c r="B10" s="5" t="s">
        <v>41</v>
      </c>
      <c r="C10" s="2">
        <v>0</v>
      </c>
      <c r="D10" s="2">
        <v>0</v>
      </c>
      <c r="E10" s="22"/>
      <c r="F10" s="22"/>
      <c r="G10" s="2">
        <v>4000</v>
      </c>
      <c r="H10" s="3">
        <f>SUM(C10:E10)</f>
        <v>0</v>
      </c>
      <c r="I10" s="4">
        <v>0.5</v>
      </c>
      <c r="J10" s="33">
        <f>D10+F10+G10</f>
        <v>4000</v>
      </c>
    </row>
    <row r="11" spans="1:10" s="1" customFormat="1" ht="46.8" x14ac:dyDescent="0.3">
      <c r="A11" s="29" t="s">
        <v>7</v>
      </c>
      <c r="B11" s="5" t="s">
        <v>42</v>
      </c>
      <c r="C11" s="2">
        <v>0</v>
      </c>
      <c r="D11" s="2">
        <v>0</v>
      </c>
      <c r="E11" s="2">
        <v>270000</v>
      </c>
      <c r="F11" s="22"/>
      <c r="G11" s="2">
        <v>1397.44</v>
      </c>
      <c r="H11" s="3">
        <f>SUM(C11:E11)</f>
        <v>270000</v>
      </c>
      <c r="I11" s="4">
        <v>0.6</v>
      </c>
      <c r="J11" s="33">
        <f>D11+F11+G11</f>
        <v>1397.44</v>
      </c>
    </row>
    <row r="12" spans="1:10" s="1" customFormat="1" ht="15.6" x14ac:dyDescent="0.3">
      <c r="B12" s="7" t="s">
        <v>8</v>
      </c>
      <c r="C12" s="8">
        <f>SUM(C10:C11)</f>
        <v>0</v>
      </c>
      <c r="D12" s="8">
        <f>SUM(D10:D11)</f>
        <v>0</v>
      </c>
      <c r="E12" s="8">
        <f>SUM(E10:E11)</f>
        <v>270000</v>
      </c>
      <c r="F12" s="8">
        <f t="shared" ref="F12:G12" si="0">SUM(F10:F11)</f>
        <v>0</v>
      </c>
      <c r="G12" s="8">
        <f t="shared" si="0"/>
        <v>5397.4400000000005</v>
      </c>
      <c r="H12" s="8">
        <f>SUM(H10:H11)</f>
        <v>270000</v>
      </c>
      <c r="I12" s="8">
        <f>(I10*H10)+(I11*H11)</f>
        <v>162000</v>
      </c>
      <c r="J12" s="8">
        <f>(J10*I10)+(J11*I11)</f>
        <v>2838.4639999999999</v>
      </c>
    </row>
    <row r="13" spans="1:10" s="1" customFormat="1" ht="15.6" x14ac:dyDescent="0.3">
      <c r="A13" s="28" t="s">
        <v>9</v>
      </c>
      <c r="B13" s="175" t="s">
        <v>45</v>
      </c>
      <c r="C13" s="175"/>
      <c r="D13" s="175"/>
      <c r="E13" s="175"/>
      <c r="F13" s="175"/>
      <c r="G13" s="175"/>
      <c r="H13" s="175"/>
      <c r="I13" s="175"/>
      <c r="J13" s="175"/>
    </row>
    <row r="14" spans="1:10" s="1" customFormat="1" ht="31.2" x14ac:dyDescent="0.3">
      <c r="A14" s="29" t="s">
        <v>10</v>
      </c>
      <c r="B14" s="5" t="s">
        <v>46</v>
      </c>
      <c r="C14" s="2">
        <v>0</v>
      </c>
      <c r="D14" s="2"/>
      <c r="E14" s="2">
        <v>10000</v>
      </c>
      <c r="F14" s="22"/>
      <c r="G14" s="2"/>
      <c r="H14" s="3">
        <f t="shared" ref="H14:H16" si="1">SUM(C14:E14)</f>
        <v>10000</v>
      </c>
      <c r="I14" s="4">
        <v>0.5</v>
      </c>
      <c r="J14" s="33">
        <f>D14+F14+G14</f>
        <v>0</v>
      </c>
    </row>
    <row r="15" spans="1:10" s="1" customFormat="1" ht="95.55" customHeight="1" x14ac:dyDescent="0.3">
      <c r="A15" s="29" t="s">
        <v>11</v>
      </c>
      <c r="B15" s="5" t="s">
        <v>47</v>
      </c>
      <c r="C15" s="2">
        <v>0</v>
      </c>
      <c r="D15" s="2">
        <v>0</v>
      </c>
      <c r="E15" s="2">
        <v>20000</v>
      </c>
      <c r="F15" s="22"/>
      <c r="G15" s="2">
        <f>'INFOS 10 NOV 21'!B27-G11</f>
        <v>11568.56</v>
      </c>
      <c r="H15" s="3">
        <f t="shared" si="1"/>
        <v>20000</v>
      </c>
      <c r="I15" s="4">
        <v>0.5</v>
      </c>
      <c r="J15" s="33">
        <f t="shared" ref="J15:J16" si="2">D15+F15+G15</f>
        <v>11568.56</v>
      </c>
    </row>
    <row r="16" spans="1:10" s="1" customFormat="1" ht="83.55" customHeight="1" x14ac:dyDescent="0.3">
      <c r="A16" s="29" t="s">
        <v>12</v>
      </c>
      <c r="B16" s="5" t="s">
        <v>48</v>
      </c>
      <c r="C16" s="2">
        <v>0</v>
      </c>
      <c r="D16" s="2">
        <v>0</v>
      </c>
      <c r="E16" s="2">
        <v>92000</v>
      </c>
      <c r="F16" s="22"/>
      <c r="G16" s="2">
        <f>'INFOS 10 NOV 21'!B28-G10</f>
        <v>10720</v>
      </c>
      <c r="H16" s="3">
        <f t="shared" si="1"/>
        <v>92000</v>
      </c>
      <c r="I16" s="4">
        <v>0.6</v>
      </c>
      <c r="J16" s="33">
        <f t="shared" si="2"/>
        <v>10720</v>
      </c>
    </row>
    <row r="17" spans="1:10" s="1" customFormat="1" ht="15.6" x14ac:dyDescent="0.3">
      <c r="B17" s="7" t="s">
        <v>8</v>
      </c>
      <c r="C17" s="9">
        <f>SUM(C14:C16)</f>
        <v>0</v>
      </c>
      <c r="D17" s="9">
        <v>0</v>
      </c>
      <c r="E17" s="9">
        <f>SUM(E14:E16)</f>
        <v>122000</v>
      </c>
      <c r="F17" s="9">
        <f t="shared" ref="F17:G17" si="3">SUM(F14:F16)</f>
        <v>0</v>
      </c>
      <c r="G17" s="9">
        <f t="shared" si="3"/>
        <v>22288.559999999998</v>
      </c>
      <c r="H17" s="9">
        <f>SUM(H14:H16)</f>
        <v>122000</v>
      </c>
      <c r="I17" s="8">
        <f>(I14*H14)+(I15*H15)+(I16*H16)</f>
        <v>70200</v>
      </c>
      <c r="J17" s="9">
        <f>SUM(J14:J16)</f>
        <v>22288.559999999998</v>
      </c>
    </row>
    <row r="18" spans="1:10" s="1" customFormat="1" ht="31.05" customHeight="1" x14ac:dyDescent="0.3">
      <c r="A18" s="27" t="s">
        <v>13</v>
      </c>
      <c r="B18" s="179" t="s">
        <v>49</v>
      </c>
      <c r="C18" s="180"/>
      <c r="D18" s="180"/>
      <c r="E18" s="180"/>
      <c r="F18" s="180"/>
      <c r="G18" s="180"/>
      <c r="H18" s="180"/>
      <c r="I18" s="180"/>
      <c r="J18" s="181"/>
    </row>
    <row r="19" spans="1:10" s="1" customFormat="1" ht="15.6" x14ac:dyDescent="0.3">
      <c r="A19" s="40" t="s">
        <v>14</v>
      </c>
      <c r="B19" s="175" t="s">
        <v>55</v>
      </c>
      <c r="C19" s="175"/>
      <c r="D19" s="175"/>
      <c r="E19" s="175"/>
      <c r="F19" s="175"/>
      <c r="G19" s="175"/>
      <c r="H19" s="175"/>
      <c r="I19" s="175"/>
      <c r="J19" s="175"/>
    </row>
    <row r="20" spans="1:10" s="1" customFormat="1" ht="46.8" x14ac:dyDescent="0.3">
      <c r="A20" s="41" t="s">
        <v>15</v>
      </c>
      <c r="B20" s="5" t="s">
        <v>50</v>
      </c>
      <c r="C20" s="42">
        <v>30000</v>
      </c>
      <c r="D20" s="42">
        <v>0</v>
      </c>
      <c r="E20" s="38"/>
      <c r="F20" s="38"/>
      <c r="G20" s="38"/>
      <c r="H20" s="3">
        <f t="shared" ref="H20:H21" si="4">SUM(C20:E20)</f>
        <v>30000</v>
      </c>
      <c r="I20" s="4">
        <v>1</v>
      </c>
      <c r="J20" s="33">
        <f t="shared" ref="J20:J24" si="5">D20+F20+G20</f>
        <v>0</v>
      </c>
    </row>
    <row r="21" spans="1:10" s="1" customFormat="1" ht="31.2" x14ac:dyDescent="0.3">
      <c r="A21" s="41" t="s">
        <v>16</v>
      </c>
      <c r="B21" s="5" t="s">
        <v>51</v>
      </c>
      <c r="C21" s="42">
        <v>20000</v>
      </c>
      <c r="D21" s="42">
        <v>0</v>
      </c>
      <c r="E21" s="38"/>
      <c r="F21" s="38"/>
      <c r="G21" s="38"/>
      <c r="H21" s="3">
        <f t="shared" si="4"/>
        <v>20000</v>
      </c>
      <c r="I21" s="4">
        <v>1</v>
      </c>
      <c r="J21" s="33">
        <f t="shared" si="5"/>
        <v>0</v>
      </c>
    </row>
    <row r="22" spans="1:10" s="1" customFormat="1" ht="60.75" customHeight="1" x14ac:dyDescent="0.3">
      <c r="A22" s="41" t="s">
        <v>17</v>
      </c>
      <c r="B22" s="5" t="s">
        <v>52</v>
      </c>
      <c r="C22" s="42">
        <v>30000</v>
      </c>
      <c r="D22" s="42">
        <v>0</v>
      </c>
      <c r="E22" s="22"/>
      <c r="F22" s="22"/>
      <c r="G22" s="2"/>
      <c r="H22" s="3">
        <f>SUM(C22:E22)</f>
        <v>30000</v>
      </c>
      <c r="I22" s="4">
        <v>1</v>
      </c>
      <c r="J22" s="33">
        <f t="shared" si="5"/>
        <v>0</v>
      </c>
    </row>
    <row r="23" spans="1:10" s="1" customFormat="1" ht="67.95" customHeight="1" x14ac:dyDescent="0.3">
      <c r="A23" s="41" t="s">
        <v>18</v>
      </c>
      <c r="B23" s="5" t="s">
        <v>53</v>
      </c>
      <c r="C23" s="42">
        <v>15000</v>
      </c>
      <c r="D23" s="42">
        <v>0</v>
      </c>
      <c r="E23" s="22"/>
      <c r="F23" s="22"/>
      <c r="G23" s="2"/>
      <c r="H23" s="3">
        <f>SUM(C23:E23)</f>
        <v>15000</v>
      </c>
      <c r="I23" s="4">
        <v>1</v>
      </c>
      <c r="J23" s="33">
        <f t="shared" si="5"/>
        <v>0</v>
      </c>
    </row>
    <row r="24" spans="1:10" s="1" customFormat="1" ht="62.25" customHeight="1" x14ac:dyDescent="0.3">
      <c r="A24" s="41" t="s">
        <v>19</v>
      </c>
      <c r="B24" s="5" t="s">
        <v>54</v>
      </c>
      <c r="C24" s="42">
        <v>20000</v>
      </c>
      <c r="D24" s="42">
        <v>0</v>
      </c>
      <c r="E24" s="22"/>
      <c r="F24" s="22"/>
      <c r="G24" s="2"/>
      <c r="H24" s="3">
        <f>SUM(C24:E24)</f>
        <v>20000</v>
      </c>
      <c r="I24" s="4">
        <v>1</v>
      </c>
      <c r="J24" s="33">
        <f t="shared" si="5"/>
        <v>0</v>
      </c>
    </row>
    <row r="25" spans="1:10" s="1" customFormat="1" ht="15.6" x14ac:dyDescent="0.3">
      <c r="B25" s="7" t="s">
        <v>8</v>
      </c>
      <c r="C25" s="9">
        <f>SUM(C20:C24)</f>
        <v>115000</v>
      </c>
      <c r="D25" s="9">
        <f>SUM(D22:D24)</f>
        <v>0</v>
      </c>
      <c r="E25" s="9">
        <f>SUM(E22:E24)</f>
        <v>0</v>
      </c>
      <c r="F25" s="9">
        <f t="shared" ref="F25:G25" si="6">SUM(F22:F24)</f>
        <v>0</v>
      </c>
      <c r="G25" s="9">
        <f t="shared" si="6"/>
        <v>0</v>
      </c>
      <c r="H25" s="9">
        <f>SUM(H20:H24)</f>
        <v>115000</v>
      </c>
      <c r="I25" s="8">
        <f>(I22*H22)+(I23*H23)+(I24*H24)+(I21*H21)+(I20*H20)</f>
        <v>115000</v>
      </c>
      <c r="J25" s="9">
        <f>SUM(J22:J24)</f>
        <v>0</v>
      </c>
    </row>
    <row r="26" spans="1:10" s="1" customFormat="1" ht="15.6" x14ac:dyDescent="0.3">
      <c r="A26" s="10"/>
      <c r="B26" s="34"/>
      <c r="C26" s="35"/>
      <c r="D26" s="35"/>
      <c r="E26" s="36"/>
      <c r="F26" s="36"/>
      <c r="G26" s="35"/>
      <c r="H26" s="35"/>
      <c r="I26" s="35"/>
      <c r="J26" s="37"/>
    </row>
    <row r="27" spans="1:10" s="1" customFormat="1" ht="15.6" x14ac:dyDescent="0.3">
      <c r="A27" s="28" t="s">
        <v>20</v>
      </c>
      <c r="B27" s="175" t="s">
        <v>56</v>
      </c>
      <c r="C27" s="175"/>
      <c r="D27" s="175"/>
      <c r="E27" s="175"/>
      <c r="F27" s="175"/>
      <c r="G27" s="175"/>
      <c r="H27" s="175"/>
      <c r="I27" s="175"/>
      <c r="J27" s="175"/>
    </row>
    <row r="28" spans="1:10" s="1" customFormat="1" ht="46.8" x14ac:dyDescent="0.3">
      <c r="A28" s="41" t="s">
        <v>21</v>
      </c>
      <c r="B28" s="5" t="s">
        <v>57</v>
      </c>
      <c r="C28" s="42">
        <v>135175</v>
      </c>
      <c r="D28" s="2"/>
      <c r="E28" s="22">
        <v>0</v>
      </c>
      <c r="F28" s="22"/>
      <c r="G28" s="2"/>
      <c r="H28" s="3">
        <f t="shared" ref="H28:H33" si="7">SUM(C28:E28)</f>
        <v>135175</v>
      </c>
      <c r="I28" s="4">
        <v>1</v>
      </c>
      <c r="J28" s="33">
        <f>D28+F28+G28</f>
        <v>0</v>
      </c>
    </row>
    <row r="29" spans="1:10" s="1" customFormat="1" ht="52.95" customHeight="1" x14ac:dyDescent="0.3">
      <c r="A29" s="41" t="s">
        <v>22</v>
      </c>
      <c r="B29" s="5" t="s">
        <v>58</v>
      </c>
      <c r="C29" s="42">
        <v>30000</v>
      </c>
      <c r="D29" s="2"/>
      <c r="E29" s="22">
        <v>0</v>
      </c>
      <c r="F29" s="22"/>
      <c r="G29" s="2"/>
      <c r="H29" s="3">
        <f t="shared" si="7"/>
        <v>30000</v>
      </c>
      <c r="I29" s="4">
        <v>1</v>
      </c>
      <c r="J29" s="33">
        <f t="shared" ref="J29:J33" si="8">D29+F29+G29</f>
        <v>0</v>
      </c>
    </row>
    <row r="30" spans="1:10" s="1" customFormat="1" ht="61.5" customHeight="1" x14ac:dyDescent="0.3">
      <c r="A30" s="41" t="s">
        <v>23</v>
      </c>
      <c r="B30" s="5" t="s">
        <v>59</v>
      </c>
      <c r="C30" s="42">
        <v>184771.55</v>
      </c>
      <c r="D30" s="2"/>
      <c r="E30" s="22">
        <v>0</v>
      </c>
      <c r="F30" s="22"/>
      <c r="G30" s="2"/>
      <c r="H30" s="3">
        <f t="shared" si="7"/>
        <v>184771.55</v>
      </c>
      <c r="I30" s="4">
        <v>1</v>
      </c>
      <c r="J30" s="33">
        <f t="shared" si="8"/>
        <v>0</v>
      </c>
    </row>
    <row r="31" spans="1:10" s="1" customFormat="1" ht="60" customHeight="1" x14ac:dyDescent="0.3">
      <c r="A31" s="41" t="s">
        <v>24</v>
      </c>
      <c r="B31" s="5" t="s">
        <v>60</v>
      </c>
      <c r="C31" s="42">
        <v>96175</v>
      </c>
      <c r="D31" s="2"/>
      <c r="E31" s="22">
        <v>0</v>
      </c>
      <c r="F31" s="22"/>
      <c r="G31" s="2"/>
      <c r="H31" s="3">
        <f t="shared" si="7"/>
        <v>96175</v>
      </c>
      <c r="I31" s="4">
        <v>1</v>
      </c>
      <c r="J31" s="33">
        <f t="shared" si="8"/>
        <v>0</v>
      </c>
    </row>
    <row r="32" spans="1:10" s="1" customFormat="1" ht="60.45" customHeight="1" x14ac:dyDescent="0.3">
      <c r="A32" s="41" t="s">
        <v>25</v>
      </c>
      <c r="B32" s="5" t="s">
        <v>61</v>
      </c>
      <c r="C32" s="42">
        <v>30000</v>
      </c>
      <c r="D32" s="2"/>
      <c r="E32" s="22">
        <v>0</v>
      </c>
      <c r="F32" s="22"/>
      <c r="G32" s="2"/>
      <c r="H32" s="3">
        <f t="shared" si="7"/>
        <v>30000</v>
      </c>
      <c r="I32" s="4">
        <v>1</v>
      </c>
      <c r="J32" s="33">
        <f t="shared" si="8"/>
        <v>0</v>
      </c>
    </row>
    <row r="33" spans="1:10" s="1" customFormat="1" ht="78" customHeight="1" x14ac:dyDescent="0.3">
      <c r="A33" s="41" t="s">
        <v>26</v>
      </c>
      <c r="B33" s="5" t="s">
        <v>62</v>
      </c>
      <c r="C33" s="42">
        <v>110000</v>
      </c>
      <c r="D33" s="2"/>
      <c r="E33" s="22">
        <v>0</v>
      </c>
      <c r="F33" s="22">
        <v>0</v>
      </c>
      <c r="G33" s="2"/>
      <c r="H33" s="3">
        <f t="shared" si="7"/>
        <v>110000</v>
      </c>
      <c r="I33" s="4">
        <v>1</v>
      </c>
      <c r="J33" s="33">
        <f t="shared" si="8"/>
        <v>0</v>
      </c>
    </row>
    <row r="34" spans="1:10" s="6" customFormat="1" ht="15.6" x14ac:dyDescent="0.3">
      <c r="A34" s="1"/>
      <c r="B34" s="7" t="s">
        <v>8</v>
      </c>
      <c r="C34" s="8">
        <f>SUM(C28:C33)</f>
        <v>586121.55000000005</v>
      </c>
      <c r="D34" s="8">
        <v>0</v>
      </c>
      <c r="E34" s="8">
        <f>SUM(E28:E33)</f>
        <v>0</v>
      </c>
      <c r="F34" s="9">
        <f>SUM(F29:F33)</f>
        <v>0</v>
      </c>
      <c r="G34" s="9">
        <v>0</v>
      </c>
      <c r="H34" s="9">
        <f>SUM(H28:H33)</f>
        <v>586121.55000000005</v>
      </c>
      <c r="I34" s="8">
        <f>(I28*H28)+(I29*H29)+(I30*H30)+(I31*H31)+(I32*H32)+(I33*H33)</f>
        <v>586121.55000000005</v>
      </c>
      <c r="J34" s="8">
        <f>SUM(J28:J33)</f>
        <v>0</v>
      </c>
    </row>
    <row r="35" spans="1:10" s="6" customFormat="1" ht="15.6" x14ac:dyDescent="0.3">
      <c r="A35" s="1"/>
      <c r="B35" s="7"/>
      <c r="C35" s="8"/>
      <c r="D35" s="8"/>
      <c r="E35" s="8"/>
      <c r="F35" s="9"/>
      <c r="G35" s="9"/>
      <c r="H35" s="9"/>
      <c r="I35" s="8"/>
      <c r="J35" s="8"/>
    </row>
    <row r="36" spans="1:10" s="1" customFormat="1" ht="63.75" customHeight="1" x14ac:dyDescent="0.3">
      <c r="A36" s="7" t="s">
        <v>27</v>
      </c>
      <c r="B36" s="11"/>
      <c r="C36" s="43">
        <v>80000</v>
      </c>
      <c r="D36" s="43"/>
      <c r="E36" s="43">
        <v>143500</v>
      </c>
      <c r="F36" s="23"/>
      <c r="G36" s="12">
        <f>'INFOS 10 NOV 21'!B26</f>
        <v>44483</v>
      </c>
      <c r="H36" s="13">
        <f>SUM(C36:E36)</f>
        <v>223500</v>
      </c>
      <c r="I36" s="14"/>
      <c r="J36" s="33">
        <f t="shared" ref="J36:J39" si="9">D36+F36+G36</f>
        <v>44483</v>
      </c>
    </row>
    <row r="37" spans="1:10" s="1" customFormat="1" ht="69.75" customHeight="1" x14ac:dyDescent="0.3">
      <c r="A37" s="7" t="s">
        <v>28</v>
      </c>
      <c r="B37" s="11"/>
      <c r="C37" s="43">
        <v>10000</v>
      </c>
      <c r="D37" s="43"/>
      <c r="E37" s="43"/>
      <c r="F37" s="23"/>
      <c r="G37" s="12">
        <v>0</v>
      </c>
      <c r="H37" s="13">
        <f>SUM(C37:E37)</f>
        <v>10000</v>
      </c>
      <c r="I37" s="14"/>
      <c r="J37" s="33">
        <f t="shared" si="9"/>
        <v>0</v>
      </c>
    </row>
    <row r="38" spans="1:10" s="1" customFormat="1" ht="57" customHeight="1" x14ac:dyDescent="0.3">
      <c r="A38" s="7" t="s">
        <v>29</v>
      </c>
      <c r="B38" s="11"/>
      <c r="C38" s="43">
        <v>10000</v>
      </c>
      <c r="D38" s="43"/>
      <c r="E38" s="43">
        <v>10247.66</v>
      </c>
      <c r="F38" s="23"/>
      <c r="G38" s="12">
        <v>0</v>
      </c>
      <c r="H38" s="13">
        <f>SUM(C38:G38)</f>
        <v>20247.66</v>
      </c>
      <c r="I38" s="14"/>
      <c r="J38" s="33">
        <f t="shared" si="9"/>
        <v>0</v>
      </c>
    </row>
    <row r="39" spans="1:10" s="1" customFormat="1" ht="65.25" customHeight="1" x14ac:dyDescent="0.3">
      <c r="A39" s="52" t="s">
        <v>30</v>
      </c>
      <c r="B39" s="11"/>
      <c r="C39" s="43">
        <v>40000</v>
      </c>
      <c r="D39" s="43"/>
      <c r="E39" s="43">
        <v>15000</v>
      </c>
      <c r="F39" s="23"/>
      <c r="G39" s="12"/>
      <c r="H39" s="13">
        <f t="shared" ref="H39:H40" si="10">SUM(C39:G39)</f>
        <v>55000</v>
      </c>
      <c r="I39" s="14"/>
      <c r="J39" s="33">
        <f t="shared" si="9"/>
        <v>0</v>
      </c>
    </row>
    <row r="40" spans="1:10" s="16" customFormat="1" ht="15.6" x14ac:dyDescent="0.3">
      <c r="A40" s="55"/>
      <c r="B40" s="51" t="s">
        <v>2</v>
      </c>
      <c r="C40" s="46">
        <f>SUM(C36:C39)</f>
        <v>140000</v>
      </c>
      <c r="D40" s="46">
        <f>SUM(D36:D39)</f>
        <v>0</v>
      </c>
      <c r="E40" s="46">
        <f>SUM(E36:E39)</f>
        <v>168747.66</v>
      </c>
      <c r="F40" s="46">
        <f t="shared" ref="F40:G40" si="11">SUM(F36:F39)</f>
        <v>0</v>
      </c>
      <c r="G40" s="46">
        <f t="shared" si="11"/>
        <v>44483</v>
      </c>
      <c r="H40" s="13">
        <f t="shared" si="10"/>
        <v>353230.66000000003</v>
      </c>
      <c r="I40" s="47"/>
      <c r="J40" s="48">
        <f>D40+F40+G40</f>
        <v>44483</v>
      </c>
    </row>
    <row r="41" spans="1:10" s="16" customFormat="1" ht="39" customHeight="1" x14ac:dyDescent="0.3">
      <c r="A41" s="53"/>
      <c r="B41" s="30" t="s">
        <v>64</v>
      </c>
      <c r="C41" s="49">
        <f>C40+C34+C25+C17+C12</f>
        <v>841121.55</v>
      </c>
      <c r="D41" s="49">
        <f>D40+D34+D25+D17+D12</f>
        <v>0</v>
      </c>
      <c r="E41" s="49">
        <f>E40+E34+E25+E17+E12</f>
        <v>560747.66</v>
      </c>
      <c r="F41" s="44">
        <f t="shared" ref="F41:G41" si="12">F40+F34+F25+F17+F12</f>
        <v>0</v>
      </c>
      <c r="G41" s="44">
        <f t="shared" si="12"/>
        <v>72169</v>
      </c>
      <c r="H41" s="44">
        <f>H40+H34+H25+H17+H12</f>
        <v>1446352.21</v>
      </c>
      <c r="I41" s="45"/>
      <c r="J41" s="33">
        <f>D41+F41+G41</f>
        <v>72169</v>
      </c>
    </row>
    <row r="42" spans="1:10" ht="15.6" x14ac:dyDescent="0.3">
      <c r="A42" s="56" t="s">
        <v>31</v>
      </c>
      <c r="C42" s="20">
        <f>C41*7%</f>
        <v>58878.508500000011</v>
      </c>
      <c r="D42" s="20">
        <f t="shared" ref="D42:H42" si="13">D41*7%</f>
        <v>0</v>
      </c>
      <c r="E42" s="20">
        <f t="shared" si="13"/>
        <v>39252.336200000005</v>
      </c>
      <c r="F42" s="20">
        <f t="shared" si="13"/>
        <v>0</v>
      </c>
      <c r="G42" s="20">
        <f>G41*7%</f>
        <v>5051.8300000000008</v>
      </c>
      <c r="H42" s="20">
        <f t="shared" si="13"/>
        <v>101244.65470000001</v>
      </c>
      <c r="I42" s="20"/>
      <c r="J42" s="19"/>
    </row>
    <row r="43" spans="1:10" ht="18" x14ac:dyDescent="0.35">
      <c r="A43" s="55"/>
      <c r="B43" s="54" t="s">
        <v>63</v>
      </c>
      <c r="C43" s="50">
        <f>C41+C42</f>
        <v>900000.05850000004</v>
      </c>
      <c r="D43" s="50">
        <f t="shared" ref="D43:I43" si="14">D41+D42</f>
        <v>0</v>
      </c>
      <c r="E43" s="50">
        <f t="shared" si="14"/>
        <v>599999.99620000005</v>
      </c>
      <c r="F43" s="50">
        <f t="shared" si="14"/>
        <v>0</v>
      </c>
      <c r="G43" s="50">
        <f t="shared" si="14"/>
        <v>77220.83</v>
      </c>
      <c r="H43" s="50">
        <f t="shared" si="14"/>
        <v>1547596.8647</v>
      </c>
      <c r="I43" s="50">
        <f t="shared" si="14"/>
        <v>0</v>
      </c>
      <c r="J43" s="48">
        <f>D43+F43+G43</f>
        <v>77220.83</v>
      </c>
    </row>
    <row r="44" spans="1:10" x14ac:dyDescent="0.3">
      <c r="J44" s="20"/>
    </row>
    <row r="48" spans="1:10" x14ac:dyDescent="0.3">
      <c r="J48" s="19"/>
    </row>
  </sheetData>
  <mergeCells count="11">
    <mergeCell ref="B8:J8"/>
    <mergeCell ref="B6:B7"/>
    <mergeCell ref="C6:C7"/>
    <mergeCell ref="D6:D7"/>
    <mergeCell ref="E6:E7"/>
    <mergeCell ref="F6:G6"/>
    <mergeCell ref="B9:J9"/>
    <mergeCell ref="B13:J13"/>
    <mergeCell ref="B18:J18"/>
    <mergeCell ref="B19:J19"/>
    <mergeCell ref="B27:J27"/>
  </mergeCells>
  <dataValidations count="3">
    <dataValidation allowBlank="1" showInputMessage="1" showErrorMessage="1" prompt="Insert *text* description of Outcome here" sqref="B8:J8" xr:uid="{3E659DB0-C1B3-46E9-A9D2-F59D4BBA1F7C}"/>
    <dataValidation allowBlank="1" showInputMessage="1" showErrorMessage="1" prompt="Insert *text* description of Output here" sqref="B9 B13 B27 B19" xr:uid="{3676E07C-DA45-4D56-865B-300C190B1D4F}"/>
    <dataValidation allowBlank="1" showInputMessage="1" showErrorMessage="1" prompt="Insert *text* description of Activity here" sqref="B10 B14 B20 B28" xr:uid="{FCB340A3-9342-4397-987B-1F9D390D3C56}"/>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ED706-BBEB-472F-A5D1-743E960C5DE1}">
  <dimension ref="A1:G30"/>
  <sheetViews>
    <sheetView topLeftCell="A3" workbookViewId="0">
      <selection activeCell="B30" sqref="B30"/>
    </sheetView>
  </sheetViews>
  <sheetFormatPr defaultRowHeight="14.4" x14ac:dyDescent="0.3"/>
  <cols>
    <col min="1" max="1" width="34.77734375" customWidth="1"/>
    <col min="2" max="2" width="11.77734375" customWidth="1"/>
    <col min="3" max="3" width="11" bestFit="1" customWidth="1"/>
    <col min="4" max="4" width="11.88671875" customWidth="1"/>
    <col min="5" max="5" width="12.21875" customWidth="1"/>
    <col min="6" max="6" width="15.33203125" customWidth="1"/>
    <col min="252" max="253" width="12.6640625" customWidth="1"/>
    <col min="254" max="254" width="17.21875" customWidth="1"/>
    <col min="255" max="255" width="15.6640625" customWidth="1"/>
    <col min="508" max="509" width="12.6640625" customWidth="1"/>
    <col min="510" max="510" width="17.21875" customWidth="1"/>
    <col min="511" max="511" width="15.6640625" customWidth="1"/>
    <col min="764" max="765" width="12.6640625" customWidth="1"/>
    <col min="766" max="766" width="17.21875" customWidth="1"/>
    <col min="767" max="767" width="15.6640625" customWidth="1"/>
    <col min="1020" max="1021" width="12.6640625" customWidth="1"/>
    <col min="1022" max="1022" width="17.21875" customWidth="1"/>
    <col min="1023" max="1023" width="15.6640625" customWidth="1"/>
    <col min="1276" max="1277" width="12.6640625" customWidth="1"/>
    <col min="1278" max="1278" width="17.21875" customWidth="1"/>
    <col min="1279" max="1279" width="15.6640625" customWidth="1"/>
    <col min="1532" max="1533" width="12.6640625" customWidth="1"/>
    <col min="1534" max="1534" width="17.21875" customWidth="1"/>
    <col min="1535" max="1535" width="15.6640625" customWidth="1"/>
    <col min="1788" max="1789" width="12.6640625" customWidth="1"/>
    <col min="1790" max="1790" width="17.21875" customWidth="1"/>
    <col min="1791" max="1791" width="15.6640625" customWidth="1"/>
    <col min="2044" max="2045" width="12.6640625" customWidth="1"/>
    <col min="2046" max="2046" width="17.21875" customWidth="1"/>
    <col min="2047" max="2047" width="15.6640625" customWidth="1"/>
    <col min="2300" max="2301" width="12.6640625" customWidth="1"/>
    <col min="2302" max="2302" width="17.21875" customWidth="1"/>
    <col min="2303" max="2303" width="15.6640625" customWidth="1"/>
    <col min="2556" max="2557" width="12.6640625" customWidth="1"/>
    <col min="2558" max="2558" width="17.21875" customWidth="1"/>
    <col min="2559" max="2559" width="15.6640625" customWidth="1"/>
    <col min="2812" max="2813" width="12.6640625" customWidth="1"/>
    <col min="2814" max="2814" width="17.21875" customWidth="1"/>
    <col min="2815" max="2815" width="15.6640625" customWidth="1"/>
    <col min="3068" max="3069" width="12.6640625" customWidth="1"/>
    <col min="3070" max="3070" width="17.21875" customWidth="1"/>
    <col min="3071" max="3071" width="15.6640625" customWidth="1"/>
    <col min="3324" max="3325" width="12.6640625" customWidth="1"/>
    <col min="3326" max="3326" width="17.21875" customWidth="1"/>
    <col min="3327" max="3327" width="15.6640625" customWidth="1"/>
    <col min="3580" max="3581" width="12.6640625" customWidth="1"/>
    <col min="3582" max="3582" width="17.21875" customWidth="1"/>
    <col min="3583" max="3583" width="15.6640625" customWidth="1"/>
    <col min="3836" max="3837" width="12.6640625" customWidth="1"/>
    <col min="3838" max="3838" width="17.21875" customWidth="1"/>
    <col min="3839" max="3839" width="15.6640625" customWidth="1"/>
    <col min="4092" max="4093" width="12.6640625" customWidth="1"/>
    <col min="4094" max="4094" width="17.21875" customWidth="1"/>
    <col min="4095" max="4095" width="15.6640625" customWidth="1"/>
    <col min="4348" max="4349" width="12.6640625" customWidth="1"/>
    <col min="4350" max="4350" width="17.21875" customWidth="1"/>
    <col min="4351" max="4351" width="15.6640625" customWidth="1"/>
    <col min="4604" max="4605" width="12.6640625" customWidth="1"/>
    <col min="4606" max="4606" width="17.21875" customWidth="1"/>
    <col min="4607" max="4607" width="15.6640625" customWidth="1"/>
    <col min="4860" max="4861" width="12.6640625" customWidth="1"/>
    <col min="4862" max="4862" width="17.21875" customWidth="1"/>
    <col min="4863" max="4863" width="15.6640625" customWidth="1"/>
    <col min="5116" max="5117" width="12.6640625" customWidth="1"/>
    <col min="5118" max="5118" width="17.21875" customWidth="1"/>
    <col min="5119" max="5119" width="15.6640625" customWidth="1"/>
    <col min="5372" max="5373" width="12.6640625" customWidth="1"/>
    <col min="5374" max="5374" width="17.21875" customWidth="1"/>
    <col min="5375" max="5375" width="15.6640625" customWidth="1"/>
    <col min="5628" max="5629" width="12.6640625" customWidth="1"/>
    <col min="5630" max="5630" width="17.21875" customWidth="1"/>
    <col min="5631" max="5631" width="15.6640625" customWidth="1"/>
    <col min="5884" max="5885" width="12.6640625" customWidth="1"/>
    <col min="5886" max="5886" width="17.21875" customWidth="1"/>
    <col min="5887" max="5887" width="15.6640625" customWidth="1"/>
    <col min="6140" max="6141" width="12.6640625" customWidth="1"/>
    <col min="6142" max="6142" width="17.21875" customWidth="1"/>
    <col min="6143" max="6143" width="15.6640625" customWidth="1"/>
    <col min="6396" max="6397" width="12.6640625" customWidth="1"/>
    <col min="6398" max="6398" width="17.21875" customWidth="1"/>
    <col min="6399" max="6399" width="15.6640625" customWidth="1"/>
    <col min="6652" max="6653" width="12.6640625" customWidth="1"/>
    <col min="6654" max="6654" width="17.21875" customWidth="1"/>
    <col min="6655" max="6655" width="15.6640625" customWidth="1"/>
    <col min="6908" max="6909" width="12.6640625" customWidth="1"/>
    <col min="6910" max="6910" width="17.21875" customWidth="1"/>
    <col min="6911" max="6911" width="15.6640625" customWidth="1"/>
    <col min="7164" max="7165" width="12.6640625" customWidth="1"/>
    <col min="7166" max="7166" width="17.21875" customWidth="1"/>
    <col min="7167" max="7167" width="15.6640625" customWidth="1"/>
    <col min="7420" max="7421" width="12.6640625" customWidth="1"/>
    <col min="7422" max="7422" width="17.21875" customWidth="1"/>
    <col min="7423" max="7423" width="15.6640625" customWidth="1"/>
    <col min="7676" max="7677" width="12.6640625" customWidth="1"/>
    <col min="7678" max="7678" width="17.21875" customWidth="1"/>
    <col min="7679" max="7679" width="15.6640625" customWidth="1"/>
    <col min="7932" max="7933" width="12.6640625" customWidth="1"/>
    <col min="7934" max="7934" width="17.21875" customWidth="1"/>
    <col min="7935" max="7935" width="15.6640625" customWidth="1"/>
    <col min="8188" max="8189" width="12.6640625" customWidth="1"/>
    <col min="8190" max="8190" width="17.21875" customWidth="1"/>
    <col min="8191" max="8191" width="15.6640625" customWidth="1"/>
    <col min="8444" max="8445" width="12.6640625" customWidth="1"/>
    <col min="8446" max="8446" width="17.21875" customWidth="1"/>
    <col min="8447" max="8447" width="15.6640625" customWidth="1"/>
    <col min="8700" max="8701" width="12.6640625" customWidth="1"/>
    <col min="8702" max="8702" width="17.21875" customWidth="1"/>
    <col min="8703" max="8703" width="15.6640625" customWidth="1"/>
    <col min="8956" max="8957" width="12.6640625" customWidth="1"/>
    <col min="8958" max="8958" width="17.21875" customWidth="1"/>
    <col min="8959" max="8959" width="15.6640625" customWidth="1"/>
    <col min="9212" max="9213" width="12.6640625" customWidth="1"/>
    <col min="9214" max="9214" width="17.21875" customWidth="1"/>
    <col min="9215" max="9215" width="15.6640625" customWidth="1"/>
    <col min="9468" max="9469" width="12.6640625" customWidth="1"/>
    <col min="9470" max="9470" width="17.21875" customWidth="1"/>
    <col min="9471" max="9471" width="15.6640625" customWidth="1"/>
    <col min="9724" max="9725" width="12.6640625" customWidth="1"/>
    <col min="9726" max="9726" width="17.21875" customWidth="1"/>
    <col min="9727" max="9727" width="15.6640625" customWidth="1"/>
    <col min="9980" max="9981" width="12.6640625" customWidth="1"/>
    <col min="9982" max="9982" width="17.21875" customWidth="1"/>
    <col min="9983" max="9983" width="15.6640625" customWidth="1"/>
    <col min="10236" max="10237" width="12.6640625" customWidth="1"/>
    <col min="10238" max="10238" width="17.21875" customWidth="1"/>
    <col min="10239" max="10239" width="15.6640625" customWidth="1"/>
    <col min="10492" max="10493" width="12.6640625" customWidth="1"/>
    <col min="10494" max="10494" width="17.21875" customWidth="1"/>
    <col min="10495" max="10495" width="15.6640625" customWidth="1"/>
    <col min="10748" max="10749" width="12.6640625" customWidth="1"/>
    <col min="10750" max="10750" width="17.21875" customWidth="1"/>
    <col min="10751" max="10751" width="15.6640625" customWidth="1"/>
    <col min="11004" max="11005" width="12.6640625" customWidth="1"/>
    <col min="11006" max="11006" width="17.21875" customWidth="1"/>
    <col min="11007" max="11007" width="15.6640625" customWidth="1"/>
    <col min="11260" max="11261" width="12.6640625" customWidth="1"/>
    <col min="11262" max="11262" width="17.21875" customWidth="1"/>
    <col min="11263" max="11263" width="15.6640625" customWidth="1"/>
    <col min="11516" max="11517" width="12.6640625" customWidth="1"/>
    <col min="11518" max="11518" width="17.21875" customWidth="1"/>
    <col min="11519" max="11519" width="15.6640625" customWidth="1"/>
    <col min="11772" max="11773" width="12.6640625" customWidth="1"/>
    <col min="11774" max="11774" width="17.21875" customWidth="1"/>
    <col min="11775" max="11775" width="15.6640625" customWidth="1"/>
    <col min="12028" max="12029" width="12.6640625" customWidth="1"/>
    <col min="12030" max="12030" width="17.21875" customWidth="1"/>
    <col min="12031" max="12031" width="15.6640625" customWidth="1"/>
    <col min="12284" max="12285" width="12.6640625" customWidth="1"/>
    <col min="12286" max="12286" width="17.21875" customWidth="1"/>
    <col min="12287" max="12287" width="15.6640625" customWidth="1"/>
    <col min="12540" max="12541" width="12.6640625" customWidth="1"/>
    <col min="12542" max="12542" width="17.21875" customWidth="1"/>
    <col min="12543" max="12543" width="15.6640625" customWidth="1"/>
    <col min="12796" max="12797" width="12.6640625" customWidth="1"/>
    <col min="12798" max="12798" width="17.21875" customWidth="1"/>
    <col min="12799" max="12799" width="15.6640625" customWidth="1"/>
    <col min="13052" max="13053" width="12.6640625" customWidth="1"/>
    <col min="13054" max="13054" width="17.21875" customWidth="1"/>
    <col min="13055" max="13055" width="15.6640625" customWidth="1"/>
    <col min="13308" max="13309" width="12.6640625" customWidth="1"/>
    <col min="13310" max="13310" width="17.21875" customWidth="1"/>
    <col min="13311" max="13311" width="15.6640625" customWidth="1"/>
    <col min="13564" max="13565" width="12.6640625" customWidth="1"/>
    <col min="13566" max="13566" width="17.21875" customWidth="1"/>
    <col min="13567" max="13567" width="15.6640625" customWidth="1"/>
    <col min="13820" max="13821" width="12.6640625" customWidth="1"/>
    <col min="13822" max="13822" width="17.21875" customWidth="1"/>
    <col min="13823" max="13823" width="15.6640625" customWidth="1"/>
    <col min="14076" max="14077" width="12.6640625" customWidth="1"/>
    <col min="14078" max="14078" width="17.21875" customWidth="1"/>
    <col min="14079" max="14079" width="15.6640625" customWidth="1"/>
    <col min="14332" max="14333" width="12.6640625" customWidth="1"/>
    <col min="14334" max="14334" width="17.21875" customWidth="1"/>
    <col min="14335" max="14335" width="15.6640625" customWidth="1"/>
    <col min="14588" max="14589" width="12.6640625" customWidth="1"/>
    <col min="14590" max="14590" width="17.21875" customWidth="1"/>
    <col min="14591" max="14591" width="15.6640625" customWidth="1"/>
    <col min="14844" max="14845" width="12.6640625" customWidth="1"/>
    <col min="14846" max="14846" width="17.21875" customWidth="1"/>
    <col min="14847" max="14847" width="15.6640625" customWidth="1"/>
    <col min="15100" max="15101" width="12.6640625" customWidth="1"/>
    <col min="15102" max="15102" width="17.21875" customWidth="1"/>
    <col min="15103" max="15103" width="15.6640625" customWidth="1"/>
    <col min="15356" max="15357" width="12.6640625" customWidth="1"/>
    <col min="15358" max="15358" width="17.21875" customWidth="1"/>
    <col min="15359" max="15359" width="15.6640625" customWidth="1"/>
    <col min="15612" max="15613" width="12.6640625" customWidth="1"/>
    <col min="15614" max="15614" width="17.21875" customWidth="1"/>
    <col min="15615" max="15615" width="15.6640625" customWidth="1"/>
    <col min="15868" max="15869" width="12.6640625" customWidth="1"/>
    <col min="15870" max="15870" width="17.21875" customWidth="1"/>
    <col min="15871" max="15871" width="15.6640625" customWidth="1"/>
    <col min="16124" max="16125" width="12.6640625" customWidth="1"/>
    <col min="16126" max="16126" width="17.21875" customWidth="1"/>
    <col min="16127" max="16127" width="15.6640625" customWidth="1"/>
  </cols>
  <sheetData>
    <row r="1" spans="1:7" x14ac:dyDescent="0.3">
      <c r="A1" t="s">
        <v>90</v>
      </c>
    </row>
    <row r="2" spans="1:7" x14ac:dyDescent="0.3">
      <c r="A2" t="s">
        <v>65</v>
      </c>
      <c r="B2" t="s">
        <v>66</v>
      </c>
      <c r="C2" t="s">
        <v>67</v>
      </c>
      <c r="D2" t="s">
        <v>68</v>
      </c>
      <c r="E2" t="s">
        <v>69</v>
      </c>
      <c r="F2" t="s">
        <v>70</v>
      </c>
    </row>
    <row r="3" spans="1:7" x14ac:dyDescent="0.3">
      <c r="A3" t="s">
        <v>71</v>
      </c>
      <c r="C3" s="20"/>
      <c r="D3" s="20"/>
      <c r="E3" s="20"/>
      <c r="F3" s="20"/>
      <c r="G3" s="20"/>
    </row>
    <row r="4" spans="1:7" x14ac:dyDescent="0.3">
      <c r="A4" s="59" t="s">
        <v>72</v>
      </c>
      <c r="B4" s="59" t="s">
        <v>73</v>
      </c>
      <c r="C4" s="61">
        <v>0</v>
      </c>
      <c r="D4" s="61">
        <v>0</v>
      </c>
      <c r="E4" s="62">
        <v>4000</v>
      </c>
      <c r="F4" s="61">
        <v>-4000</v>
      </c>
      <c r="G4" s="20"/>
    </row>
    <row r="5" spans="1:7" x14ac:dyDescent="0.3">
      <c r="A5" s="59"/>
      <c r="B5" s="59" t="s">
        <v>74</v>
      </c>
      <c r="C5" s="61">
        <v>0</v>
      </c>
      <c r="D5" s="61">
        <v>0</v>
      </c>
      <c r="E5" s="63">
        <v>388</v>
      </c>
      <c r="F5" s="61">
        <v>-388</v>
      </c>
      <c r="G5" s="20"/>
    </row>
    <row r="6" spans="1:7" x14ac:dyDescent="0.3">
      <c r="A6" s="59"/>
      <c r="B6" s="59" t="s">
        <v>75</v>
      </c>
      <c r="C6" s="61">
        <v>0</v>
      </c>
      <c r="D6" s="61">
        <v>0</v>
      </c>
      <c r="E6" s="63">
        <v>499</v>
      </c>
      <c r="F6" s="61">
        <v>-499</v>
      </c>
      <c r="G6" s="20"/>
    </row>
    <row r="7" spans="1:7" x14ac:dyDescent="0.3">
      <c r="A7" s="59"/>
      <c r="B7" s="59" t="s">
        <v>76</v>
      </c>
      <c r="C7" s="61">
        <v>0</v>
      </c>
      <c r="D7" s="61">
        <v>0</v>
      </c>
      <c r="E7" s="63">
        <v>2734</v>
      </c>
      <c r="F7" s="61">
        <v>-2734</v>
      </c>
      <c r="G7" s="20"/>
    </row>
    <row r="8" spans="1:7" x14ac:dyDescent="0.3">
      <c r="A8" s="60" t="s">
        <v>77</v>
      </c>
      <c r="B8" s="60"/>
      <c r="C8" s="64">
        <v>0</v>
      </c>
      <c r="D8" s="64">
        <v>0</v>
      </c>
      <c r="E8" s="64">
        <v>7621</v>
      </c>
      <c r="F8" s="64">
        <v>-7621</v>
      </c>
      <c r="G8" s="20"/>
    </row>
    <row r="9" spans="1:7" x14ac:dyDescent="0.3">
      <c r="A9" s="59" t="s">
        <v>78</v>
      </c>
      <c r="B9" s="59" t="s">
        <v>79</v>
      </c>
      <c r="C9" s="61">
        <v>0</v>
      </c>
      <c r="D9" s="61">
        <v>1043</v>
      </c>
      <c r="E9" s="63">
        <v>0</v>
      </c>
      <c r="F9" s="61">
        <v>-1043</v>
      </c>
      <c r="G9" s="20"/>
    </row>
    <row r="10" spans="1:7" x14ac:dyDescent="0.3">
      <c r="A10" s="59"/>
      <c r="B10" s="59" t="s">
        <v>75</v>
      </c>
      <c r="C10" s="61">
        <v>0</v>
      </c>
      <c r="D10" s="61">
        <v>0</v>
      </c>
      <c r="E10" s="63">
        <v>18</v>
      </c>
      <c r="F10" s="61">
        <v>-18</v>
      </c>
      <c r="G10" s="20"/>
    </row>
    <row r="11" spans="1:7" x14ac:dyDescent="0.3">
      <c r="A11" s="59"/>
      <c r="B11" s="59" t="s">
        <v>76</v>
      </c>
      <c r="C11" s="61">
        <v>0</v>
      </c>
      <c r="D11" s="61">
        <v>652</v>
      </c>
      <c r="E11" s="63">
        <v>256</v>
      </c>
      <c r="F11" s="61">
        <v>-908</v>
      </c>
      <c r="G11" s="20"/>
    </row>
    <row r="12" spans="1:7" x14ac:dyDescent="0.3">
      <c r="A12" s="60" t="s">
        <v>80</v>
      </c>
      <c r="B12" s="60"/>
      <c r="C12" s="64">
        <v>0</v>
      </c>
      <c r="D12" s="64">
        <v>1694</v>
      </c>
      <c r="E12" s="64">
        <v>274</v>
      </c>
      <c r="F12" s="64">
        <v>-1968</v>
      </c>
      <c r="G12" s="20"/>
    </row>
    <row r="13" spans="1:7" x14ac:dyDescent="0.3">
      <c r="A13" s="59" t="s">
        <v>81</v>
      </c>
      <c r="B13" s="59" t="s">
        <v>73</v>
      </c>
      <c r="C13" s="61">
        <v>50000</v>
      </c>
      <c r="D13" s="61">
        <v>15000</v>
      </c>
      <c r="E13" s="62">
        <v>5000</v>
      </c>
      <c r="F13" s="61">
        <v>30000</v>
      </c>
      <c r="G13" s="20"/>
    </row>
    <row r="14" spans="1:7" x14ac:dyDescent="0.3">
      <c r="A14" s="59"/>
      <c r="B14" s="59" t="s">
        <v>82</v>
      </c>
      <c r="C14" s="61">
        <v>0</v>
      </c>
      <c r="D14" s="61">
        <v>0</v>
      </c>
      <c r="E14" s="63">
        <v>3570</v>
      </c>
      <c r="F14" s="61">
        <v>-3570</v>
      </c>
      <c r="G14" s="20"/>
    </row>
    <row r="15" spans="1:7" x14ac:dyDescent="0.3">
      <c r="A15" s="59"/>
      <c r="B15" s="59" t="s">
        <v>75</v>
      </c>
      <c r="C15" s="61">
        <v>14337</v>
      </c>
      <c r="D15" s="61">
        <v>0</v>
      </c>
      <c r="E15" s="63">
        <v>360</v>
      </c>
      <c r="F15" s="61">
        <v>13977</v>
      </c>
      <c r="G15" s="20"/>
    </row>
    <row r="16" spans="1:7" x14ac:dyDescent="0.3">
      <c r="A16" s="59"/>
      <c r="B16" s="59" t="s">
        <v>76</v>
      </c>
      <c r="C16" s="61">
        <v>121663</v>
      </c>
      <c r="D16" s="61">
        <v>0</v>
      </c>
      <c r="E16" s="63">
        <v>6084</v>
      </c>
      <c r="F16" s="61">
        <v>115578</v>
      </c>
      <c r="G16" s="20"/>
    </row>
    <row r="17" spans="1:7" x14ac:dyDescent="0.3">
      <c r="A17" s="59"/>
      <c r="B17" s="59" t="s">
        <v>83</v>
      </c>
      <c r="C17" s="61">
        <v>0</v>
      </c>
      <c r="D17" s="61">
        <v>0</v>
      </c>
      <c r="E17" s="63">
        <v>-67</v>
      </c>
      <c r="F17" s="61">
        <v>67</v>
      </c>
      <c r="G17" s="20"/>
    </row>
    <row r="18" spans="1:7" x14ac:dyDescent="0.3">
      <c r="A18" s="60" t="s">
        <v>84</v>
      </c>
      <c r="B18" s="60"/>
      <c r="C18" s="64">
        <v>186000</v>
      </c>
      <c r="D18" s="64">
        <v>15000</v>
      </c>
      <c r="E18" s="64">
        <v>14948</v>
      </c>
      <c r="F18" s="64">
        <v>156052</v>
      </c>
      <c r="G18" s="20"/>
    </row>
    <row r="19" spans="1:7" x14ac:dyDescent="0.3">
      <c r="A19" s="59" t="s">
        <v>85</v>
      </c>
      <c r="B19" s="59" t="s">
        <v>73</v>
      </c>
      <c r="C19" s="61">
        <v>0</v>
      </c>
      <c r="D19" s="61">
        <v>0</v>
      </c>
      <c r="E19" s="62">
        <v>5720</v>
      </c>
      <c r="F19" s="61">
        <v>-5720</v>
      </c>
      <c r="G19" s="20"/>
    </row>
    <row r="20" spans="1:7" x14ac:dyDescent="0.3">
      <c r="A20" s="59"/>
      <c r="B20" s="59" t="s">
        <v>86</v>
      </c>
      <c r="C20" s="61">
        <v>24000</v>
      </c>
      <c r="D20" s="61">
        <v>0</v>
      </c>
      <c r="E20" s="65">
        <v>14236</v>
      </c>
      <c r="F20" s="61">
        <v>9764</v>
      </c>
      <c r="G20" s="20"/>
    </row>
    <row r="21" spans="1:7" x14ac:dyDescent="0.3">
      <c r="A21" s="59"/>
      <c r="B21" s="59" t="s">
        <v>75</v>
      </c>
      <c r="C21" s="61">
        <v>0</v>
      </c>
      <c r="D21" s="61">
        <v>0</v>
      </c>
      <c r="E21" s="63">
        <v>1210</v>
      </c>
      <c r="F21" s="61">
        <v>-1210</v>
      </c>
      <c r="G21" s="20"/>
    </row>
    <row r="22" spans="1:7" x14ac:dyDescent="0.3">
      <c r="A22" s="59"/>
      <c r="B22" s="59" t="s">
        <v>87</v>
      </c>
      <c r="C22" s="61">
        <v>0</v>
      </c>
      <c r="D22" s="61">
        <v>0</v>
      </c>
      <c r="E22" s="65">
        <v>30247</v>
      </c>
      <c r="F22" s="61">
        <v>-30247</v>
      </c>
      <c r="G22" s="20"/>
    </row>
    <row r="23" spans="1:7" x14ac:dyDescent="0.3">
      <c r="A23" s="60" t="s">
        <v>88</v>
      </c>
      <c r="B23" s="60"/>
      <c r="C23" s="64">
        <v>24000</v>
      </c>
      <c r="D23" s="64">
        <v>0</v>
      </c>
      <c r="E23" s="64">
        <v>51413</v>
      </c>
      <c r="F23" s="64">
        <v>-27413</v>
      </c>
      <c r="G23" s="20"/>
    </row>
    <row r="24" spans="1:7" x14ac:dyDescent="0.3">
      <c r="A24" s="59" t="s">
        <v>89</v>
      </c>
      <c r="B24" s="59"/>
      <c r="C24" s="61">
        <v>210000</v>
      </c>
      <c r="D24" s="61">
        <v>16694</v>
      </c>
      <c r="E24" s="61">
        <v>74256</v>
      </c>
      <c r="F24" s="61">
        <v>119050</v>
      </c>
      <c r="G24" s="20"/>
    </row>
    <row r="25" spans="1:7" x14ac:dyDescent="0.3">
      <c r="C25" s="57"/>
      <c r="D25" s="57"/>
      <c r="E25" s="57"/>
      <c r="F25" s="57"/>
    </row>
    <row r="26" spans="1:7" x14ac:dyDescent="0.3">
      <c r="A26" s="66" t="s">
        <v>91</v>
      </c>
      <c r="B26" s="68">
        <f>E22+E20</f>
        <v>44483</v>
      </c>
      <c r="C26" s="57"/>
    </row>
    <row r="27" spans="1:7" x14ac:dyDescent="0.3">
      <c r="A27" s="58" t="s">
        <v>92</v>
      </c>
      <c r="B27" s="69">
        <f>+E7+E9+E11+E14+E16+E17+E5+1</f>
        <v>12966</v>
      </c>
      <c r="C27" s="71">
        <f>E21+E15+E10+E6</f>
        <v>2087</v>
      </c>
      <c r="D27" s="71">
        <f>C27+B29</f>
        <v>74256</v>
      </c>
      <c r="E27" s="71">
        <f>E24-D27</f>
        <v>0</v>
      </c>
    </row>
    <row r="28" spans="1:7" x14ac:dyDescent="0.3">
      <c r="A28" s="67" t="s">
        <v>93</v>
      </c>
      <c r="B28" s="70">
        <f>E4+E13+E19</f>
        <v>14720</v>
      </c>
    </row>
    <row r="29" spans="1:7" x14ac:dyDescent="0.3">
      <c r="A29" t="s">
        <v>94</v>
      </c>
      <c r="B29" s="72">
        <f>SUM(B26:B28)</f>
        <v>72169</v>
      </c>
    </row>
    <row r="30" spans="1:7" x14ac:dyDescent="0.3">
      <c r="A30" t="s">
        <v>95</v>
      </c>
      <c r="B30" s="71">
        <f>B29*0.07</f>
        <v>5051.8300000000008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9EEAD-CD79-4E38-A350-6B4EBE89CB2C}">
  <dimension ref="A1:L52"/>
  <sheetViews>
    <sheetView tabSelected="1" topLeftCell="C36" zoomScale="95" workbookViewId="0">
      <selection activeCell="H47" sqref="H47"/>
    </sheetView>
  </sheetViews>
  <sheetFormatPr defaultColWidth="8.88671875" defaultRowHeight="12" x14ac:dyDescent="0.25"/>
  <cols>
    <col min="1" max="1" width="45.21875" style="74" customWidth="1"/>
    <col min="2" max="2" width="67.33203125" style="74" customWidth="1"/>
    <col min="3" max="3" width="41.21875" style="74" customWidth="1"/>
    <col min="4" max="4" width="16" style="74" customWidth="1"/>
    <col min="5" max="5" width="15.5546875" style="74" customWidth="1"/>
    <col min="6" max="6" width="12.21875" style="74" bestFit="1" customWidth="1"/>
    <col min="7" max="7" width="11.44140625" style="74" bestFit="1" customWidth="1"/>
    <col min="8" max="8" width="25.77734375" style="76" customWidth="1"/>
    <col min="9" max="9" width="11" style="74" hidden="1" customWidth="1"/>
    <col min="10" max="10" width="23.21875" style="74" customWidth="1"/>
    <col min="11" max="11" width="20" style="74" customWidth="1"/>
    <col min="12" max="12" width="36.77734375" style="74" customWidth="1"/>
    <col min="13" max="13" width="24.77734375" style="74" customWidth="1"/>
    <col min="14" max="16384" width="8.88671875" style="74"/>
  </cols>
  <sheetData>
    <row r="1" spans="1:12" ht="14.4" x14ac:dyDescent="0.3">
      <c r="A1" s="191" t="s">
        <v>106</v>
      </c>
      <c r="B1" s="192"/>
    </row>
    <row r="2" spans="1:12" x14ac:dyDescent="0.25">
      <c r="A2" s="73"/>
      <c r="B2" s="73"/>
      <c r="K2" s="75"/>
    </row>
    <row r="3" spans="1:12" x14ac:dyDescent="0.25">
      <c r="A3" s="73" t="s">
        <v>110</v>
      </c>
      <c r="B3" s="73"/>
      <c r="L3" s="76"/>
    </row>
    <row r="4" spans="1:12" x14ac:dyDescent="0.25">
      <c r="A4" s="73" t="s">
        <v>32</v>
      </c>
    </row>
    <row r="6" spans="1:12" ht="14.4" customHeight="1" x14ac:dyDescent="0.25">
      <c r="A6" s="77"/>
      <c r="B6" s="194" t="s">
        <v>1</v>
      </c>
      <c r="C6" s="194" t="s">
        <v>43</v>
      </c>
      <c r="D6" s="194" t="s">
        <v>44</v>
      </c>
      <c r="E6" s="194"/>
      <c r="F6" s="194" t="s">
        <v>37</v>
      </c>
      <c r="G6" s="194" t="s">
        <v>33</v>
      </c>
      <c r="H6" s="194"/>
      <c r="I6" s="78"/>
      <c r="J6" s="78"/>
      <c r="K6" s="78"/>
      <c r="L6" s="79"/>
    </row>
    <row r="7" spans="1:12" s="81" customFormat="1" ht="84" x14ac:dyDescent="0.25">
      <c r="A7" s="80" t="s">
        <v>0</v>
      </c>
      <c r="B7" s="194"/>
      <c r="C7" s="194"/>
      <c r="D7" s="80" t="s">
        <v>96</v>
      </c>
      <c r="E7" s="80" t="s">
        <v>34</v>
      </c>
      <c r="F7" s="194"/>
      <c r="G7" s="80" t="s">
        <v>96</v>
      </c>
      <c r="H7" s="169" t="s">
        <v>34</v>
      </c>
      <c r="I7" s="80" t="s">
        <v>2</v>
      </c>
      <c r="J7" s="124" t="s">
        <v>109</v>
      </c>
      <c r="K7" s="80" t="s">
        <v>3</v>
      </c>
      <c r="L7" s="80" t="s">
        <v>36</v>
      </c>
    </row>
    <row r="8" spans="1:12" s="81" customFormat="1" x14ac:dyDescent="0.25">
      <c r="A8" s="82" t="s">
        <v>4</v>
      </c>
      <c r="B8" s="193" t="s">
        <v>39</v>
      </c>
      <c r="C8" s="193"/>
      <c r="D8" s="193"/>
      <c r="E8" s="186"/>
      <c r="F8" s="186"/>
      <c r="G8" s="186"/>
      <c r="H8" s="186"/>
      <c r="I8" s="186"/>
      <c r="J8" s="186"/>
      <c r="K8" s="186"/>
      <c r="L8" s="186"/>
    </row>
    <row r="9" spans="1:12" s="81" customFormat="1" x14ac:dyDescent="0.25">
      <c r="A9" s="83" t="s">
        <v>5</v>
      </c>
      <c r="B9" s="186" t="s">
        <v>40</v>
      </c>
      <c r="C9" s="186"/>
      <c r="D9" s="186"/>
      <c r="E9" s="186"/>
      <c r="F9" s="186"/>
      <c r="G9" s="186"/>
      <c r="H9" s="186"/>
      <c r="I9" s="186"/>
      <c r="J9" s="186"/>
      <c r="K9" s="186"/>
      <c r="L9" s="186"/>
    </row>
    <row r="10" spans="1:12" s="81" customFormat="1" ht="24" x14ac:dyDescent="0.25">
      <c r="A10" s="84" t="s">
        <v>6</v>
      </c>
      <c r="B10" s="85" t="s">
        <v>41</v>
      </c>
      <c r="C10" s="86">
        <v>0</v>
      </c>
      <c r="D10" s="86"/>
      <c r="E10" s="86">
        <v>0</v>
      </c>
      <c r="F10" s="87"/>
      <c r="G10" s="87"/>
      <c r="H10" s="170"/>
      <c r="I10" s="88">
        <f>SUM(C10:F10)</f>
        <v>0</v>
      </c>
      <c r="J10" s="157"/>
      <c r="K10" s="89">
        <v>0.5</v>
      </c>
      <c r="L10" s="90">
        <f>E10+G10+H10</f>
        <v>0</v>
      </c>
    </row>
    <row r="11" spans="1:12" s="81" customFormat="1" ht="24" x14ac:dyDescent="0.25">
      <c r="A11" s="84" t="s">
        <v>7</v>
      </c>
      <c r="B11" s="85" t="s">
        <v>42</v>
      </c>
      <c r="C11" s="86">
        <v>0</v>
      </c>
      <c r="D11" s="86"/>
      <c r="E11" s="86">
        <v>0</v>
      </c>
      <c r="F11" s="96">
        <v>270000</v>
      </c>
      <c r="G11" s="87"/>
      <c r="H11" s="170">
        <v>43036.73</v>
      </c>
      <c r="I11" s="88">
        <f>SUM(C11:F11)</f>
        <v>270000</v>
      </c>
      <c r="J11" s="157">
        <f>F11+C11</f>
        <v>270000</v>
      </c>
      <c r="K11" s="89">
        <v>0.6</v>
      </c>
      <c r="L11" s="90">
        <f>D11+E11+G11+H11</f>
        <v>43036.73</v>
      </c>
    </row>
    <row r="12" spans="1:12" s="81" customFormat="1" x14ac:dyDescent="0.25">
      <c r="B12" s="91" t="s">
        <v>8</v>
      </c>
      <c r="C12" s="92">
        <f>SUM(C10:C11)</f>
        <v>0</v>
      </c>
      <c r="D12" s="92"/>
      <c r="E12" s="92">
        <f>SUM(E10:E11)</f>
        <v>0</v>
      </c>
      <c r="F12" s="163">
        <f>SUM(F10:F11)</f>
        <v>270000</v>
      </c>
      <c r="G12" s="92">
        <f>SUM(G10:G11)</f>
        <v>0</v>
      </c>
      <c r="H12" s="169">
        <f>SUM(H10:H11)</f>
        <v>43036.73</v>
      </c>
      <c r="I12" s="92">
        <f>SUM(I10:I11)</f>
        <v>270000</v>
      </c>
      <c r="J12" s="157">
        <f>F12+C12</f>
        <v>270000</v>
      </c>
      <c r="K12" s="92">
        <f>(K10*I10)+(K11*I11)</f>
        <v>162000</v>
      </c>
      <c r="L12" s="92">
        <f>D12+E12+G12</f>
        <v>0</v>
      </c>
    </row>
    <row r="13" spans="1:12" s="81" customFormat="1" x14ac:dyDescent="0.25">
      <c r="A13" s="83" t="s">
        <v>9</v>
      </c>
      <c r="B13" s="187" t="s">
        <v>45</v>
      </c>
      <c r="C13" s="187"/>
      <c r="D13" s="187"/>
      <c r="E13" s="187"/>
      <c r="F13" s="187"/>
      <c r="G13" s="187"/>
      <c r="H13" s="187"/>
      <c r="I13" s="187"/>
      <c r="J13" s="187"/>
      <c r="K13" s="187"/>
      <c r="L13" s="187"/>
    </row>
    <row r="14" spans="1:12" s="81" customFormat="1" x14ac:dyDescent="0.25">
      <c r="A14" s="84" t="s">
        <v>10</v>
      </c>
      <c r="B14" s="85" t="s">
        <v>46</v>
      </c>
      <c r="C14" s="86">
        <v>0</v>
      </c>
      <c r="D14" s="86"/>
      <c r="E14" s="86"/>
      <c r="F14" s="96">
        <v>10000</v>
      </c>
      <c r="G14" s="87"/>
      <c r="H14" s="170">
        <v>14509.92</v>
      </c>
      <c r="I14" s="88">
        <f>SUM(C14:F14)</f>
        <v>10000</v>
      </c>
      <c r="J14" s="157">
        <f>C14+F14</f>
        <v>10000</v>
      </c>
      <c r="K14" s="89">
        <v>0.5</v>
      </c>
      <c r="L14" s="90">
        <f>E14+G14+H14</f>
        <v>14509.92</v>
      </c>
    </row>
    <row r="15" spans="1:12" s="81" customFormat="1" x14ac:dyDescent="0.25">
      <c r="A15" s="84" t="s">
        <v>11</v>
      </c>
      <c r="B15" s="85" t="s">
        <v>47</v>
      </c>
      <c r="C15" s="86">
        <v>0</v>
      </c>
      <c r="D15" s="86"/>
      <c r="E15" s="86">
        <v>0</v>
      </c>
      <c r="F15" s="96">
        <v>20000</v>
      </c>
      <c r="G15" s="165">
        <v>9000</v>
      </c>
      <c r="H15" s="170">
        <v>13889.86</v>
      </c>
      <c r="I15" s="88">
        <f>SUM(C15:F15)</f>
        <v>20000</v>
      </c>
      <c r="J15" s="157">
        <f>C15+F15</f>
        <v>20000</v>
      </c>
      <c r="K15" s="89">
        <v>0.5</v>
      </c>
      <c r="L15" s="90">
        <f>D15+E15+G15+H15</f>
        <v>22889.86</v>
      </c>
    </row>
    <row r="16" spans="1:12" s="81" customFormat="1" ht="24" x14ac:dyDescent="0.25">
      <c r="A16" s="84" t="s">
        <v>12</v>
      </c>
      <c r="B16" s="85" t="s">
        <v>48</v>
      </c>
      <c r="C16" s="86">
        <v>0</v>
      </c>
      <c r="D16" s="86"/>
      <c r="E16" s="86">
        <v>0</v>
      </c>
      <c r="F16" s="96">
        <v>92000</v>
      </c>
      <c r="G16" s="87"/>
      <c r="H16" s="170"/>
      <c r="I16" s="88">
        <f>SUM(C16:F16)</f>
        <v>92000</v>
      </c>
      <c r="J16" s="157">
        <f>C16+F16</f>
        <v>92000</v>
      </c>
      <c r="K16" s="89">
        <v>0.6</v>
      </c>
      <c r="L16" s="90">
        <f>E16+G16+H16</f>
        <v>0</v>
      </c>
    </row>
    <row r="17" spans="1:12" s="81" customFormat="1" x14ac:dyDescent="0.25">
      <c r="B17" s="91" t="s">
        <v>8</v>
      </c>
      <c r="C17" s="93">
        <f>SUM(C14:C16)</f>
        <v>0</v>
      </c>
      <c r="D17" s="93"/>
      <c r="E17" s="93">
        <v>0</v>
      </c>
      <c r="F17" s="158">
        <f>SUM(F14:F16)</f>
        <v>122000</v>
      </c>
      <c r="G17" s="158">
        <f>SUM(G14:G16)</f>
        <v>9000</v>
      </c>
      <c r="H17" s="171">
        <f>SUM(H14:H16)</f>
        <v>28399.78</v>
      </c>
      <c r="I17" s="93">
        <f>SUM(I14:I16)</f>
        <v>122000</v>
      </c>
      <c r="J17" s="158">
        <f>J14+J15+J16</f>
        <v>122000</v>
      </c>
      <c r="K17" s="92">
        <f>(K14*I14)+(K15*I15)+(K16*I16)</f>
        <v>70200</v>
      </c>
      <c r="L17" s="93">
        <f>SUM(L14:L16)</f>
        <v>37399.78</v>
      </c>
    </row>
    <row r="18" spans="1:12" s="81" customFormat="1" x14ac:dyDescent="0.25">
      <c r="A18" s="94" t="s">
        <v>13</v>
      </c>
      <c r="B18" s="188" t="s">
        <v>49</v>
      </c>
      <c r="C18" s="189"/>
      <c r="D18" s="189"/>
      <c r="E18" s="189"/>
      <c r="F18" s="189"/>
      <c r="G18" s="189"/>
      <c r="H18" s="189"/>
      <c r="I18" s="189"/>
      <c r="J18" s="189"/>
      <c r="K18" s="189"/>
      <c r="L18" s="190"/>
    </row>
    <row r="19" spans="1:12" s="81" customFormat="1" x14ac:dyDescent="0.25">
      <c r="A19" s="82" t="s">
        <v>14</v>
      </c>
      <c r="B19" s="187" t="s">
        <v>55</v>
      </c>
      <c r="C19" s="187"/>
      <c r="D19" s="187"/>
      <c r="E19" s="187"/>
      <c r="F19" s="187"/>
      <c r="G19" s="187"/>
      <c r="H19" s="187"/>
      <c r="I19" s="187"/>
      <c r="J19" s="187"/>
      <c r="K19" s="187"/>
      <c r="L19" s="187"/>
    </row>
    <row r="20" spans="1:12" s="81" customFormat="1" ht="24" x14ac:dyDescent="0.25">
      <c r="A20" s="95" t="s">
        <v>15</v>
      </c>
      <c r="B20" s="85" t="s">
        <v>50</v>
      </c>
      <c r="C20" s="96">
        <v>30000</v>
      </c>
      <c r="D20" s="96"/>
      <c r="E20" s="96">
        <v>0</v>
      </c>
      <c r="F20" s="97"/>
      <c r="G20" s="97"/>
      <c r="H20" s="172"/>
      <c r="I20" s="88">
        <f>SUM(C20:F20)</f>
        <v>30000</v>
      </c>
      <c r="J20" s="157">
        <f t="shared" ref="J20:J25" si="0">C20+F20</f>
        <v>30000</v>
      </c>
      <c r="K20" s="89">
        <v>1</v>
      </c>
      <c r="L20" s="90">
        <f>E20+G20+H20</f>
        <v>0</v>
      </c>
    </row>
    <row r="21" spans="1:12" s="81" customFormat="1" ht="24" x14ac:dyDescent="0.25">
      <c r="A21" s="95" t="s">
        <v>16</v>
      </c>
      <c r="B21" s="85" t="s">
        <v>51</v>
      </c>
      <c r="C21" s="96">
        <v>20000</v>
      </c>
      <c r="D21" s="96"/>
      <c r="E21" s="96">
        <v>0</v>
      </c>
      <c r="F21" s="97"/>
      <c r="G21" s="97"/>
      <c r="H21" s="172"/>
      <c r="I21" s="88">
        <f>SUM(C21:F21)</f>
        <v>20000</v>
      </c>
      <c r="J21" s="157">
        <f t="shared" si="0"/>
        <v>20000</v>
      </c>
      <c r="K21" s="89">
        <v>1</v>
      </c>
      <c r="L21" s="90">
        <f>E21+G21+H21</f>
        <v>0</v>
      </c>
    </row>
    <row r="22" spans="1:12" s="81" customFormat="1" ht="24" x14ac:dyDescent="0.25">
      <c r="A22" s="95" t="s">
        <v>17</v>
      </c>
      <c r="B22" s="85" t="s">
        <v>52</v>
      </c>
      <c r="C22" s="96">
        <v>30000</v>
      </c>
      <c r="D22" s="96"/>
      <c r="E22" s="96">
        <v>0</v>
      </c>
      <c r="F22" s="87"/>
      <c r="G22" s="87"/>
      <c r="H22" s="170"/>
      <c r="I22" s="88">
        <f>SUM(C22:F22)</f>
        <v>30000</v>
      </c>
      <c r="J22" s="157">
        <f t="shared" si="0"/>
        <v>30000</v>
      </c>
      <c r="K22" s="89">
        <v>1</v>
      </c>
      <c r="L22" s="90">
        <f>E22+G22+H22</f>
        <v>0</v>
      </c>
    </row>
    <row r="23" spans="1:12" s="81" customFormat="1" ht="24" x14ac:dyDescent="0.25">
      <c r="A23" s="95" t="s">
        <v>18</v>
      </c>
      <c r="B23" s="85" t="s">
        <v>53</v>
      </c>
      <c r="C23" s="96">
        <v>15000</v>
      </c>
      <c r="D23" s="96"/>
      <c r="E23" s="96">
        <v>0</v>
      </c>
      <c r="F23" s="87"/>
      <c r="G23" s="87"/>
      <c r="H23" s="170"/>
      <c r="I23" s="88">
        <f>SUM(C23:F23)</f>
        <v>15000</v>
      </c>
      <c r="J23" s="157">
        <f t="shared" si="0"/>
        <v>15000</v>
      </c>
      <c r="K23" s="89">
        <v>1</v>
      </c>
      <c r="L23" s="90">
        <f>E23+G23+H23</f>
        <v>0</v>
      </c>
    </row>
    <row r="24" spans="1:12" s="81" customFormat="1" x14ac:dyDescent="0.25">
      <c r="A24" s="95" t="s">
        <v>19</v>
      </c>
      <c r="B24" s="85" t="s">
        <v>54</v>
      </c>
      <c r="C24" s="96">
        <v>20000</v>
      </c>
      <c r="D24" s="96"/>
      <c r="E24" s="96">
        <v>0</v>
      </c>
      <c r="F24" s="87"/>
      <c r="G24" s="87"/>
      <c r="H24" s="170"/>
      <c r="I24" s="88">
        <f>SUM(C24:F24)</f>
        <v>20000</v>
      </c>
      <c r="J24" s="157">
        <f t="shared" si="0"/>
        <v>20000</v>
      </c>
      <c r="K24" s="89">
        <v>1</v>
      </c>
      <c r="L24" s="90">
        <f>E24+G24+H24</f>
        <v>0</v>
      </c>
    </row>
    <row r="25" spans="1:12" s="81" customFormat="1" x14ac:dyDescent="0.25">
      <c r="B25" s="91" t="s">
        <v>8</v>
      </c>
      <c r="C25" s="93">
        <f>SUM(C20:C24)</f>
        <v>115000</v>
      </c>
      <c r="D25" s="93"/>
      <c r="E25" s="93">
        <f>SUM(E22:E24)</f>
        <v>0</v>
      </c>
      <c r="F25" s="93">
        <f>SUM(F22:F24)</f>
        <v>0</v>
      </c>
      <c r="G25" s="93">
        <f>SUM(G22:G24)</f>
        <v>0</v>
      </c>
      <c r="H25" s="171">
        <f>SUM(H22:H24)</f>
        <v>0</v>
      </c>
      <c r="I25" s="93">
        <f>SUM(I20:I24)</f>
        <v>115000</v>
      </c>
      <c r="J25" s="158">
        <f t="shared" si="0"/>
        <v>115000</v>
      </c>
      <c r="K25" s="92">
        <f>(K22*I22)+(K23*I23)+(K24*I24)+(K21*I21)+(K20*I20)</f>
        <v>115000</v>
      </c>
      <c r="L25" s="93">
        <f>SUM(L22:L24)</f>
        <v>0</v>
      </c>
    </row>
    <row r="26" spans="1:12" s="81" customFormat="1" x14ac:dyDescent="0.25">
      <c r="A26" s="98"/>
      <c r="B26" s="99"/>
      <c r="C26" s="100"/>
      <c r="D26" s="100"/>
      <c r="E26" s="100"/>
      <c r="F26" s="101"/>
      <c r="G26" s="101"/>
      <c r="H26" s="173"/>
      <c r="I26" s="100"/>
      <c r="J26" s="100"/>
      <c r="K26" s="100"/>
      <c r="L26" s="102"/>
    </row>
    <row r="27" spans="1:12" s="81" customFormat="1" x14ac:dyDescent="0.25">
      <c r="A27" s="83" t="s">
        <v>20</v>
      </c>
      <c r="B27" s="187" t="s">
        <v>56</v>
      </c>
      <c r="C27" s="187"/>
      <c r="D27" s="187"/>
      <c r="E27" s="187"/>
      <c r="F27" s="187"/>
      <c r="G27" s="187"/>
      <c r="H27" s="187"/>
      <c r="I27" s="187"/>
      <c r="J27" s="187"/>
      <c r="K27" s="187"/>
      <c r="L27" s="187"/>
    </row>
    <row r="28" spans="1:12" s="81" customFormat="1" ht="36" x14ac:dyDescent="0.25">
      <c r="A28" s="95" t="s">
        <v>21</v>
      </c>
      <c r="B28" s="85" t="s">
        <v>57</v>
      </c>
      <c r="C28" s="96">
        <v>135175</v>
      </c>
      <c r="D28" s="96">
        <v>20000</v>
      </c>
      <c r="E28" s="86"/>
      <c r="F28" s="87">
        <v>0</v>
      </c>
      <c r="G28" s="87"/>
      <c r="H28" s="170"/>
      <c r="I28" s="88">
        <f t="shared" ref="I28:I33" si="1">SUM(C28:F28)</f>
        <v>155175</v>
      </c>
      <c r="J28" s="157">
        <f t="shared" ref="J28:J34" si="2">C28+F28</f>
        <v>135175</v>
      </c>
      <c r="K28" s="89">
        <v>1</v>
      </c>
      <c r="L28" s="90">
        <f>E28+G28+H28</f>
        <v>0</v>
      </c>
    </row>
    <row r="29" spans="1:12" s="81" customFormat="1" ht="36" x14ac:dyDescent="0.25">
      <c r="A29" s="95" t="s">
        <v>22</v>
      </c>
      <c r="B29" s="85" t="s">
        <v>58</v>
      </c>
      <c r="C29" s="96">
        <v>30000</v>
      </c>
      <c r="D29" s="96"/>
      <c r="E29" s="86"/>
      <c r="F29" s="87">
        <v>0</v>
      </c>
      <c r="G29" s="87"/>
      <c r="H29" s="170"/>
      <c r="I29" s="88">
        <f t="shared" si="1"/>
        <v>30000</v>
      </c>
      <c r="J29" s="157">
        <f t="shared" si="2"/>
        <v>30000</v>
      </c>
      <c r="K29" s="89">
        <v>1</v>
      </c>
      <c r="L29" s="90">
        <f>E29+G29+H29</f>
        <v>0</v>
      </c>
    </row>
    <row r="30" spans="1:12" s="81" customFormat="1" ht="24" x14ac:dyDescent="0.25">
      <c r="A30" s="95" t="s">
        <v>23</v>
      </c>
      <c r="B30" s="85" t="s">
        <v>59</v>
      </c>
      <c r="C30" s="96">
        <v>184771.55</v>
      </c>
      <c r="D30" s="96"/>
      <c r="E30" s="86">
        <v>708.79</v>
      </c>
      <c r="F30" s="87">
        <v>0</v>
      </c>
      <c r="G30" s="87"/>
      <c r="H30" s="170"/>
      <c r="I30" s="88">
        <f t="shared" si="1"/>
        <v>185480.34</v>
      </c>
      <c r="J30" s="157">
        <f t="shared" si="2"/>
        <v>184771.55</v>
      </c>
      <c r="K30" s="89">
        <v>1</v>
      </c>
      <c r="L30" s="90">
        <f>D30+E30+G30+H30</f>
        <v>708.79</v>
      </c>
    </row>
    <row r="31" spans="1:12" s="81" customFormat="1" ht="24" x14ac:dyDescent="0.25">
      <c r="A31" s="95" t="s">
        <v>24</v>
      </c>
      <c r="B31" s="85" t="s">
        <v>60</v>
      </c>
      <c r="C31" s="96">
        <v>96175</v>
      </c>
      <c r="D31" s="96">
        <v>50000</v>
      </c>
      <c r="E31" s="86"/>
      <c r="F31" s="87">
        <v>0</v>
      </c>
      <c r="G31" s="87"/>
      <c r="H31" s="170"/>
      <c r="I31" s="88">
        <f t="shared" si="1"/>
        <v>146175</v>
      </c>
      <c r="J31" s="157">
        <f t="shared" si="2"/>
        <v>96175</v>
      </c>
      <c r="K31" s="89">
        <v>1</v>
      </c>
      <c r="L31" s="90">
        <f>E31+G31+H31</f>
        <v>0</v>
      </c>
    </row>
    <row r="32" spans="1:12" s="81" customFormat="1" ht="36" x14ac:dyDescent="0.25">
      <c r="A32" s="95" t="s">
        <v>25</v>
      </c>
      <c r="B32" s="85" t="s">
        <v>61</v>
      </c>
      <c r="C32" s="96">
        <v>30000</v>
      </c>
      <c r="D32" s="96">
        <v>10000</v>
      </c>
      <c r="E32" s="86"/>
      <c r="F32" s="87">
        <v>0</v>
      </c>
      <c r="G32" s="87"/>
      <c r="H32" s="170"/>
      <c r="I32" s="88">
        <f t="shared" si="1"/>
        <v>40000</v>
      </c>
      <c r="J32" s="157">
        <f t="shared" si="2"/>
        <v>30000</v>
      </c>
      <c r="K32" s="89">
        <v>1</v>
      </c>
      <c r="L32" s="90">
        <f>E32+G32+H32</f>
        <v>0</v>
      </c>
    </row>
    <row r="33" spans="1:12" s="81" customFormat="1" ht="36" x14ac:dyDescent="0.25">
      <c r="A33" s="95" t="s">
        <v>26</v>
      </c>
      <c r="B33" s="85" t="s">
        <v>62</v>
      </c>
      <c r="C33" s="96">
        <v>110000</v>
      </c>
      <c r="D33" s="96">
        <v>40000</v>
      </c>
      <c r="E33" s="86"/>
      <c r="F33" s="87">
        <v>0</v>
      </c>
      <c r="G33" s="87">
        <v>0</v>
      </c>
      <c r="H33" s="170"/>
      <c r="I33" s="88">
        <f t="shared" si="1"/>
        <v>150000</v>
      </c>
      <c r="J33" s="157">
        <f t="shared" si="2"/>
        <v>110000</v>
      </c>
      <c r="K33" s="89">
        <v>1</v>
      </c>
      <c r="L33" s="90">
        <f>E33+G33+H33</f>
        <v>0</v>
      </c>
    </row>
    <row r="34" spans="1:12" s="103" customFormat="1" x14ac:dyDescent="0.25">
      <c r="A34" s="81"/>
      <c r="B34" s="91" t="s">
        <v>8</v>
      </c>
      <c r="C34" s="92">
        <f>SUM(C28:C33)</f>
        <v>586121.55000000005</v>
      </c>
      <c r="D34" s="92">
        <f>SUM(D28:D33)</f>
        <v>120000</v>
      </c>
      <c r="E34" s="92">
        <f>SUM(E28:E33)</f>
        <v>708.79</v>
      </c>
      <c r="F34" s="92">
        <f>SUM(F28:F33)</f>
        <v>0</v>
      </c>
      <c r="G34" s="93">
        <f>SUM(G29:G33)</f>
        <v>0</v>
      </c>
      <c r="H34" s="171">
        <v>0</v>
      </c>
      <c r="I34" s="93">
        <f>SUM(I28:I33)</f>
        <v>706830.34</v>
      </c>
      <c r="J34" s="158">
        <f t="shared" si="2"/>
        <v>586121.55000000005</v>
      </c>
      <c r="K34" s="92">
        <f>(K28*I28)+(K29*I29)+(K30*I30)+(K31*I31)+(K32*I32)+(K33*I33)</f>
        <v>706830.34</v>
      </c>
      <c r="L34" s="92">
        <f>SUM(L28:L33)</f>
        <v>708.79</v>
      </c>
    </row>
    <row r="35" spans="1:12" s="103" customFormat="1" x14ac:dyDescent="0.25">
      <c r="A35" s="81"/>
      <c r="B35" s="91"/>
      <c r="C35" s="92"/>
      <c r="D35" s="92"/>
      <c r="E35" s="92"/>
      <c r="F35" s="92"/>
      <c r="G35" s="93"/>
      <c r="H35" s="171"/>
      <c r="I35" s="93"/>
      <c r="J35" s="93"/>
      <c r="K35" s="92"/>
      <c r="L35" s="92"/>
    </row>
    <row r="36" spans="1:12" s="81" customFormat="1" ht="24" x14ac:dyDescent="0.25">
      <c r="A36" s="91" t="s">
        <v>27</v>
      </c>
      <c r="B36" s="104"/>
      <c r="C36" s="105">
        <v>80000</v>
      </c>
      <c r="D36" s="105"/>
      <c r="E36" s="105"/>
      <c r="F36" s="105">
        <v>143500</v>
      </c>
      <c r="G36" s="106"/>
      <c r="H36" s="174">
        <v>41320.840000000004</v>
      </c>
      <c r="I36" s="107">
        <f>SUM(C36:F36)</f>
        <v>223500</v>
      </c>
      <c r="J36" s="159">
        <f t="shared" ref="J36:J41" si="3">C36+F36</f>
        <v>223500</v>
      </c>
      <c r="K36" s="108"/>
      <c r="L36" s="90">
        <f t="shared" ref="L36:L41" si="4">D36+E36+G36+H36</f>
        <v>41320.840000000004</v>
      </c>
    </row>
    <row r="37" spans="1:12" s="81" customFormat="1" x14ac:dyDescent="0.25">
      <c r="A37" s="91" t="s">
        <v>28</v>
      </c>
      <c r="B37" s="104"/>
      <c r="C37" s="105">
        <v>10000</v>
      </c>
      <c r="D37" s="105"/>
      <c r="E37" s="105">
        <v>5000</v>
      </c>
      <c r="F37" s="105"/>
      <c r="G37" s="106"/>
      <c r="H37" s="174">
        <v>993.47</v>
      </c>
      <c r="I37" s="107">
        <f>SUM(C37:F37)</f>
        <v>15000</v>
      </c>
      <c r="J37" s="159">
        <f t="shared" si="3"/>
        <v>10000</v>
      </c>
      <c r="K37" s="108"/>
      <c r="L37" s="90">
        <f t="shared" si="4"/>
        <v>5993.47</v>
      </c>
    </row>
    <row r="38" spans="1:12" s="81" customFormat="1" x14ac:dyDescent="0.25">
      <c r="A38" s="91" t="s">
        <v>29</v>
      </c>
      <c r="B38" s="104"/>
      <c r="C38" s="105">
        <v>10000</v>
      </c>
      <c r="D38" s="105"/>
      <c r="E38" s="105"/>
      <c r="F38" s="105">
        <v>10247.66</v>
      </c>
      <c r="G38" s="106"/>
      <c r="H38" s="174">
        <v>0</v>
      </c>
      <c r="I38" s="107">
        <f>SUM(C38:H38)</f>
        <v>20247.66</v>
      </c>
      <c r="J38" s="159">
        <f t="shared" si="3"/>
        <v>20247.66</v>
      </c>
      <c r="K38" s="108"/>
      <c r="L38" s="90">
        <f t="shared" si="4"/>
        <v>0</v>
      </c>
    </row>
    <row r="39" spans="1:12" s="81" customFormat="1" x14ac:dyDescent="0.25">
      <c r="A39" s="109" t="s">
        <v>30</v>
      </c>
      <c r="B39" s="104"/>
      <c r="C39" s="105">
        <v>40000</v>
      </c>
      <c r="D39" s="105"/>
      <c r="E39" s="105"/>
      <c r="F39" s="105">
        <v>15000</v>
      </c>
      <c r="G39" s="106"/>
      <c r="H39" s="174"/>
      <c r="I39" s="107">
        <f>SUM(C39:H39)</f>
        <v>55000</v>
      </c>
      <c r="J39" s="159">
        <f t="shared" si="3"/>
        <v>55000</v>
      </c>
      <c r="K39" s="108"/>
      <c r="L39" s="90">
        <f t="shared" si="4"/>
        <v>0</v>
      </c>
    </row>
    <row r="40" spans="1:12" x14ac:dyDescent="0.25">
      <c r="A40" s="110"/>
      <c r="B40" s="111" t="s">
        <v>2</v>
      </c>
      <c r="C40" s="164">
        <f t="shared" ref="C40:H40" si="5">SUM(C36:C39)</f>
        <v>140000</v>
      </c>
      <c r="D40" s="112">
        <f t="shared" si="5"/>
        <v>0</v>
      </c>
      <c r="E40" s="112">
        <f t="shared" si="5"/>
        <v>5000</v>
      </c>
      <c r="F40" s="112">
        <f t="shared" si="5"/>
        <v>168747.66</v>
      </c>
      <c r="G40" s="112">
        <f t="shared" si="5"/>
        <v>0</v>
      </c>
      <c r="H40" s="122">
        <f t="shared" si="5"/>
        <v>42314.310000000005</v>
      </c>
      <c r="I40" s="107">
        <f>SUM(C40:H40)</f>
        <v>356061.97000000003</v>
      </c>
      <c r="J40" s="159">
        <f t="shared" si="3"/>
        <v>308747.66000000003</v>
      </c>
      <c r="K40" s="113"/>
      <c r="L40" s="114">
        <f>D40+E40+G40+H40</f>
        <v>47314.310000000005</v>
      </c>
    </row>
    <row r="41" spans="1:12" x14ac:dyDescent="0.25">
      <c r="A41" s="115"/>
      <c r="B41" s="116" t="s">
        <v>64</v>
      </c>
      <c r="C41" s="166">
        <f t="shared" ref="C41:I41" si="6">C40+C34+C25+C17+C12</f>
        <v>841121.55</v>
      </c>
      <c r="D41" s="166">
        <f t="shared" si="6"/>
        <v>120000</v>
      </c>
      <c r="E41" s="166">
        <f t="shared" si="6"/>
        <v>5708.79</v>
      </c>
      <c r="F41" s="117">
        <f t="shared" si="6"/>
        <v>560747.66</v>
      </c>
      <c r="G41" s="160">
        <f t="shared" si="6"/>
        <v>9000</v>
      </c>
      <c r="H41" s="117">
        <f>H40+H34+H25+H17+H12</f>
        <v>113750.82</v>
      </c>
      <c r="I41" s="118">
        <f t="shared" si="6"/>
        <v>1569892.31</v>
      </c>
      <c r="J41" s="160">
        <f t="shared" si="3"/>
        <v>1401869.21</v>
      </c>
      <c r="K41" s="119"/>
      <c r="L41" s="90">
        <f t="shared" si="4"/>
        <v>248459.61</v>
      </c>
    </row>
    <row r="42" spans="1:12" x14ac:dyDescent="0.25">
      <c r="A42" s="120" t="s">
        <v>31</v>
      </c>
      <c r="C42" s="167">
        <f>C41*7%</f>
        <v>58878.508500000011</v>
      </c>
      <c r="D42" s="167">
        <v>8400</v>
      </c>
      <c r="E42" s="167">
        <v>399.62</v>
      </c>
      <c r="F42" s="76">
        <f>F41*7%</f>
        <v>39252.336200000005</v>
      </c>
      <c r="G42" s="161"/>
      <c r="H42" s="76">
        <v>7548.4800000000005</v>
      </c>
      <c r="I42" s="76">
        <f>I41*7%</f>
        <v>109892.46170000001</v>
      </c>
      <c r="J42" s="161">
        <f>J41*7%</f>
        <v>98130.844700000001</v>
      </c>
      <c r="K42" s="76"/>
      <c r="L42" s="75"/>
    </row>
    <row r="43" spans="1:12" x14ac:dyDescent="0.25">
      <c r="A43" s="110"/>
      <c r="B43" s="121" t="s">
        <v>63</v>
      </c>
      <c r="C43" s="168">
        <f t="shared" ref="C43:K43" si="7">C41+C42</f>
        <v>900000.05850000004</v>
      </c>
      <c r="D43" s="168">
        <f t="shared" si="7"/>
        <v>128400</v>
      </c>
      <c r="E43" s="168">
        <f t="shared" si="7"/>
        <v>6108.41</v>
      </c>
      <c r="F43" s="122">
        <f t="shared" si="7"/>
        <v>599999.99620000005</v>
      </c>
      <c r="G43" s="162">
        <f t="shared" si="7"/>
        <v>9000</v>
      </c>
      <c r="H43" s="122">
        <f t="shared" si="7"/>
        <v>121299.3</v>
      </c>
      <c r="I43" s="122">
        <f t="shared" si="7"/>
        <v>1679784.7717000002</v>
      </c>
      <c r="J43" s="162">
        <f t="shared" si="7"/>
        <v>1500000.0547</v>
      </c>
      <c r="K43" s="122">
        <f t="shared" si="7"/>
        <v>0</v>
      </c>
      <c r="L43" s="114">
        <f>D43+E43+G43+H43</f>
        <v>264807.71000000002</v>
      </c>
    </row>
    <row r="44" spans="1:12" x14ac:dyDescent="0.25">
      <c r="L44" s="76"/>
    </row>
    <row r="45" spans="1:12" x14ac:dyDescent="0.25">
      <c r="E45" s="123"/>
      <c r="G45" s="75"/>
      <c r="K45" s="123"/>
    </row>
    <row r="46" spans="1:12" ht="15.75" customHeight="1" thickBot="1" x14ac:dyDescent="0.35">
      <c r="C46"/>
      <c r="D46"/>
      <c r="E46"/>
      <c r="F46"/>
      <c r="G46"/>
      <c r="K46" s="123"/>
    </row>
    <row r="47" spans="1:12" ht="43.5" customHeight="1" thickBot="1" x14ac:dyDescent="0.3">
      <c r="C47" s="182" t="s">
        <v>97</v>
      </c>
      <c r="D47" s="183"/>
      <c r="E47" s="184"/>
      <c r="F47" s="184"/>
      <c r="G47" s="185"/>
    </row>
    <row r="48" spans="1:12" ht="76.95" customHeight="1" x14ac:dyDescent="0.25">
      <c r="C48" s="143"/>
      <c r="D48" s="144" t="s">
        <v>107</v>
      </c>
      <c r="E48" s="144" t="s">
        <v>108</v>
      </c>
      <c r="F48" s="145" t="s">
        <v>2</v>
      </c>
      <c r="G48" s="146" t="s">
        <v>98</v>
      </c>
      <c r="J48" s="139" t="s">
        <v>104</v>
      </c>
      <c r="K48" s="140">
        <f>D43+E43+G43+H43</f>
        <v>264807.71000000002</v>
      </c>
      <c r="L48" s="75"/>
    </row>
    <row r="49" spans="3:11" ht="29.4" thickBot="1" x14ac:dyDescent="0.35">
      <c r="C49" s="147" t="s">
        <v>99</v>
      </c>
      <c r="D49" s="148">
        <v>315000</v>
      </c>
      <c r="E49" s="149">
        <v>210000</v>
      </c>
      <c r="F49" s="149">
        <f>D49+E49</f>
        <v>525000</v>
      </c>
      <c r="G49" s="150">
        <v>0.35</v>
      </c>
      <c r="J49" s="141" t="s">
        <v>105</v>
      </c>
      <c r="K49" s="142">
        <f>K48/F49</f>
        <v>0.50439563809523813</v>
      </c>
    </row>
    <row r="50" spans="3:11" ht="13.8" x14ac:dyDescent="0.25">
      <c r="C50" s="151" t="s">
        <v>100</v>
      </c>
      <c r="D50" s="148">
        <v>315000</v>
      </c>
      <c r="E50" s="149">
        <v>210000</v>
      </c>
      <c r="F50" s="149">
        <f>D50+E50</f>
        <v>525000</v>
      </c>
      <c r="G50" s="152">
        <v>0.35</v>
      </c>
    </row>
    <row r="51" spans="3:11" ht="13.8" x14ac:dyDescent="0.25">
      <c r="C51" s="151" t="s">
        <v>101</v>
      </c>
      <c r="D51" s="148">
        <v>270000</v>
      </c>
      <c r="E51" s="149">
        <v>180000</v>
      </c>
      <c r="F51" s="149">
        <f>D51+E51</f>
        <v>450000</v>
      </c>
      <c r="G51" s="153">
        <v>0.3</v>
      </c>
    </row>
    <row r="52" spans="3:11" ht="14.4" thickBot="1" x14ac:dyDescent="0.3">
      <c r="C52" s="154" t="s">
        <v>2</v>
      </c>
      <c r="D52" s="155">
        <f>SUM(D49:D51)</f>
        <v>900000</v>
      </c>
      <c r="E52" s="155">
        <f>SUM(E49:E51)</f>
        <v>600000</v>
      </c>
      <c r="F52" s="149">
        <f>D52+E52</f>
        <v>1500000</v>
      </c>
      <c r="G52" s="156">
        <f>SUM(G49:G51)</f>
        <v>1</v>
      </c>
    </row>
  </sheetData>
  <mergeCells count="13">
    <mergeCell ref="A1:B1"/>
    <mergeCell ref="B8:L8"/>
    <mergeCell ref="D6:E6"/>
    <mergeCell ref="B6:B7"/>
    <mergeCell ref="C6:C7"/>
    <mergeCell ref="F6:F7"/>
    <mergeCell ref="G6:H6"/>
    <mergeCell ref="C47:G47"/>
    <mergeCell ref="B9:L9"/>
    <mergeCell ref="B13:L13"/>
    <mergeCell ref="B18:L18"/>
    <mergeCell ref="B19:L19"/>
    <mergeCell ref="B27:L27"/>
  </mergeCells>
  <conditionalFormatting sqref="G52">
    <cfRule type="cellIs" dxfId="1" priority="1" operator="greaterThan">
      <formula>1</formula>
    </cfRule>
  </conditionalFormatting>
  <dataValidations count="3">
    <dataValidation allowBlank="1" showInputMessage="1" showErrorMessage="1" prompt="Insert *text* description of Activity here" sqref="B10 B14 B20 B28" xr:uid="{29CC5027-40FC-4F67-B395-8B137F915333}"/>
    <dataValidation allowBlank="1" showInputMessage="1" showErrorMessage="1" prompt="Insert *text* description of Output here" sqref="B9 B13 B27 B19" xr:uid="{0BAB9212-E0CD-4324-B34A-EA8A7B4FC667}"/>
    <dataValidation allowBlank="1" showInputMessage="1" showErrorMessage="1" prompt="Insert *text* description of Outcome here" sqref="B8:L8" xr:uid="{AA90D0AA-7547-406F-9F67-68634B6EBF95}"/>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4F727-5EAD-4766-BA15-23B41D71E57F}">
  <dimension ref="D5:H11"/>
  <sheetViews>
    <sheetView workbookViewId="0">
      <selection activeCell="D5" sqref="D5:H11"/>
    </sheetView>
  </sheetViews>
  <sheetFormatPr defaultRowHeight="14.4" x14ac:dyDescent="0.3"/>
  <cols>
    <col min="4" max="4" width="15.109375" customWidth="1"/>
    <col min="5" max="5" width="20.109375" customWidth="1"/>
    <col min="6" max="6" width="21.6640625" customWidth="1"/>
    <col min="7" max="7" width="12" customWidth="1"/>
  </cols>
  <sheetData>
    <row r="5" spans="4:8" ht="15" thickBot="1" x14ac:dyDescent="0.35"/>
    <row r="6" spans="4:8" ht="15.6" x14ac:dyDescent="0.3">
      <c r="D6" s="195" t="s">
        <v>97</v>
      </c>
      <c r="E6" s="196"/>
      <c r="F6" s="197"/>
      <c r="G6" s="197"/>
      <c r="H6" s="198"/>
    </row>
    <row r="7" spans="4:8" ht="62.7" customHeight="1" x14ac:dyDescent="0.3">
      <c r="D7" s="125"/>
      <c r="E7" s="126" t="s">
        <v>102</v>
      </c>
      <c r="F7" s="126" t="s">
        <v>103</v>
      </c>
      <c r="G7" s="127" t="s">
        <v>2</v>
      </c>
      <c r="H7" s="128" t="s">
        <v>98</v>
      </c>
    </row>
    <row r="8" spans="4:8" ht="31.2" x14ac:dyDescent="0.3">
      <c r="D8" s="129" t="s">
        <v>99</v>
      </c>
      <c r="E8" s="130">
        <v>315000</v>
      </c>
      <c r="F8" s="131">
        <v>210000</v>
      </c>
      <c r="G8" s="131">
        <f>E8+F8</f>
        <v>525000</v>
      </c>
      <c r="H8" s="132">
        <v>0.35</v>
      </c>
    </row>
    <row r="9" spans="4:8" ht="39.75" customHeight="1" x14ac:dyDescent="0.3">
      <c r="D9" s="133" t="s">
        <v>100</v>
      </c>
      <c r="E9" s="130">
        <v>315000</v>
      </c>
      <c r="F9" s="131">
        <v>210000</v>
      </c>
      <c r="G9" s="131">
        <f>E9+F9</f>
        <v>525000</v>
      </c>
      <c r="H9" s="134">
        <v>0.35</v>
      </c>
    </row>
    <row r="10" spans="4:8" ht="46.8" x14ac:dyDescent="0.3">
      <c r="D10" s="133" t="s">
        <v>101</v>
      </c>
      <c r="E10" s="130">
        <v>270000</v>
      </c>
      <c r="F10" s="131">
        <v>180000</v>
      </c>
      <c r="G10" s="131">
        <f>E10+F10</f>
        <v>450000</v>
      </c>
      <c r="H10" s="135">
        <v>0.3</v>
      </c>
    </row>
    <row r="11" spans="4:8" ht="16.2" thickBot="1" x14ac:dyDescent="0.35">
      <c r="D11" s="136" t="s">
        <v>2</v>
      </c>
      <c r="E11" s="137">
        <f>SUM(E8:E10)</f>
        <v>900000</v>
      </c>
      <c r="F11" s="137">
        <f>SUM(F8:F10)</f>
        <v>600000</v>
      </c>
      <c r="G11" s="131">
        <f>E11+F11</f>
        <v>1500000</v>
      </c>
      <c r="H11" s="138">
        <f>SUM(H8:H10)</f>
        <v>1</v>
      </c>
    </row>
  </sheetData>
  <mergeCells count="1">
    <mergeCell ref="D6:H6"/>
  </mergeCells>
  <conditionalFormatting sqref="H11">
    <cfRule type="cellIs" dxfId="0" priority="1" operator="greaterThan">
      <formula>1</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MPTF_00006_00819</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2022-12-02T08:00:00+00:00</DocumentDate>
    <Featured xmlns="b1528a4b-5ccb-40f7-a09e-43427183cd95">1</Featured>
    <FormTypeCode xmlns="b1528a4b-5ccb-40f7-a09e-43427183cd9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8B3071-4D95-493A-B34C-612CFCDA38FF}">
  <ds:schemaRefs>
    <ds:schemaRef ds:uri="http://schemas.microsoft.com/sharepoint/v3/contenttype/forms"/>
  </ds:schemaRefs>
</ds:datastoreItem>
</file>

<file path=customXml/itemProps2.xml><?xml version="1.0" encoding="utf-8"?>
<ds:datastoreItem xmlns:ds="http://schemas.openxmlformats.org/officeDocument/2006/customXml" ds:itemID="{5C29862E-F058-4E41-8C58-3890EB6AC44B}">
  <ds:schemaRefs>
    <ds:schemaRef ds:uri="http://schemas.microsoft.com/office/2006/documentManagement/types"/>
    <ds:schemaRef ds:uri="http://purl.org/dc/terms/"/>
    <ds:schemaRef ds:uri="http://purl.org/dc/dcmitype/"/>
    <ds:schemaRef ds:uri="b9c69bf5-e2d3-46cf-9855-167c2821e02f"/>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d327b1d3-dcb8-41b8-a884-18d15cae653d"/>
    <ds:schemaRef ds:uri="http://www.w3.org/XML/1998/namespace"/>
  </ds:schemaRefs>
</ds:datastoreItem>
</file>

<file path=customXml/itemProps3.xml><?xml version="1.0" encoding="utf-8"?>
<ds:datastoreItem xmlns:ds="http://schemas.openxmlformats.org/officeDocument/2006/customXml" ds:itemID="{A3FDF154-29B5-49AA-88A0-B3384E41F20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Sheet1</vt:lpstr>
      <vt:lpstr>Rapp 10 nov 2021</vt:lpstr>
      <vt:lpstr>INFOS 10 NOV 21</vt:lpstr>
      <vt:lpstr>Rapport Annuel</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Haiti_00127434_Finance Report_nov22.xlsx</dc:title>
  <dc:creator>Betty Jean</dc:creator>
  <cp:lastModifiedBy>Adrienne Vilton Pierre</cp:lastModifiedBy>
  <dcterms:created xsi:type="dcterms:W3CDTF">2020-05-28T14:21:12Z</dcterms:created>
  <dcterms:modified xsi:type="dcterms:W3CDTF">2022-11-04T20:38:52Z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