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USER\Desktop\UNPBF\"/>
    </mc:Choice>
  </mc:AlternateContent>
  <xr:revisionPtr revIDLastSave="0" documentId="8_{5F2D14D0-F3DD-4AAC-96A3-2B2F4F6C1B9F}" xr6:coauthVersionLast="36" xr6:coauthVersionMax="36" xr10:uidLastSave="{00000000-0000-0000-0000-000000000000}"/>
  <bookViews>
    <workbookView xWindow="0" yWindow="0" windowWidth="20490" windowHeight="7545" xr2:uid="{00000000-000D-0000-FFFF-FFFF00000000}"/>
  </bookViews>
  <sheets>
    <sheet name="Finance update Nov 22" sheetId="1" r:id="rId1"/>
  </sheets>
  <definedNames>
    <definedName name="_xlnm._FilterDatabase" localSheetId="0" hidden="1">'Finance update Nov 22'!$B$3:$K$44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153" i="1" l="1"/>
  <c r="D143" i="1"/>
  <c r="D135" i="1"/>
  <c r="I126" i="1"/>
  <c r="H126" i="1"/>
  <c r="F126" i="1"/>
  <c r="E126" i="1"/>
  <c r="D126" i="1"/>
  <c r="G125" i="1"/>
  <c r="G124" i="1"/>
  <c r="G123" i="1"/>
  <c r="G122" i="1"/>
  <c r="G121" i="1"/>
  <c r="G126" i="1" s="1"/>
  <c r="I118" i="1"/>
  <c r="I150" i="1" s="1"/>
  <c r="I151" i="1" s="1"/>
  <c r="F118" i="1"/>
  <c r="E118" i="1"/>
  <c r="D118" i="1"/>
  <c r="G117" i="1"/>
  <c r="G116" i="1"/>
  <c r="G115" i="1"/>
  <c r="G114" i="1"/>
  <c r="G113" i="1"/>
  <c r="G112" i="1"/>
  <c r="G111" i="1"/>
  <c r="G110" i="1"/>
  <c r="H118" i="1" s="1"/>
  <c r="I108" i="1"/>
  <c r="F108" i="1"/>
  <c r="E108" i="1"/>
  <c r="D108" i="1"/>
  <c r="G107" i="1"/>
  <c r="G106" i="1"/>
  <c r="G105" i="1"/>
  <c r="G104" i="1"/>
  <c r="H108" i="1" s="1"/>
  <c r="G103" i="1"/>
  <c r="G102" i="1"/>
  <c r="G101" i="1"/>
  <c r="G100" i="1"/>
  <c r="G108" i="1" s="1"/>
  <c r="I98" i="1"/>
  <c r="F98" i="1"/>
  <c r="E98" i="1"/>
  <c r="D98" i="1"/>
  <c r="G97" i="1"/>
  <c r="G96" i="1"/>
  <c r="G95" i="1"/>
  <c r="G94" i="1"/>
  <c r="G93" i="1"/>
  <c r="G98" i="1" s="1"/>
  <c r="G92" i="1"/>
  <c r="G91" i="1"/>
  <c r="G90" i="1"/>
  <c r="I86" i="1"/>
  <c r="F86" i="1"/>
  <c r="E86" i="1"/>
  <c r="D86" i="1"/>
  <c r="G85" i="1"/>
  <c r="G84" i="1"/>
  <c r="G83" i="1"/>
  <c r="G82" i="1"/>
  <c r="G81" i="1"/>
  <c r="G80" i="1"/>
  <c r="G79" i="1"/>
  <c r="G78" i="1"/>
  <c r="H86" i="1" s="1"/>
  <c r="I76" i="1"/>
  <c r="F76" i="1"/>
  <c r="E76" i="1"/>
  <c r="D76" i="1"/>
  <c r="G75" i="1"/>
  <c r="G74" i="1"/>
  <c r="G73" i="1"/>
  <c r="G72" i="1"/>
  <c r="G71" i="1"/>
  <c r="G70" i="1"/>
  <c r="G69" i="1"/>
  <c r="G68" i="1"/>
  <c r="H76" i="1" s="1"/>
  <c r="I66" i="1"/>
  <c r="F66" i="1"/>
  <c r="E66" i="1"/>
  <c r="D66" i="1"/>
  <c r="G65" i="1"/>
  <c r="G64" i="1"/>
  <c r="G63" i="1"/>
  <c r="G62" i="1"/>
  <c r="H66" i="1" s="1"/>
  <c r="G61" i="1"/>
  <c r="G60" i="1"/>
  <c r="G59" i="1"/>
  <c r="G58" i="1"/>
  <c r="G66" i="1" s="1"/>
  <c r="I56" i="1"/>
  <c r="F56" i="1"/>
  <c r="E56" i="1"/>
  <c r="D56" i="1"/>
  <c r="G55" i="1"/>
  <c r="G54" i="1"/>
  <c r="G53" i="1"/>
  <c r="G52" i="1"/>
  <c r="G51" i="1"/>
  <c r="G56" i="1" s="1"/>
  <c r="G50" i="1"/>
  <c r="G49" i="1"/>
  <c r="G48" i="1"/>
  <c r="I44" i="1"/>
  <c r="F44" i="1"/>
  <c r="E44" i="1"/>
  <c r="D44" i="1"/>
  <c r="G43" i="1"/>
  <c r="G42" i="1"/>
  <c r="G41" i="1"/>
  <c r="G40" i="1"/>
  <c r="G39" i="1"/>
  <c r="G38" i="1"/>
  <c r="G37" i="1"/>
  <c r="G36" i="1"/>
  <c r="H44" i="1" s="1"/>
  <c r="I34" i="1"/>
  <c r="F34" i="1"/>
  <c r="E34" i="1"/>
  <c r="D34" i="1"/>
  <c r="G33" i="1"/>
  <c r="G32" i="1"/>
  <c r="G31" i="1"/>
  <c r="G30" i="1"/>
  <c r="G29" i="1"/>
  <c r="G28" i="1"/>
  <c r="G27" i="1"/>
  <c r="G26" i="1"/>
  <c r="H34" i="1" s="1"/>
  <c r="I24" i="1"/>
  <c r="F24" i="1"/>
  <c r="E24" i="1"/>
  <c r="D24" i="1"/>
  <c r="G23" i="1"/>
  <c r="G22" i="1"/>
  <c r="G21" i="1"/>
  <c r="G20" i="1"/>
  <c r="G19" i="1"/>
  <c r="G18" i="1"/>
  <c r="G17" i="1"/>
  <c r="G16" i="1"/>
  <c r="H24" i="1" s="1"/>
  <c r="I14" i="1"/>
  <c r="G14" i="1"/>
  <c r="F14" i="1"/>
  <c r="F137" i="1" s="1"/>
  <c r="E14" i="1"/>
  <c r="E137" i="1" s="1"/>
  <c r="D14" i="1"/>
  <c r="D137" i="1" s="1"/>
  <c r="G13" i="1"/>
  <c r="G12" i="1"/>
  <c r="G11" i="1"/>
  <c r="G10" i="1"/>
  <c r="G9" i="1"/>
  <c r="H14" i="1" s="1"/>
  <c r="G8" i="1"/>
  <c r="G7" i="1"/>
  <c r="G6" i="1"/>
  <c r="F146" i="1" l="1"/>
  <c r="F139" i="1"/>
  <c r="F145" i="1"/>
  <c r="F138" i="1"/>
  <c r="D138" i="1"/>
  <c r="G137" i="1"/>
  <c r="D139" i="1"/>
  <c r="E138" i="1"/>
  <c r="E146" i="1" s="1"/>
  <c r="H56" i="1"/>
  <c r="D150" i="1" s="1"/>
  <c r="D151" i="1" s="1"/>
  <c r="H98" i="1"/>
  <c r="G44" i="1"/>
  <c r="G86" i="1"/>
  <c r="G34" i="1"/>
  <c r="G76" i="1"/>
  <c r="G118" i="1"/>
  <c r="G24" i="1"/>
  <c r="D147" i="1" l="1"/>
  <c r="D145" i="1"/>
  <c r="D146" i="1"/>
  <c r="G138" i="1"/>
  <c r="G139" i="1" s="1"/>
  <c r="D154" i="1"/>
  <c r="E145" i="1"/>
  <c r="E148" i="1" s="1"/>
  <c r="E139" i="1"/>
  <c r="F148" i="1"/>
  <c r="D148" i="1" l="1"/>
</calcChain>
</file>

<file path=xl/sharedStrings.xml><?xml version="1.0" encoding="utf-8"?>
<sst xmlns="http://schemas.openxmlformats.org/spreadsheetml/2006/main" count="239" uniqueCount="218">
  <si>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</si>
  <si>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</si>
  <si>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t>
  </si>
  <si>
    <t>Recipient Organization 2 Budget</t>
  </si>
  <si>
    <t>Recipient Organization 3 Budget</t>
  </si>
  <si>
    <t>Total</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</si>
  <si>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</si>
  <si>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</si>
  <si>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</si>
  <si>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</si>
  <si>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</si>
  <si>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Women and youth CSOs and CBOs effectively engage in land rights governance and conflict mitigation.</t>
  </si>
  <si>
    <t>Output 1.1:</t>
  </si>
  <si>
    <t>Training conducted for 8 CBOs and 4 Rural Women networks</t>
  </si>
  <si>
    <t>Activity 1.1.1:</t>
  </si>
  <si>
    <t xml:space="preserve">Capacity Building &amp; Technical support to Implementing partners </t>
  </si>
  <si>
    <t>Capacity building provided by ActionAid for implementing partners will include sessions and tools to help them carry out gender equality assessments as well as promote that within their organizations</t>
  </si>
  <si>
    <t>Activity 1.1.2:</t>
  </si>
  <si>
    <t>Train the Trainers (ToT) on Human Rights Based Approach &amp; Feminist Analysis at county level</t>
  </si>
  <si>
    <t xml:space="preserve">The Human Rights Based Approach TOT will include sessions on gender equality as well as strengthening women and girls rights as part of the human rights framework </t>
  </si>
  <si>
    <t>Activity 1.1.3:</t>
  </si>
  <si>
    <t>TOT Training PVA, REFLECT Action and particpatory methodologies training at county level</t>
  </si>
  <si>
    <t>The TOT on PVA will be inclusive of sessions on power analysis and gedner mainstreaming in vulnerability assessments. This will be the same with the Refelection Action</t>
  </si>
  <si>
    <t>Activity 1.1.4</t>
  </si>
  <si>
    <t>Leadership and organization development training for CSOs/CBOs/Networks at county level</t>
  </si>
  <si>
    <t xml:space="preserve">Training on leadership and organizational development will include promoting women's leadership and participation to ensure targeted CSOs/Networks have equal representation of young women and men </t>
  </si>
  <si>
    <t>Activity 1.1.5</t>
  </si>
  <si>
    <t>Technical training for CSOs/CBOs/Networks on land rights and related policies at county level</t>
  </si>
  <si>
    <t xml:space="preserve">The technical trainings on land rights and related policies will include specific sessions and tools that support equal participation of young people especially young women. </t>
  </si>
  <si>
    <t>Activity 1.1.6</t>
  </si>
  <si>
    <t>TOT Skills development on advocacy, outreach and campaigning for CSOs/CBOs/Networks &amp; ToT for CBOs/CSOs/networks on Alternative Dispute Resolution (ADR) mechanisms</t>
  </si>
  <si>
    <t>The trainings will focus on specificgendered aspects of advocacy as well as sessions on supporting increased equal participation in ADR mechanisms</t>
  </si>
  <si>
    <t>Activity 1.1.7</t>
  </si>
  <si>
    <t xml:space="preserve">Peer Mediation Trainings for Women </t>
  </si>
  <si>
    <t xml:space="preserve">Majority of the peer mediation trainings for women will focus on strengthening women's equal participation especailly young women in conflict mediation </t>
  </si>
  <si>
    <t>Activity 1.1.8</t>
  </si>
  <si>
    <t>Project Manager (AA) 25%</t>
  </si>
  <si>
    <t>The Program Coordinator will be responsible for the direct implementation of this project and will be working with the partners to ensure project deliverables are achieved. 25% of the PC's time will be allocated to this Output</t>
  </si>
  <si>
    <t>Output Total</t>
  </si>
  <si>
    <t>Output 1.2:</t>
  </si>
  <si>
    <t xml:space="preserve">Small Grants provided to  8 CBOs and 4  Rural Women networks </t>
  </si>
  <si>
    <t>Activity 1.2.1</t>
  </si>
  <si>
    <t>Security &amp; Risk Management Training  &amp; Sub grants to 6 CBOs/CSOs</t>
  </si>
  <si>
    <t>The trainings on security and risk management will focus on gendered security concerns including sessions on promoting equality as a means to reduce security risk for women and girls</t>
  </si>
  <si>
    <t>Activity 1.2.2</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</si>
  <si>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</si>
  <si>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</si>
  <si>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</si>
  <si>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</si>
  <si>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</si>
  <si>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</si>
  <si>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</si>
  <si>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</si>
  <si>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</si>
  <si>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</si>
  <si>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</si>
  <si>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</si>
  <si>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</si>
  <si>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</si>
  <si>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</si>
  <si>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</si>
  <si>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</si>
  <si>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</si>
  <si>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</si>
  <si>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</si>
  <si>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</si>
  <si>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</si>
  <si>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</si>
  <si>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</si>
  <si>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</si>
  <si>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3000 Youth, especially young women, have increased agency on land governance and hold community leaders, government and concessions accountable to their land rights.</t>
  </si>
  <si>
    <t>Outcome 2.1</t>
  </si>
  <si>
    <t xml:space="preserve">Customized tools on land rights, concessions and related policies developed </t>
  </si>
  <si>
    <t>Activity 2.1.1</t>
  </si>
  <si>
    <t xml:space="preserve">Customize Tool Kits on customary land rights, concessions and related policies </t>
  </si>
  <si>
    <t xml:space="preserve">All the tools developed will factor gender equality as well as support end users' gender analysis </t>
  </si>
  <si>
    <t>Activity 2.1.2</t>
  </si>
  <si>
    <t xml:space="preserve">Vehicle Rental &amp; fuel support for partners </t>
  </si>
  <si>
    <t>Vehicle rental line is to support the project implementation to variouse communities since this project will not procure a vehicle.</t>
  </si>
  <si>
    <t>Activity 2.1.3</t>
  </si>
  <si>
    <t>Printing/Copying</t>
  </si>
  <si>
    <t>Printing and copying project documents, such poliy briefs and other project documents which supporting the documentation of the project.</t>
  </si>
  <si>
    <t>Activity 2.1.4</t>
  </si>
  <si>
    <t>Office running (partners - IP and strategic)</t>
  </si>
  <si>
    <t>Partner running cost is to provide support to the running of the project activities. This is an indirect support to the project</t>
  </si>
  <si>
    <t>Activity 2.1.5</t>
  </si>
  <si>
    <t>Laptops</t>
  </si>
  <si>
    <t>Laptop will be procured for the Program Coordinator who will be provided with full time on the project.</t>
  </si>
  <si>
    <t>Activity 2.1.6</t>
  </si>
  <si>
    <t>Furniture</t>
  </si>
  <si>
    <t>Furniture will be procured for the Program Coordinator who will be provided with full time on the project.</t>
  </si>
  <si>
    <t>Activity 2.1.7</t>
  </si>
  <si>
    <t>Activity 2.1.8</t>
  </si>
  <si>
    <t>Output 2.2</t>
  </si>
  <si>
    <t>Dialogues held</t>
  </si>
  <si>
    <t>Activity 2.2.1</t>
  </si>
  <si>
    <t xml:space="preserve">REFLECT Circles and County Dialogues </t>
  </si>
  <si>
    <t>The REFLECT Circles will provide young people especially young women and men with alternative spaces for dialogue. The circles will accommodate women and girls who may not have high literacy levels to dialogue through the methods used</t>
  </si>
  <si>
    <t>Activity 2.2.2</t>
  </si>
  <si>
    <t>Social media /Digital workshop</t>
  </si>
  <si>
    <t>The social media and digital workshops will include gender equality approaches to promotion of equal particpation between women and men</t>
  </si>
  <si>
    <t>Activity 2.2.3</t>
  </si>
  <si>
    <t>Inception Workshop (internal &amp; external)</t>
  </si>
  <si>
    <t>Activity 2.2.4</t>
  </si>
  <si>
    <t>Project Launch (National)</t>
  </si>
  <si>
    <t>This is to facilitate the launching of the project at national level to the project stakeholders</t>
  </si>
  <si>
    <t>Activity 2.2.5</t>
  </si>
  <si>
    <t>Project Launch (County)</t>
  </si>
  <si>
    <t>This is to facilitate the launching of the project at County level to the project stakeholders</t>
  </si>
  <si>
    <t>Activity 2.2.6</t>
  </si>
  <si>
    <t>Activity 2.2.7</t>
  </si>
  <si>
    <t>Activity 2.2.8</t>
  </si>
  <si>
    <t>Output 2.3</t>
  </si>
  <si>
    <t>Informal community spaces (savings and lending groups) utilized</t>
  </si>
  <si>
    <t>Activity 2.3.1</t>
  </si>
  <si>
    <t xml:space="preserve">Women Caravan on Land &amp; Peace </t>
  </si>
  <si>
    <t>The women caravan on land and peace will also support engagement of men to ensure positive masculinity and shared goals on women land rights</t>
  </si>
  <si>
    <t>Activity 2.3.2</t>
  </si>
  <si>
    <t>Digital Engagement/ Mobilization/Community Talkshows</t>
  </si>
  <si>
    <t>The digital engagement and mobilization at community level will seek to ensure equal partiaption of all young peopple (male and female)</t>
  </si>
  <si>
    <t>Activity 2.3.3</t>
  </si>
  <si>
    <t>Activity 2.3.4</t>
  </si>
  <si>
    <t>Activity 2.3.5</t>
  </si>
  <si>
    <t>Activity 2.3.6</t>
  </si>
  <si>
    <t>Activity 2.3.7</t>
  </si>
  <si>
    <t>Activity 2.3.8</t>
  </si>
  <si>
    <t>Output 2.4</t>
  </si>
  <si>
    <t xml:space="preserve">Visibility material developed and disseminated </t>
  </si>
  <si>
    <t>Activity 2.4.1</t>
  </si>
  <si>
    <t xml:space="preserve">IEC materials development </t>
  </si>
  <si>
    <t xml:space="preserve">The same applies for IEC material which will be produced. The IEC material produced and disseminated will promote equal participation between men and women. </t>
  </si>
  <si>
    <t>Activity 2.4.2</t>
  </si>
  <si>
    <t>IEC materials roll out at national level</t>
  </si>
  <si>
    <t>Roll out of IEC material will factor in equal access to information for men and women especailly young people (young men and women)</t>
  </si>
  <si>
    <t>Activity 2.4.3</t>
  </si>
  <si>
    <t>Visibility actions at national and County level  (awareness activities, media engagement, murals, banners, social media, etc)AAL</t>
  </si>
  <si>
    <t>The visibility action material and activitis will ensure gendered approaches that support inclusivity and equal participation of men and women</t>
  </si>
  <si>
    <t>Activity 2.4.4</t>
  </si>
  <si>
    <t>Activity 2.4.5</t>
  </si>
  <si>
    <t>Activity 2.4.6</t>
  </si>
  <si>
    <t>Activity 2.4.7</t>
  </si>
  <si>
    <t>Activity 2.4.8</t>
  </si>
  <si>
    <t xml:space="preserve">OUTCOME 3: </t>
  </si>
  <si>
    <t>Youth, especially young women, have increased advocacy space at national level on land governance and peace building</t>
  </si>
  <si>
    <t>Output 3.1</t>
  </si>
  <si>
    <t xml:space="preserve">National partners supported with training and tools </t>
  </si>
  <si>
    <t>Activity 3.1.1</t>
  </si>
  <si>
    <t xml:space="preserve">Training for National Orgs/CSOs: FLY, RWN, WONGOSOL and LIPRIDE </t>
  </si>
  <si>
    <t xml:space="preserve">The training for the national women and youth networks will include specific sessions on gender equality and inclusivity providing space for key population groups </t>
  </si>
  <si>
    <t>Activity 3.1.2</t>
  </si>
  <si>
    <t>Town Hall Meetings (1 per year per county year 1, 2 per county per yr 2 )</t>
  </si>
  <si>
    <t xml:space="preserve">The townhall meetings will be organized in such a way that promotes participation of both young men and young women </t>
  </si>
  <si>
    <t>Activity 3.1.3</t>
  </si>
  <si>
    <t>Activity 3.1.4</t>
  </si>
  <si>
    <t>Activity 3.1.5</t>
  </si>
  <si>
    <t>Activity 3.1.6</t>
  </si>
  <si>
    <t>Activity 3.1.7</t>
  </si>
  <si>
    <t>Activity 3.1.8</t>
  </si>
  <si>
    <t>Output 3.2:</t>
  </si>
  <si>
    <t>Advocacy and campaign initiatives conducted at national level</t>
  </si>
  <si>
    <t>Activity 3.2.1</t>
  </si>
  <si>
    <t>Policy dialogues with National Stakeholders' on economic and climate justice for youth</t>
  </si>
  <si>
    <t>The policy dialogues will have sessions including plenaries on gender equality as well as gendered lens on land rights in Liberia</t>
  </si>
  <si>
    <t>Activity 3.2.2</t>
  </si>
  <si>
    <t>Develop and disseminate policy briefs</t>
  </si>
  <si>
    <t xml:space="preserve">The policy briefs will be developed for all constituencies including women, men and key populations groups </t>
  </si>
  <si>
    <t>Activity 3.2.3</t>
  </si>
  <si>
    <t>Activity 3.2.4</t>
  </si>
  <si>
    <t>Activity 3.2.5</t>
  </si>
  <si>
    <t>Activity 3.2.6</t>
  </si>
  <si>
    <t>Activity 3.2.7</t>
  </si>
  <si>
    <t>Activity 3.2.8</t>
  </si>
  <si>
    <t>Output 3.3</t>
  </si>
  <si>
    <t>CBO and Rural Women Networks receive mentorship, technical support and links to other networks to enable them to engage on national issues</t>
  </si>
  <si>
    <t>Activity 3.3.1</t>
  </si>
  <si>
    <t>ELBAG Training for National Youth Orgs/CSOs</t>
  </si>
  <si>
    <t>The training curricum and trainings for ELBAG will include gender equality sessions and foster in equal participation and gender equality accountability</t>
  </si>
  <si>
    <t>Activity 3.3.2</t>
  </si>
  <si>
    <t xml:space="preserve">Support to National Youth Orgs/CSOs Advocacy Actions </t>
  </si>
  <si>
    <t>The support to the national youth organizations and CSOs' advocacy actions will include key messaging focused on promoting gender equality</t>
  </si>
  <si>
    <t>Activity 3.3.3</t>
  </si>
  <si>
    <t>Activity 3.3.4</t>
  </si>
  <si>
    <t>Activity 3.3.5</t>
  </si>
  <si>
    <t>Activity 3.3.6</t>
  </si>
  <si>
    <t>Activity 3.3.7</t>
  </si>
  <si>
    <t>Activity 3.3.8</t>
  </si>
  <si>
    <t>Additional personnel costs</t>
  </si>
  <si>
    <t>General Support staff cost</t>
  </si>
  <si>
    <t>Additional operational costs</t>
  </si>
  <si>
    <t>General and Office Support cost</t>
  </si>
  <si>
    <t>Monitoring budget</t>
  </si>
  <si>
    <t xml:space="preserve">Monitoring </t>
  </si>
  <si>
    <t xml:space="preserve">Monitoring will be done during the imeplementation of this project and it will cover accommodation, perdiem and fuel cost </t>
  </si>
  <si>
    <t>Budget for independent final evaluation</t>
  </si>
  <si>
    <t>End of Project Evaluation (consultancy and field travel)</t>
  </si>
  <si>
    <t>End of project evaluation will be conducted to evaluate the success and learning after the project completeion</t>
  </si>
  <si>
    <t>Budget for independent audit</t>
  </si>
  <si>
    <t>Annual External Audit (consultancy and field travel)</t>
  </si>
  <si>
    <t xml:space="preserve">An independent Auditors will be recruited to audit this project annually as part of our Accountability </t>
  </si>
  <si>
    <t>Total Additional Costs</t>
  </si>
  <si>
    <t>Totals</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</si>
  <si>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</si>
  <si>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</si>
  <si>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</si>
  <si>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</si>
  <si>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</si>
  <si>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</si>
  <si>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</si>
  <si>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</si>
  <si>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</si>
  <si>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</si>
  <si>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2"/>
        <color theme="1"/>
        <rFont val="Calibri"/>
        <family val="2"/>
        <scheme val="minor"/>
      </rPr>
      <t>(includes indirect costs)</t>
    </r>
  </si>
  <si>
    <t>Total Expenditure</t>
  </si>
  <si>
    <t>% Towards GEWE</t>
  </si>
  <si>
    <t>Delivery Rate:</t>
  </si>
  <si>
    <r>
      <t xml:space="preserve">$ Towards M&amp;E </t>
    </r>
    <r>
      <rPr>
        <sz val="12"/>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</si>
  <si>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</si>
  <si>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2"/>
        <color theme="1"/>
        <rFont val="Calibri"/>
        <family val="2"/>
        <scheme val="minor"/>
      </rPr>
      <t xml:space="preserve"> towards M&amp;E and less than </t>
    </r>
    <r>
      <rPr>
        <b/>
        <sz val="11"/>
        <color theme="1"/>
        <rFont val="Calibri"/>
        <family val="2"/>
        <scheme val="minor"/>
      </rPr>
      <t xml:space="preserve">15% </t>
    </r>
    <r>
      <rPr>
        <sz val="12"/>
        <color theme="1"/>
        <rFont val="Calibri"/>
        <family val="2"/>
        <scheme val="minor"/>
      </rPr>
      <t xml:space="preserve">towards GEWE. These figures will show as </t>
    </r>
    <r>
      <rPr>
        <sz val="11"/>
        <color rgb="FFFF0000"/>
        <rFont val="Calibri"/>
        <family val="2"/>
        <scheme val="minor"/>
      </rPr>
      <t xml:space="preserve">red </t>
    </r>
    <r>
      <rPr>
        <sz val="12"/>
        <color theme="1"/>
        <rFont val="Calibri"/>
        <family val="2"/>
        <scheme val="minor"/>
      </rPr>
      <t xml:space="preserve">if this minimum threshold is not met.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</si>
</sst>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2"/>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0"/>
      <name val="Arial"/>
      <family val="2"/>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cellStyleXfs>
  <cellXfs count="148">
    <xf numFmtId="0" fontId="0" fillId="0" borderId="0" xfId="0"/>
    <xf numFmtId="0" fontId="4" fillId="2"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2" borderId="1" xfId="0" applyFont="1" applyFill="1" applyBorder="1" applyAlignment="1">
      <alignment vertical="center" wrapText="1"/>
    </xf>
    <xf numFmtId="0" fontId="4" fillId="2" borderId="1" xfId="0" applyFont="1" applyFill="1" applyBorder="1" applyAlignment="1">
      <alignment vertical="center" wrapText="1"/>
    </xf>
    <xf numFmtId="0" fontId="4" fillId="0" borderId="1" xfId="0" applyFont="1" applyBorder="1" applyAlignment="1" applyProtection="1">
      <alignment horizontal="left" vertical="top" wrapText="1"/>
      <protection locked="0"/>
    </xf>
    <xf numFmtId="44" fontId="4" fillId="0" borderId="1" xfId="1" applyFont="1" applyBorder="1" applyAlignment="1" applyProtection="1">
      <alignment horizontal="center" vertical="center" wrapText="1"/>
      <protection locked="0"/>
    </xf>
    <xf numFmtId="44" fontId="4" fillId="2" borderId="1" xfId="1" applyFont="1" applyFill="1" applyBorder="1" applyAlignment="1" applyProtection="1">
      <alignment horizontal="center" vertical="center" wrapText="1"/>
    </xf>
    <xf numFmtId="9" fontId="4" fillId="0" borderId="1" xfId="2" applyFont="1" applyBorder="1" applyAlignment="1" applyProtection="1">
      <alignment horizontal="center" vertical="center" wrapText="1"/>
      <protection locked="0"/>
    </xf>
    <xf numFmtId="44" fontId="4" fillId="0" borderId="1" xfId="1" applyFont="1" applyBorder="1" applyAlignment="1" applyProtection="1">
      <alignment horizontal="left" vertical="center" wrapText="1"/>
      <protection locked="0"/>
    </xf>
    <xf numFmtId="49" fontId="4" fillId="0" borderId="1" xfId="1" applyNumberFormat="1" applyFont="1" applyBorder="1" applyAlignment="1" applyProtection="1">
      <alignment horizontal="left" wrapText="1"/>
      <protection locked="0"/>
    </xf>
    <xf numFmtId="0" fontId="4" fillId="3" borderId="1" xfId="0" applyFont="1" applyFill="1" applyBorder="1" applyAlignment="1" applyProtection="1">
      <alignment horizontal="left" vertical="top" wrapText="1"/>
      <protection locked="0"/>
    </xf>
    <xf numFmtId="44" fontId="4" fillId="3" borderId="1" xfId="1" applyFont="1" applyFill="1" applyBorder="1" applyAlignment="1" applyProtection="1">
      <alignment horizontal="center" vertical="center" wrapText="1"/>
      <protection locked="0"/>
    </xf>
    <xf numFmtId="9" fontId="4" fillId="3" borderId="1" xfId="2" applyFont="1" applyFill="1" applyBorder="1" applyAlignment="1" applyProtection="1">
      <alignment horizontal="center" vertical="center" wrapText="1"/>
      <protection locked="0"/>
    </xf>
    <xf numFmtId="49" fontId="4" fillId="3" borderId="1" xfId="1" applyNumberFormat="1" applyFont="1" applyFill="1" applyBorder="1" applyAlignment="1" applyProtection="1">
      <alignment horizontal="left" wrapText="1"/>
      <protection locked="0"/>
    </xf>
    <xf numFmtId="0" fontId="0" fillId="0" borderId="0" xfId="0" applyAlignment="1">
      <alignment wrapText="1"/>
    </xf>
    <xf numFmtId="44" fontId="5" fillId="2" borderId="1" xfId="1" applyFont="1" applyFill="1" applyBorder="1" applyAlignment="1" applyProtection="1">
      <alignment horizontal="center" vertical="center" wrapText="1"/>
    </xf>
    <xf numFmtId="44" fontId="5" fillId="3" borderId="1" xfId="1" applyFont="1" applyFill="1" applyBorder="1" applyAlignment="1" applyProtection="1">
      <alignment horizontal="center" vertical="center" wrapText="1"/>
    </xf>
    <xf numFmtId="44" fontId="5" fillId="2" borderId="5" xfId="1" applyFont="1" applyFill="1" applyBorder="1" applyAlignment="1" applyProtection="1">
      <alignment horizontal="center" vertical="center" wrapText="1"/>
    </xf>
    <xf numFmtId="0" fontId="4" fillId="3" borderId="0" xfId="0" applyFont="1" applyFill="1" applyAlignment="1" applyProtection="1">
      <alignment vertical="center" wrapText="1"/>
      <protection locked="0"/>
    </xf>
    <xf numFmtId="0" fontId="4" fillId="3" borderId="0" xfId="0" applyFont="1" applyFill="1" applyAlignment="1" applyProtection="1">
      <alignment horizontal="left" vertical="top" wrapText="1"/>
      <protection locked="0"/>
    </xf>
    <xf numFmtId="44" fontId="4" fillId="3" borderId="0" xfId="1" applyFont="1" applyFill="1" applyBorder="1" applyAlignment="1" applyProtection="1">
      <alignment horizontal="center" vertical="center" wrapText="1"/>
      <protection locked="0"/>
    </xf>
    <xf numFmtId="44" fontId="4" fillId="0" borderId="1" xfId="1" applyFont="1" applyFill="1" applyBorder="1" applyAlignment="1" applyProtection="1">
      <alignment horizontal="center" vertical="center" wrapText="1"/>
      <protection locked="0"/>
    </xf>
    <xf numFmtId="44" fontId="4" fillId="0" borderId="1" xfId="1" applyFont="1" applyFill="1" applyBorder="1" applyAlignment="1" applyProtection="1">
      <alignment horizontal="center" vertical="center" wrapText="1"/>
    </xf>
    <xf numFmtId="9" fontId="4" fillId="0" borderId="1" xfId="2" applyFont="1" applyFill="1" applyBorder="1" applyAlignment="1" applyProtection="1">
      <alignment horizontal="center" vertical="center" wrapText="1"/>
      <protection locked="0"/>
    </xf>
    <xf numFmtId="44" fontId="4" fillId="0" borderId="1" xfId="1" applyFont="1" applyFill="1" applyBorder="1" applyAlignment="1" applyProtection="1">
      <alignment horizontal="left" vertical="center" wrapText="1"/>
      <protection locked="0"/>
    </xf>
    <xf numFmtId="49" fontId="4" fillId="0" borderId="1" xfId="1" applyNumberFormat="1" applyFont="1" applyFill="1" applyBorder="1" applyAlignment="1" applyProtection="1">
      <alignment horizontal="left" wrapText="1"/>
      <protection locked="0"/>
    </xf>
    <xf numFmtId="44" fontId="0" fillId="0" borderId="1" xfId="1" applyFont="1" applyFill="1" applyBorder="1" applyAlignment="1" applyProtection="1">
      <alignment horizontal="left" vertical="center" wrapText="1"/>
      <protection locked="0"/>
    </xf>
    <xf numFmtId="0" fontId="6" fillId="0" borderId="1" xfId="0" applyFont="1" applyBorder="1" applyAlignment="1" applyProtection="1">
      <alignment horizontal="left" vertical="top" wrapText="1"/>
      <protection locked="0"/>
    </xf>
    <xf numFmtId="44" fontId="6" fillId="0" borderId="1" xfId="1" applyFont="1" applyBorder="1" applyAlignment="1" applyProtection="1">
      <alignment horizontal="center" vertical="center" wrapText="1"/>
      <protection locked="0"/>
    </xf>
    <xf numFmtId="0" fontId="5" fillId="3" borderId="0" xfId="0" applyFont="1" applyFill="1" applyAlignment="1">
      <alignment vertical="center" wrapText="1"/>
    </xf>
    <xf numFmtId="44" fontId="4" fillId="3" borderId="0" xfId="1" applyFont="1" applyFill="1" applyBorder="1" applyAlignment="1" applyProtection="1">
      <alignment vertical="center" wrapText="1"/>
      <protection locked="0"/>
    </xf>
    <xf numFmtId="3" fontId="7" fillId="3" borderId="1" xfId="3" applyNumberFormat="1" applyFill="1" applyBorder="1" applyAlignment="1" applyProtection="1">
      <alignment horizontal="left" wrapText="1"/>
      <protection locked="0"/>
    </xf>
    <xf numFmtId="3" fontId="8" fillId="3" borderId="1" xfId="3" applyNumberFormat="1" applyFont="1" applyFill="1" applyBorder="1" applyAlignment="1" applyProtection="1">
      <alignment horizontal="left"/>
      <protection locked="0"/>
    </xf>
    <xf numFmtId="3" fontId="7" fillId="0" borderId="1" xfId="3" applyNumberFormat="1" applyBorder="1" applyAlignment="1" applyProtection="1">
      <alignment horizontal="left" vertical="top" wrapText="1"/>
      <protection locked="0"/>
    </xf>
    <xf numFmtId="3" fontId="8" fillId="0" borderId="1" xfId="3" applyNumberFormat="1" applyFont="1" applyBorder="1" applyAlignment="1" applyProtection="1">
      <alignment horizontal="left"/>
      <protection locked="0"/>
    </xf>
    <xf numFmtId="0" fontId="0" fillId="0" borderId="0" xfId="0" applyAlignment="1" applyProtection="1">
      <alignment wrapText="1"/>
      <protection locked="0"/>
    </xf>
    <xf numFmtId="0" fontId="4" fillId="3" borderId="1" xfId="0" applyFont="1" applyFill="1" applyBorder="1" applyAlignment="1" applyProtection="1">
      <alignment vertical="center" wrapText="1"/>
      <protection locked="0"/>
    </xf>
    <xf numFmtId="44" fontId="4" fillId="0" borderId="1" xfId="1" applyFont="1" applyBorder="1" applyAlignment="1" applyProtection="1">
      <alignment vertical="center" wrapText="1"/>
      <protection locked="0"/>
    </xf>
    <xf numFmtId="44" fontId="4" fillId="2" borderId="1" xfId="1" applyFont="1" applyFill="1" applyBorder="1" applyAlignment="1" applyProtection="1">
      <alignment vertical="center" wrapText="1"/>
    </xf>
    <xf numFmtId="9" fontId="4" fillId="0" borderId="1" xfId="2" applyFont="1" applyBorder="1" applyAlignment="1" applyProtection="1">
      <alignment vertical="center" wrapText="1"/>
      <protection locked="0"/>
    </xf>
    <xf numFmtId="49" fontId="4" fillId="0" borderId="1" xfId="0" applyNumberFormat="1" applyFont="1" applyBorder="1" applyAlignment="1" applyProtection="1">
      <alignment horizontal="left" wrapText="1"/>
      <protection locked="0"/>
    </xf>
    <xf numFmtId="0" fontId="4" fillId="3" borderId="4" xfId="0" applyFont="1" applyFill="1" applyBorder="1" applyAlignment="1" applyProtection="1">
      <alignment vertical="center" wrapText="1"/>
      <protection locked="0"/>
    </xf>
    <xf numFmtId="0" fontId="5" fillId="2" borderId="6" xfId="0" applyFont="1" applyFill="1" applyBorder="1" applyAlignment="1">
      <alignment vertical="center" wrapText="1"/>
    </xf>
    <xf numFmtId="0" fontId="5" fillId="4" borderId="1" xfId="0" applyFont="1" applyFill="1" applyBorder="1" applyAlignment="1" applyProtection="1">
      <alignment vertical="center" wrapText="1"/>
      <protection locked="0"/>
    </xf>
    <xf numFmtId="44" fontId="5" fillId="4" borderId="1" xfId="1" applyFont="1" applyFill="1" applyBorder="1" applyAlignment="1" applyProtection="1">
      <alignment vertical="center" wrapText="1"/>
    </xf>
    <xf numFmtId="0" fontId="5" fillId="4" borderId="9" xfId="0" applyFont="1" applyFill="1" applyBorder="1" applyAlignment="1">
      <alignment vertical="center" wrapText="1"/>
    </xf>
    <xf numFmtId="0" fontId="5" fillId="4" borderId="8" xfId="0" applyFont="1" applyFill="1" applyBorder="1" applyAlignment="1">
      <alignment vertical="center" wrapText="1"/>
    </xf>
    <xf numFmtId="0" fontId="5" fillId="3" borderId="0" xfId="0" applyFont="1" applyFill="1" applyAlignment="1" applyProtection="1">
      <alignment vertical="center" wrapText="1"/>
      <protection locked="0"/>
    </xf>
    <xf numFmtId="44" fontId="5" fillId="3" borderId="0" xfId="1" applyFont="1" applyFill="1" applyBorder="1" applyAlignment="1" applyProtection="1">
      <alignment vertical="center" wrapText="1"/>
      <protection locked="0"/>
    </xf>
    <xf numFmtId="44" fontId="5" fillId="2" borderId="4" xfId="1" applyFont="1" applyFill="1" applyBorder="1" applyAlignment="1" applyProtection="1">
      <alignment horizontal="center" vertical="center" wrapText="1"/>
    </xf>
    <xf numFmtId="0" fontId="5" fillId="2" borderId="4" xfId="1" applyNumberFormat="1" applyFont="1" applyFill="1" applyBorder="1" applyAlignment="1" applyProtection="1">
      <alignment vertical="center" wrapText="1"/>
    </xf>
    <xf numFmtId="0" fontId="5" fillId="2" borderId="1" xfId="1" applyNumberFormat="1" applyFont="1" applyFill="1" applyBorder="1" applyAlignment="1" applyProtection="1">
      <alignment vertical="center" wrapText="1"/>
    </xf>
    <xf numFmtId="0" fontId="4" fillId="3" borderId="0" xfId="0" applyFont="1" applyFill="1" applyAlignment="1">
      <alignment vertical="center" wrapText="1"/>
    </xf>
    <xf numFmtId="0" fontId="4" fillId="2" borderId="14" xfId="0" applyFont="1" applyFill="1" applyBorder="1" applyAlignment="1">
      <alignment vertical="center" wrapText="1"/>
    </xf>
    <xf numFmtId="44" fontId="4" fillId="2" borderId="15" xfId="0" applyNumberFormat="1" applyFont="1" applyFill="1" applyBorder="1" applyAlignment="1">
      <alignment vertical="center" wrapText="1"/>
    </xf>
    <xf numFmtId="0" fontId="4" fillId="0" borderId="0" xfId="0" applyFont="1" applyAlignment="1" applyProtection="1">
      <alignment vertical="center" wrapText="1"/>
      <protection locked="0"/>
    </xf>
    <xf numFmtId="44" fontId="4" fillId="2" borderId="4" xfId="0" applyNumberFormat="1" applyFont="1" applyFill="1" applyBorder="1" applyAlignment="1">
      <alignment vertical="center" wrapText="1"/>
    </xf>
    <xf numFmtId="44" fontId="4" fillId="2" borderId="1" xfId="0" applyNumberFormat="1" applyFont="1" applyFill="1" applyBorder="1" applyAlignment="1">
      <alignment vertical="center" wrapText="1"/>
    </xf>
    <xf numFmtId="44" fontId="4" fillId="0" borderId="0" xfId="1" applyFont="1" applyFill="1" applyBorder="1" applyAlignment="1" applyProtection="1">
      <alignment vertical="center" wrapText="1"/>
      <protection locked="0"/>
    </xf>
    <xf numFmtId="0" fontId="4" fillId="0" borderId="0" xfId="0" applyFont="1" applyAlignment="1">
      <alignment vertical="center" wrapText="1"/>
    </xf>
    <xf numFmtId="0" fontId="5" fillId="2" borderId="16" xfId="0" applyFont="1" applyFill="1" applyBorder="1" applyAlignment="1">
      <alignment vertical="center" wrapText="1"/>
    </xf>
    <xf numFmtId="44" fontId="5" fillId="2" borderId="17" xfId="1" applyFont="1" applyFill="1" applyBorder="1" applyAlignment="1" applyProtection="1">
      <alignment vertical="center" wrapText="1"/>
    </xf>
    <xf numFmtId="44" fontId="5" fillId="2" borderId="18" xfId="1" applyFont="1" applyFill="1" applyBorder="1" applyAlignment="1" applyProtection="1">
      <alignment vertical="center" wrapText="1"/>
    </xf>
    <xf numFmtId="44" fontId="5" fillId="2" borderId="19" xfId="1" applyFont="1" applyFill="1" applyBorder="1" applyAlignment="1" applyProtection="1">
      <alignment vertical="center" wrapText="1"/>
    </xf>
    <xf numFmtId="44" fontId="0" fillId="0" borderId="0" xfId="1" applyFont="1" applyBorder="1" applyAlignment="1">
      <alignment wrapText="1"/>
    </xf>
    <xf numFmtId="0" fontId="5" fillId="0" borderId="0" xfId="0" applyFont="1" applyAlignment="1" applyProtection="1">
      <alignment vertical="center" wrapText="1"/>
      <protection locked="0"/>
    </xf>
    <xf numFmtId="44" fontId="5" fillId="3" borderId="0" xfId="0" applyNumberFormat="1" applyFont="1" applyFill="1" applyAlignment="1">
      <alignment vertical="center" wrapText="1"/>
    </xf>
    <xf numFmtId="44" fontId="5" fillId="3" borderId="0" xfId="1" applyFont="1" applyFill="1" applyBorder="1" applyAlignment="1">
      <alignment vertical="center" wrapText="1"/>
    </xf>
    <xf numFmtId="44" fontId="5" fillId="3" borderId="0" xfId="1" applyFont="1" applyFill="1" applyBorder="1" applyAlignment="1" applyProtection="1">
      <alignment horizontal="center"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4" xfId="0" applyFont="1" applyFill="1" applyBorder="1" applyAlignment="1">
      <alignment vertical="center" wrapText="1"/>
    </xf>
    <xf numFmtId="44" fontId="5" fillId="2" borderId="1" xfId="1" applyFont="1" applyFill="1" applyBorder="1" applyAlignment="1" applyProtection="1">
      <alignment vertical="center" wrapText="1"/>
    </xf>
    <xf numFmtId="44" fontId="5" fillId="2" borderId="2" xfId="1" applyFont="1" applyFill="1" applyBorder="1" applyAlignment="1" applyProtection="1">
      <alignment vertical="center" wrapText="1"/>
    </xf>
    <xf numFmtId="9" fontId="5" fillId="3" borderId="15" xfId="2" applyFont="1" applyFill="1" applyBorder="1" applyAlignment="1" applyProtection="1">
      <alignment vertical="center" wrapText="1"/>
      <protection locked="0"/>
    </xf>
    <xf numFmtId="0" fontId="5" fillId="2" borderId="10" xfId="0" applyFont="1" applyFill="1" applyBorder="1" applyAlignment="1">
      <alignment vertical="center" wrapText="1"/>
    </xf>
    <xf numFmtId="44" fontId="5" fillId="2" borderId="5" xfId="1" applyFont="1" applyFill="1" applyBorder="1" applyAlignment="1" applyProtection="1">
      <alignment vertical="center" wrapText="1"/>
    </xf>
    <xf numFmtId="44" fontId="5" fillId="2" borderId="24" xfId="1" applyFont="1" applyFill="1" applyBorder="1" applyAlignment="1" applyProtection="1">
      <alignment vertical="center" wrapText="1"/>
    </xf>
    <xf numFmtId="9" fontId="5" fillId="3" borderId="11" xfId="2" applyFont="1" applyFill="1" applyBorder="1" applyAlignment="1" applyProtection="1">
      <alignment vertical="center" wrapText="1"/>
      <protection locked="0"/>
    </xf>
    <xf numFmtId="44" fontId="5" fillId="2" borderId="25" xfId="1" applyFont="1" applyFill="1" applyBorder="1" applyAlignment="1" applyProtection="1">
      <alignment vertical="center" wrapText="1"/>
    </xf>
    <xf numFmtId="9" fontId="5" fillId="2" borderId="17" xfId="2" applyFont="1" applyFill="1" applyBorder="1" applyAlignment="1" applyProtection="1">
      <alignment vertical="center" wrapText="1"/>
    </xf>
    <xf numFmtId="44" fontId="5" fillId="3" borderId="0" xfId="1" applyFont="1" applyFill="1" applyBorder="1" applyAlignment="1" applyProtection="1">
      <alignment vertical="center" wrapText="1"/>
    </xf>
    <xf numFmtId="0" fontId="5" fillId="0" borderId="0" xfId="0" applyFont="1" applyAlignment="1">
      <alignment vertical="center" wrapText="1"/>
    </xf>
    <xf numFmtId="44" fontId="5" fillId="0" borderId="0" xfId="0" applyNumberFormat="1" applyFont="1" applyAlignment="1">
      <alignment vertical="center" wrapText="1"/>
    </xf>
    <xf numFmtId="44" fontId="5" fillId="0" borderId="0" xfId="1" applyFont="1" applyFill="1" applyBorder="1" applyAlignment="1">
      <alignment vertical="center" wrapText="1"/>
    </xf>
    <xf numFmtId="0" fontId="3" fillId="2" borderId="20" xfId="0" applyFont="1" applyFill="1" applyBorder="1" applyAlignment="1">
      <alignment horizontal="left" vertical="center" wrapText="1"/>
    </xf>
    <xf numFmtId="44" fontId="5" fillId="2" borderId="23" xfId="0" applyNumberFormat="1" applyFont="1" applyFill="1" applyBorder="1" applyAlignment="1">
      <alignment vertical="center" wrapText="1"/>
    </xf>
    <xf numFmtId="44" fontId="5" fillId="2" borderId="20" xfId="0" applyNumberFormat="1" applyFont="1" applyFill="1" applyBorder="1" applyAlignment="1">
      <alignment vertical="center" wrapText="1"/>
    </xf>
    <xf numFmtId="44" fontId="0" fillId="2" borderId="23" xfId="1" applyFont="1" applyFill="1" applyBorder="1" applyAlignment="1">
      <alignment vertical="center" wrapText="1"/>
    </xf>
    <xf numFmtId="44" fontId="0" fillId="0" borderId="0" xfId="1" applyFont="1" applyFill="1" applyBorder="1" applyAlignment="1">
      <alignment vertical="center" wrapText="1"/>
    </xf>
    <xf numFmtId="0" fontId="3" fillId="2" borderId="14" xfId="0" applyFont="1" applyFill="1" applyBorder="1" applyAlignment="1">
      <alignment horizontal="left" vertical="center" wrapText="1"/>
    </xf>
    <xf numFmtId="10" fontId="5" fillId="2" borderId="15" xfId="2" applyNumberFormat="1" applyFont="1" applyFill="1" applyBorder="1" applyAlignment="1" applyProtection="1">
      <alignment wrapText="1"/>
    </xf>
    <xf numFmtId="9" fontId="5" fillId="3" borderId="0" xfId="2" applyFont="1" applyFill="1" applyBorder="1" applyAlignment="1">
      <alignment wrapText="1"/>
    </xf>
    <xf numFmtId="0" fontId="3" fillId="2" borderId="16" xfId="0" applyFont="1" applyFill="1" applyBorder="1" applyAlignment="1">
      <alignment wrapText="1"/>
    </xf>
    <xf numFmtId="9" fontId="3" fillId="2" borderId="17" xfId="2" applyFont="1" applyFill="1" applyBorder="1" applyAlignment="1">
      <alignment wrapText="1"/>
    </xf>
    <xf numFmtId="9" fontId="3" fillId="0" borderId="0" xfId="2" applyFont="1" applyFill="1" applyBorder="1" applyAlignment="1">
      <alignment wrapText="1"/>
    </xf>
    <xf numFmtId="0" fontId="3" fillId="3" borderId="0" xfId="0" applyFont="1" applyFill="1" applyAlignment="1">
      <alignment horizontal="center" vertical="center" wrapText="1"/>
    </xf>
    <xf numFmtId="44" fontId="5" fillId="2" borderId="15" xfId="2" applyNumberFormat="1" applyFont="1" applyFill="1" applyBorder="1" applyAlignment="1" applyProtection="1">
      <alignment wrapText="1"/>
    </xf>
    <xf numFmtId="44" fontId="5" fillId="3" borderId="0" xfId="2" applyNumberFormat="1" applyFont="1" applyFill="1" applyBorder="1" applyAlignment="1">
      <alignment wrapText="1"/>
    </xf>
    <xf numFmtId="0" fontId="0" fillId="3" borderId="0" xfId="0" applyFill="1" applyAlignment="1">
      <alignment horizontal="center" vertical="center" wrapText="1"/>
    </xf>
    <xf numFmtId="44" fontId="0" fillId="0" borderId="0" xfId="1" applyFont="1" applyFill="1" applyBorder="1" applyAlignment="1">
      <alignment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0" xfId="0" applyFont="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0" fillId="5" borderId="16" xfId="0" applyFill="1" applyBorder="1" applyAlignment="1">
      <alignment horizontal="center" vertical="center" wrapText="1"/>
    </xf>
    <xf numFmtId="0" fontId="0" fillId="5" borderId="17" xfId="0" applyFill="1" applyBorder="1" applyAlignment="1">
      <alignment horizontal="center" vertical="center" wrapText="1"/>
    </xf>
    <xf numFmtId="0" fontId="4" fillId="3" borderId="1" xfId="0" applyFont="1" applyFill="1" applyBorder="1" applyAlignment="1" applyProtection="1">
      <alignment horizontal="left" vertical="top" wrapText="1"/>
      <protection locked="0"/>
    </xf>
    <xf numFmtId="44" fontId="4" fillId="3" borderId="1" xfId="1" applyFont="1" applyFill="1" applyBorder="1" applyAlignment="1" applyProtection="1">
      <alignment horizontal="left" vertical="top" wrapText="1"/>
      <protection locked="0"/>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44" fontId="5" fillId="2" borderId="11" xfId="1" applyFont="1" applyFill="1" applyBorder="1" applyAlignment="1" applyProtection="1">
      <alignment horizontal="center" vertical="center" wrapText="1"/>
      <protection locked="0"/>
    </xf>
    <xf numFmtId="44" fontId="5" fillId="2" borderId="13" xfId="1" applyFont="1" applyFill="1" applyBorder="1" applyAlignment="1" applyProtection="1">
      <alignment horizontal="center" vertical="center" wrapText="1"/>
      <protection locked="0"/>
    </xf>
    <xf numFmtId="44" fontId="5" fillId="2" borderId="11" xfId="1" applyFont="1" applyFill="1" applyBorder="1" applyAlignment="1" applyProtection="1">
      <alignment horizontal="center" vertical="center" wrapText="1"/>
    </xf>
    <xf numFmtId="44" fontId="5" fillId="2" borderId="13" xfId="1" applyFont="1" applyFill="1" applyBorder="1" applyAlignment="1" applyProtection="1">
      <alignment horizontal="center" vertical="center" wrapText="1"/>
    </xf>
    <xf numFmtId="0" fontId="4" fillId="0" borderId="1" xfId="0" applyFont="1" applyBorder="1" applyAlignment="1" applyProtection="1">
      <alignment horizontal="left" vertical="center" wrapText="1"/>
      <protection locked="0"/>
    </xf>
    <xf numFmtId="44" fontId="4" fillId="0" borderId="1" xfId="1" applyFont="1" applyFill="1" applyBorder="1" applyAlignment="1" applyProtection="1">
      <alignment horizontal="left" vertical="center" wrapText="1"/>
      <protection locked="0"/>
    </xf>
    <xf numFmtId="0" fontId="4" fillId="0" borderId="1" xfId="0" applyFont="1" applyBorder="1" applyAlignment="1" applyProtection="1">
      <alignment horizontal="left" vertical="top" wrapText="1"/>
      <protection locked="0"/>
    </xf>
    <xf numFmtId="44" fontId="4" fillId="0" borderId="1" xfId="1"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44" fontId="5" fillId="3" borderId="1" xfId="1"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49" fontId="5" fillId="3" borderId="2"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44" fontId="5" fillId="3" borderId="3" xfId="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4" fillId="0" borderId="2" xfId="0" applyNumberFormat="1" applyFont="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44" fontId="5" fillId="0" borderId="3" xfId="1" applyFont="1" applyFill="1" applyBorder="1" applyAlignment="1" applyProtection="1">
      <alignment horizontal="left" vertical="center" wrapText="1"/>
      <protection locked="0"/>
    </xf>
    <xf numFmtId="49" fontId="5" fillId="0" borderId="4" xfId="0" applyNumberFormat="1" applyFont="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44" fontId="5" fillId="3" borderId="3" xfId="1"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cellXfs>
  <cellStyles count="4">
    <cellStyle name="Currency 2" xfId="1" xr:uid="{00000000-0005-0000-0000-000000000000}"/>
    <cellStyle name="Normal" xfId="0" builtinId="0"/>
    <cellStyle name="Normal 25" xfId="3" xr:uid="{00000000-0005-0000-0000-000002000000}"/>
    <cellStyle name="Percent 2" xfId="2"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3:K160"/>
  <sheetViews>
    <sheetView tabSelected="1" zoomScale="83" zoomScaleNormal="40" workbookViewId="0">
      <selection activeCell="C155" sqref="C155:D155"/>
    </sheetView>
  </sheetViews>
  <sheetFormatPr defaultRowHeight="15.75" x14ac:dyDescent="0.25"/>
  <cols>
    <col min="2" max="2" width="31.25" customWidth="1"/>
    <col min="3" max="3" width="49.125" customWidth="1"/>
    <col min="4" max="4" width="34.375" customWidth="1"/>
    <col min="5" max="5" width="32.25" customWidth="1"/>
    <col min="6" max="6" width="29.25" customWidth="1"/>
    <col min="7" max="7" width="25.125" customWidth="1"/>
    <col min="8" max="8" width="29.25" customWidth="1"/>
    <col min="9" max="9" width="39.625" customWidth="1"/>
    <col min="10" max="10" width="45.375" customWidth="1"/>
    <col min="11" max="11" width="56.25" customWidth="1"/>
  </cols>
  <sheetData>
    <row r="3" spans="2:11" ht="93" customHeight="1" x14ac:dyDescent="0.25">
      <c r="B3" s="1" t="s">
        <v>0</v>
      </c>
      <c r="C3" s="1" t="s">
        <v>1</v>
      </c>
      <c r="D3" s="2" t="s">
        <v>2</v>
      </c>
      <c r="E3" s="1" t="s">
        <v>3</v>
      </c>
      <c r="F3" s="1" t="s">
        <v>4</v>
      </c>
      <c r="G3" s="1" t="s">
        <v>5</v>
      </c>
      <c r="H3" s="1" t="s">
        <v>6</v>
      </c>
      <c r="I3" s="1" t="s">
        <v>7</v>
      </c>
      <c r="J3" s="1" t="s">
        <v>8</v>
      </c>
      <c r="K3" s="1" t="s">
        <v>9</v>
      </c>
    </row>
    <row r="4" spans="2:11" x14ac:dyDescent="0.25">
      <c r="B4" s="3" t="s">
        <v>10</v>
      </c>
      <c r="C4" s="136" t="s">
        <v>11</v>
      </c>
      <c r="D4" s="137"/>
      <c r="E4" s="137"/>
      <c r="F4" s="137"/>
      <c r="G4" s="137"/>
      <c r="H4" s="137"/>
      <c r="I4" s="138"/>
      <c r="J4" s="138"/>
      <c r="K4" s="139"/>
    </row>
    <row r="5" spans="2:11" x14ac:dyDescent="0.25">
      <c r="B5" s="3" t="s">
        <v>12</v>
      </c>
      <c r="C5" s="140" t="s">
        <v>13</v>
      </c>
      <c r="D5" s="141"/>
      <c r="E5" s="141"/>
      <c r="F5" s="141"/>
      <c r="G5" s="141"/>
      <c r="H5" s="141"/>
      <c r="I5" s="142"/>
      <c r="J5" s="142"/>
      <c r="K5" s="143"/>
    </row>
    <row r="6" spans="2:11" ht="78.75" x14ac:dyDescent="0.25">
      <c r="B6" s="4" t="s">
        <v>14</v>
      </c>
      <c r="C6" s="5" t="s">
        <v>15</v>
      </c>
      <c r="D6" s="6">
        <v>12100</v>
      </c>
      <c r="E6" s="6"/>
      <c r="F6" s="6"/>
      <c r="G6" s="7">
        <f>D6</f>
        <v>12100</v>
      </c>
      <c r="H6" s="8">
        <v>1</v>
      </c>
      <c r="I6" s="6">
        <v>0</v>
      </c>
      <c r="J6" s="9" t="s">
        <v>16</v>
      </c>
      <c r="K6" s="10"/>
    </row>
    <row r="7" spans="2:11" ht="63" x14ac:dyDescent="0.25">
      <c r="B7" s="4" t="s">
        <v>17</v>
      </c>
      <c r="C7" s="5" t="s">
        <v>18</v>
      </c>
      <c r="D7" s="6">
        <v>28000</v>
      </c>
      <c r="E7" s="6"/>
      <c r="F7" s="6"/>
      <c r="G7" s="7">
        <f t="shared" ref="G7:G13" si="0">D7</f>
        <v>28000</v>
      </c>
      <c r="H7" s="8">
        <v>1</v>
      </c>
      <c r="I7" s="6">
        <v>0</v>
      </c>
      <c r="J7" s="9" t="s">
        <v>19</v>
      </c>
      <c r="K7" s="10"/>
    </row>
    <row r="8" spans="2:11" ht="63" x14ac:dyDescent="0.25">
      <c r="B8" s="4" t="s">
        <v>20</v>
      </c>
      <c r="C8" s="5" t="s">
        <v>21</v>
      </c>
      <c r="D8" s="6">
        <v>28000</v>
      </c>
      <c r="E8" s="6"/>
      <c r="F8" s="6"/>
      <c r="G8" s="7">
        <f t="shared" si="0"/>
        <v>28000</v>
      </c>
      <c r="H8" s="8">
        <v>1</v>
      </c>
      <c r="I8" s="6">
        <v>996</v>
      </c>
      <c r="J8" s="9" t="s">
        <v>22</v>
      </c>
      <c r="K8" s="10"/>
    </row>
    <row r="9" spans="2:11" ht="78.75" x14ac:dyDescent="0.25">
      <c r="B9" s="4" t="s">
        <v>23</v>
      </c>
      <c r="C9" s="5" t="s">
        <v>24</v>
      </c>
      <c r="D9" s="6">
        <v>45000</v>
      </c>
      <c r="E9" s="6"/>
      <c r="F9" s="6"/>
      <c r="G9" s="7">
        <f t="shared" si="0"/>
        <v>45000</v>
      </c>
      <c r="H9" s="8">
        <v>1</v>
      </c>
      <c r="I9" s="6">
        <v>58561</v>
      </c>
      <c r="J9" s="9" t="s">
        <v>25</v>
      </c>
      <c r="K9" s="10"/>
    </row>
    <row r="10" spans="2:11" ht="63" x14ac:dyDescent="0.25">
      <c r="B10" s="4" t="s">
        <v>26</v>
      </c>
      <c r="C10" s="5" t="s">
        <v>27</v>
      </c>
      <c r="D10" s="6">
        <v>45000</v>
      </c>
      <c r="E10" s="6"/>
      <c r="F10" s="6"/>
      <c r="G10" s="7">
        <f t="shared" si="0"/>
        <v>45000</v>
      </c>
      <c r="H10" s="8">
        <v>1</v>
      </c>
      <c r="I10" s="6">
        <v>10741</v>
      </c>
      <c r="J10" s="9" t="s">
        <v>28</v>
      </c>
      <c r="K10" s="10"/>
    </row>
    <row r="11" spans="2:11" ht="63" x14ac:dyDescent="0.25">
      <c r="B11" s="4" t="s">
        <v>29</v>
      </c>
      <c r="C11" s="5" t="s">
        <v>30</v>
      </c>
      <c r="D11" s="6">
        <v>45000</v>
      </c>
      <c r="E11" s="6"/>
      <c r="F11" s="6"/>
      <c r="G11" s="7">
        <f t="shared" si="0"/>
        <v>45000</v>
      </c>
      <c r="H11" s="8">
        <v>1</v>
      </c>
      <c r="I11" s="6">
        <v>10128</v>
      </c>
      <c r="J11" s="9" t="s">
        <v>31</v>
      </c>
      <c r="K11" s="10"/>
    </row>
    <row r="12" spans="2:11" ht="63" x14ac:dyDescent="0.25">
      <c r="B12" s="4" t="s">
        <v>32</v>
      </c>
      <c r="C12" s="11" t="s">
        <v>33</v>
      </c>
      <c r="D12" s="12">
        <v>38400</v>
      </c>
      <c r="E12" s="12"/>
      <c r="F12" s="12"/>
      <c r="G12" s="7">
        <f t="shared" si="0"/>
        <v>38400</v>
      </c>
      <c r="H12" s="13">
        <v>1</v>
      </c>
      <c r="I12" s="12">
        <v>10000</v>
      </c>
      <c r="J12" s="9" t="s">
        <v>34</v>
      </c>
      <c r="K12" s="14"/>
    </row>
    <row r="13" spans="2:11" ht="78.75" x14ac:dyDescent="0.25">
      <c r="B13" s="4" t="s">
        <v>35</v>
      </c>
      <c r="C13" s="11" t="s">
        <v>36</v>
      </c>
      <c r="D13" s="12">
        <v>12700</v>
      </c>
      <c r="E13" s="12"/>
      <c r="F13" s="12"/>
      <c r="G13" s="7">
        <f t="shared" si="0"/>
        <v>12700</v>
      </c>
      <c r="H13" s="13">
        <v>1</v>
      </c>
      <c r="I13" s="12">
        <v>2531.0600000000004</v>
      </c>
      <c r="J13" s="9" t="s">
        <v>37</v>
      </c>
      <c r="K13" s="14"/>
    </row>
    <row r="14" spans="2:11" x14ac:dyDescent="0.25">
      <c r="B14" s="15"/>
      <c r="C14" s="3" t="s">
        <v>38</v>
      </c>
      <c r="D14" s="16">
        <f>SUM(D6:D13)</f>
        <v>254200</v>
      </c>
      <c r="E14" s="16">
        <f>SUM(E6:E13)</f>
        <v>0</v>
      </c>
      <c r="F14" s="16">
        <f>SUM(F6:F13)</f>
        <v>0</v>
      </c>
      <c r="G14" s="16">
        <f>SUM(G6:G13)</f>
        <v>254200</v>
      </c>
      <c r="H14" s="16">
        <f>(H6*G6)+(H7*G7)+(H8*G8)+(H9*G9)+(H10*G10)+(H11*G11)+(H12*G12)+(H13*G13)</f>
        <v>254200</v>
      </c>
      <c r="I14" s="16">
        <f>SUM(I6:I13)</f>
        <v>92957.06</v>
      </c>
      <c r="J14" s="17"/>
      <c r="K14" s="14"/>
    </row>
    <row r="15" spans="2:11" x14ac:dyDescent="0.25">
      <c r="B15" s="3" t="s">
        <v>39</v>
      </c>
      <c r="C15" s="144" t="s">
        <v>40</v>
      </c>
      <c r="D15" s="145"/>
      <c r="E15" s="145"/>
      <c r="F15" s="145"/>
      <c r="G15" s="145"/>
      <c r="H15" s="145"/>
      <c r="I15" s="146"/>
      <c r="J15" s="146"/>
      <c r="K15" s="147"/>
    </row>
    <row r="16" spans="2:11" ht="63" x14ac:dyDescent="0.25">
      <c r="B16" s="4" t="s">
        <v>41</v>
      </c>
      <c r="C16" s="11" t="s">
        <v>42</v>
      </c>
      <c r="D16" s="12">
        <v>40000</v>
      </c>
      <c r="E16" s="6"/>
      <c r="F16" s="6"/>
      <c r="G16" s="7">
        <f>D16</f>
        <v>40000</v>
      </c>
      <c r="H16" s="13">
        <v>1</v>
      </c>
      <c r="I16" s="6">
        <v>6268</v>
      </c>
      <c r="J16" s="9" t="s">
        <v>43</v>
      </c>
      <c r="K16" s="10"/>
    </row>
    <row r="17" spans="2:11" x14ac:dyDescent="0.25">
      <c r="B17" s="4" t="s">
        <v>44</v>
      </c>
      <c r="C17" s="5"/>
      <c r="D17" s="6"/>
      <c r="E17" s="6"/>
      <c r="F17" s="6"/>
      <c r="G17" s="7">
        <f t="shared" ref="G17:G23" si="1">D17</f>
        <v>0</v>
      </c>
      <c r="H17" s="8"/>
      <c r="I17" s="6"/>
      <c r="J17" s="9"/>
      <c r="K17" s="10"/>
    </row>
    <row r="18" spans="2:11" x14ac:dyDescent="0.25">
      <c r="B18" s="4" t="s">
        <v>45</v>
      </c>
      <c r="C18" s="5"/>
      <c r="D18" s="6"/>
      <c r="E18" s="6"/>
      <c r="F18" s="6"/>
      <c r="G18" s="7">
        <f t="shared" si="1"/>
        <v>0</v>
      </c>
      <c r="H18" s="8"/>
      <c r="I18" s="6"/>
      <c r="J18" s="9"/>
      <c r="K18" s="10"/>
    </row>
    <row r="19" spans="2:11" x14ac:dyDescent="0.25">
      <c r="B19" s="4" t="s">
        <v>46</v>
      </c>
      <c r="C19" s="5"/>
      <c r="D19" s="6"/>
      <c r="E19" s="6"/>
      <c r="F19" s="6"/>
      <c r="G19" s="7">
        <f>D19</f>
        <v>0</v>
      </c>
      <c r="H19" s="8"/>
      <c r="I19" s="6"/>
      <c r="J19" s="9"/>
      <c r="K19" s="10"/>
    </row>
    <row r="20" spans="2:11" x14ac:dyDescent="0.25">
      <c r="B20" s="4" t="s">
        <v>47</v>
      </c>
      <c r="C20" s="5"/>
      <c r="D20" s="6"/>
      <c r="E20" s="6"/>
      <c r="F20" s="6"/>
      <c r="G20" s="7">
        <f>D20</f>
        <v>0</v>
      </c>
      <c r="H20" s="8"/>
      <c r="I20" s="6"/>
      <c r="J20" s="9"/>
      <c r="K20" s="10"/>
    </row>
    <row r="21" spans="2:11" x14ac:dyDescent="0.25">
      <c r="B21" s="4" t="s">
        <v>48</v>
      </c>
      <c r="C21" s="5"/>
      <c r="D21" s="6"/>
      <c r="E21" s="6"/>
      <c r="F21" s="6"/>
      <c r="G21" s="7">
        <f>D21</f>
        <v>0</v>
      </c>
      <c r="H21" s="8"/>
      <c r="I21" s="6"/>
      <c r="J21" s="9"/>
      <c r="K21" s="10"/>
    </row>
    <row r="22" spans="2:11" x14ac:dyDescent="0.25">
      <c r="B22" s="4" t="s">
        <v>49</v>
      </c>
      <c r="C22" s="11"/>
      <c r="D22" s="12"/>
      <c r="E22" s="12"/>
      <c r="F22" s="12"/>
      <c r="G22" s="7">
        <f>D22</f>
        <v>0</v>
      </c>
      <c r="H22" s="8"/>
      <c r="I22" s="12"/>
      <c r="J22" s="9"/>
      <c r="K22" s="14"/>
    </row>
    <row r="23" spans="2:11" x14ac:dyDescent="0.25">
      <c r="B23" s="4" t="s">
        <v>50</v>
      </c>
      <c r="C23" s="11"/>
      <c r="D23" s="12"/>
      <c r="E23" s="12"/>
      <c r="F23" s="12"/>
      <c r="G23" s="7">
        <f t="shared" si="1"/>
        <v>0</v>
      </c>
      <c r="H23" s="8"/>
      <c r="I23" s="12"/>
      <c r="J23" s="9"/>
      <c r="K23" s="14"/>
    </row>
    <row r="24" spans="2:11" x14ac:dyDescent="0.25">
      <c r="B24" s="15"/>
      <c r="C24" s="3" t="s">
        <v>38</v>
      </c>
      <c r="D24" s="18">
        <f>SUM(D16:D23)</f>
        <v>40000</v>
      </c>
      <c r="E24" s="18">
        <f>SUM(E16:E23)</f>
        <v>0</v>
      </c>
      <c r="F24" s="18">
        <f>SUM(F16:F23)</f>
        <v>0</v>
      </c>
      <c r="G24" s="18">
        <f>SUM(G16:G23)</f>
        <v>40000</v>
      </c>
      <c r="H24" s="16">
        <f>(H16*G16)+(H17*G17)+(H18*G18)+(H19*G19)+(H20*G20)+(H21*G21)+(H22*G22)+(H23*G23)</f>
        <v>40000</v>
      </c>
      <c r="I24" s="16">
        <f>SUM(I16:I23)</f>
        <v>6268</v>
      </c>
      <c r="J24" s="17"/>
      <c r="K24" s="14"/>
    </row>
    <row r="25" spans="2:11" x14ac:dyDescent="0.25">
      <c r="B25" s="3" t="s">
        <v>51</v>
      </c>
      <c r="C25" s="144"/>
      <c r="D25" s="145"/>
      <c r="E25" s="145"/>
      <c r="F25" s="145"/>
      <c r="G25" s="145"/>
      <c r="H25" s="145"/>
      <c r="I25" s="146"/>
      <c r="J25" s="146"/>
      <c r="K25" s="147"/>
    </row>
    <row r="26" spans="2:11" x14ac:dyDescent="0.25">
      <c r="B26" s="4" t="s">
        <v>52</v>
      </c>
      <c r="C26" s="5"/>
      <c r="D26" s="6"/>
      <c r="E26" s="6"/>
      <c r="F26" s="6"/>
      <c r="G26" s="7">
        <f>D26</f>
        <v>0</v>
      </c>
      <c r="H26" s="8"/>
      <c r="I26" s="6"/>
      <c r="J26" s="6"/>
      <c r="K26" s="10"/>
    </row>
    <row r="27" spans="2:11" x14ac:dyDescent="0.25">
      <c r="B27" s="4" t="s">
        <v>53</v>
      </c>
      <c r="C27" s="5"/>
      <c r="D27" s="6"/>
      <c r="E27" s="6"/>
      <c r="F27" s="6"/>
      <c r="G27" s="7">
        <f t="shared" ref="G27:G33" si="2">D27</f>
        <v>0</v>
      </c>
      <c r="H27" s="8"/>
      <c r="I27" s="6"/>
      <c r="J27" s="6"/>
      <c r="K27" s="10"/>
    </row>
    <row r="28" spans="2:11" x14ac:dyDescent="0.25">
      <c r="B28" s="4" t="s">
        <v>54</v>
      </c>
      <c r="C28" s="5"/>
      <c r="D28" s="6"/>
      <c r="E28" s="6"/>
      <c r="F28" s="6"/>
      <c r="G28" s="7">
        <f t="shared" si="2"/>
        <v>0</v>
      </c>
      <c r="H28" s="8"/>
      <c r="I28" s="6"/>
      <c r="J28" s="6"/>
      <c r="K28" s="10"/>
    </row>
    <row r="29" spans="2:11" x14ac:dyDescent="0.25">
      <c r="B29" s="4" t="s">
        <v>55</v>
      </c>
      <c r="C29" s="5"/>
      <c r="D29" s="6"/>
      <c r="E29" s="6"/>
      <c r="F29" s="6"/>
      <c r="G29" s="7">
        <f t="shared" si="2"/>
        <v>0</v>
      </c>
      <c r="H29" s="8"/>
      <c r="I29" s="6"/>
      <c r="J29" s="6"/>
      <c r="K29" s="10"/>
    </row>
    <row r="30" spans="2:11" x14ac:dyDescent="0.25">
      <c r="B30" s="4" t="s">
        <v>56</v>
      </c>
      <c r="C30" s="5"/>
      <c r="D30" s="6"/>
      <c r="E30" s="6"/>
      <c r="F30" s="6"/>
      <c r="G30" s="7">
        <f t="shared" si="2"/>
        <v>0</v>
      </c>
      <c r="H30" s="8"/>
      <c r="I30" s="6"/>
      <c r="J30" s="6"/>
      <c r="K30" s="10"/>
    </row>
    <row r="31" spans="2:11" x14ac:dyDescent="0.25">
      <c r="B31" s="4" t="s">
        <v>57</v>
      </c>
      <c r="C31" s="5"/>
      <c r="D31" s="6"/>
      <c r="E31" s="6"/>
      <c r="F31" s="6"/>
      <c r="G31" s="7">
        <f t="shared" si="2"/>
        <v>0</v>
      </c>
      <c r="H31" s="8"/>
      <c r="I31" s="6"/>
      <c r="J31" s="6"/>
      <c r="K31" s="10"/>
    </row>
    <row r="32" spans="2:11" x14ac:dyDescent="0.25">
      <c r="B32" s="4" t="s">
        <v>58</v>
      </c>
      <c r="C32" s="11"/>
      <c r="D32" s="12"/>
      <c r="E32" s="12"/>
      <c r="F32" s="12"/>
      <c r="G32" s="7">
        <f t="shared" si="2"/>
        <v>0</v>
      </c>
      <c r="H32" s="13"/>
      <c r="I32" s="12"/>
      <c r="J32" s="12"/>
      <c r="K32" s="14"/>
    </row>
    <row r="33" spans="2:11" x14ac:dyDescent="0.25">
      <c r="B33" s="4" t="s">
        <v>59</v>
      </c>
      <c r="C33" s="11"/>
      <c r="D33" s="12"/>
      <c r="E33" s="12"/>
      <c r="F33" s="12"/>
      <c r="G33" s="7">
        <f t="shared" si="2"/>
        <v>0</v>
      </c>
      <c r="H33" s="13"/>
      <c r="I33" s="12"/>
      <c r="J33" s="12"/>
      <c r="K33" s="14"/>
    </row>
    <row r="34" spans="2:11" x14ac:dyDescent="0.25">
      <c r="B34" s="15"/>
      <c r="C34" s="3" t="s">
        <v>38</v>
      </c>
      <c r="D34" s="18">
        <f>SUM(D26:D33)</f>
        <v>0</v>
      </c>
      <c r="E34" s="18">
        <f>SUM(E26:E33)</f>
        <v>0</v>
      </c>
      <c r="F34" s="18">
        <f>SUM(F26:F33)</f>
        <v>0</v>
      </c>
      <c r="G34" s="18">
        <f>SUM(G26:G33)</f>
        <v>0</v>
      </c>
      <c r="H34" s="16">
        <f>(H26*G26)+(H27*G27)+(H28*G28)+(H29*G29)+(H30*G30)+(H31*G31)+(H32*G32)+(H33*G33)</f>
        <v>0</v>
      </c>
      <c r="I34" s="16">
        <f>SUM(I26:I33)</f>
        <v>0</v>
      </c>
      <c r="J34" s="17"/>
      <c r="K34" s="14"/>
    </row>
    <row r="35" spans="2:11" x14ac:dyDescent="0.25">
      <c r="B35" s="3" t="s">
        <v>60</v>
      </c>
      <c r="C35" s="144"/>
      <c r="D35" s="145"/>
      <c r="E35" s="145"/>
      <c r="F35" s="145"/>
      <c r="G35" s="145"/>
      <c r="H35" s="145"/>
      <c r="I35" s="146"/>
      <c r="J35" s="146"/>
      <c r="K35" s="147"/>
    </row>
    <row r="36" spans="2:11" x14ac:dyDescent="0.25">
      <c r="B36" s="4" t="s">
        <v>61</v>
      </c>
      <c r="C36" s="5"/>
      <c r="D36" s="6"/>
      <c r="E36" s="6"/>
      <c r="F36" s="6"/>
      <c r="G36" s="7">
        <f>D36</f>
        <v>0</v>
      </c>
      <c r="H36" s="8"/>
      <c r="I36" s="6"/>
      <c r="J36" s="9"/>
      <c r="K36" s="10"/>
    </row>
    <row r="37" spans="2:11" x14ac:dyDescent="0.25">
      <c r="B37" s="4" t="s">
        <v>62</v>
      </c>
      <c r="C37" s="5"/>
      <c r="D37" s="6"/>
      <c r="E37" s="6"/>
      <c r="F37" s="6"/>
      <c r="G37" s="7">
        <f t="shared" ref="G37:G43" si="3">D37</f>
        <v>0</v>
      </c>
      <c r="H37" s="8"/>
      <c r="I37" s="6"/>
      <c r="J37" s="6"/>
      <c r="K37" s="10"/>
    </row>
    <row r="38" spans="2:11" x14ac:dyDescent="0.25">
      <c r="B38" s="4" t="s">
        <v>63</v>
      </c>
      <c r="C38" s="5"/>
      <c r="D38" s="6"/>
      <c r="E38" s="6"/>
      <c r="F38" s="6"/>
      <c r="G38" s="7">
        <f t="shared" si="3"/>
        <v>0</v>
      </c>
      <c r="H38" s="8"/>
      <c r="I38" s="6"/>
      <c r="J38" s="6"/>
      <c r="K38" s="10"/>
    </row>
    <row r="39" spans="2:11" x14ac:dyDescent="0.25">
      <c r="B39" s="4" t="s">
        <v>64</v>
      </c>
      <c r="C39" s="5"/>
      <c r="D39" s="6"/>
      <c r="E39" s="6"/>
      <c r="F39" s="6"/>
      <c r="G39" s="7">
        <f t="shared" si="3"/>
        <v>0</v>
      </c>
      <c r="H39" s="8"/>
      <c r="I39" s="6"/>
      <c r="J39" s="6"/>
      <c r="K39" s="10"/>
    </row>
    <row r="40" spans="2:11" x14ac:dyDescent="0.25">
      <c r="B40" s="4" t="s">
        <v>65</v>
      </c>
      <c r="C40" s="5"/>
      <c r="D40" s="6"/>
      <c r="E40" s="6"/>
      <c r="F40" s="6"/>
      <c r="G40" s="7">
        <f t="shared" si="3"/>
        <v>0</v>
      </c>
      <c r="H40" s="8"/>
      <c r="I40" s="6"/>
      <c r="J40" s="6"/>
      <c r="K40" s="10"/>
    </row>
    <row r="41" spans="2:11" x14ac:dyDescent="0.25">
      <c r="B41" s="4" t="s">
        <v>66</v>
      </c>
      <c r="C41" s="5"/>
      <c r="D41" s="6"/>
      <c r="E41" s="6"/>
      <c r="F41" s="6"/>
      <c r="G41" s="7">
        <f t="shared" si="3"/>
        <v>0</v>
      </c>
      <c r="H41" s="8"/>
      <c r="I41" s="6"/>
      <c r="J41" s="6"/>
      <c r="K41" s="10"/>
    </row>
    <row r="42" spans="2:11" x14ac:dyDescent="0.25">
      <c r="B42" s="4" t="s">
        <v>67</v>
      </c>
      <c r="C42" s="11"/>
      <c r="D42" s="12"/>
      <c r="E42" s="12"/>
      <c r="F42" s="12"/>
      <c r="G42" s="7">
        <f t="shared" si="3"/>
        <v>0</v>
      </c>
      <c r="H42" s="13"/>
      <c r="I42" s="12"/>
      <c r="J42" s="12"/>
      <c r="K42" s="14"/>
    </row>
    <row r="43" spans="2:11" x14ac:dyDescent="0.25">
      <c r="B43" s="4" t="s">
        <v>68</v>
      </c>
      <c r="C43" s="11"/>
      <c r="D43" s="12"/>
      <c r="E43" s="12"/>
      <c r="F43" s="12"/>
      <c r="G43" s="7">
        <f t="shared" si="3"/>
        <v>0</v>
      </c>
      <c r="H43" s="13"/>
      <c r="I43" s="12"/>
      <c r="J43" s="12"/>
      <c r="K43" s="14"/>
    </row>
    <row r="44" spans="2:11" x14ac:dyDescent="0.25">
      <c r="B44" s="15"/>
      <c r="C44" s="3" t="s">
        <v>38</v>
      </c>
      <c r="D44" s="16">
        <f>SUM(D36:D43)</f>
        <v>0</v>
      </c>
      <c r="E44" s="16">
        <f>SUM(E36:E43)</f>
        <v>0</v>
      </c>
      <c r="F44" s="16">
        <f>SUM(F36:F43)</f>
        <v>0</v>
      </c>
      <c r="G44" s="16">
        <f>SUM(G36:G43)</f>
        <v>0</v>
      </c>
      <c r="H44" s="16">
        <f>(H36*G36)+(H37*G37)+(H38*G38)+(H39*G39)+(H40*G40)+(H41*G41)+(H42*G42)+(H43*G43)</f>
        <v>0</v>
      </c>
      <c r="I44" s="16">
        <f>SUM(I36:I43)</f>
        <v>0</v>
      </c>
      <c r="J44" s="17"/>
      <c r="K44" s="14"/>
    </row>
    <row r="45" spans="2:11" x14ac:dyDescent="0.25">
      <c r="B45" s="19"/>
      <c r="C45" s="20"/>
      <c r="D45" s="21"/>
      <c r="E45" s="21"/>
      <c r="F45" s="21"/>
      <c r="G45" s="21"/>
      <c r="H45" s="21"/>
      <c r="I45" s="21"/>
      <c r="J45" s="21"/>
      <c r="K45" s="21"/>
    </row>
    <row r="46" spans="2:11" x14ac:dyDescent="0.25">
      <c r="B46" s="3" t="s">
        <v>69</v>
      </c>
      <c r="C46" s="131" t="s">
        <v>70</v>
      </c>
      <c r="D46" s="131"/>
      <c r="E46" s="131"/>
      <c r="F46" s="131"/>
      <c r="G46" s="131"/>
      <c r="H46" s="131"/>
      <c r="I46" s="132"/>
      <c r="J46" s="132"/>
      <c r="K46" s="131"/>
    </row>
    <row r="47" spans="2:11" x14ac:dyDescent="0.25">
      <c r="B47" s="3" t="s">
        <v>71</v>
      </c>
      <c r="C47" s="127" t="s">
        <v>72</v>
      </c>
      <c r="D47" s="127"/>
      <c r="E47" s="127"/>
      <c r="F47" s="127"/>
      <c r="G47" s="127"/>
      <c r="H47" s="127"/>
      <c r="I47" s="128"/>
      <c r="J47" s="128"/>
      <c r="K47" s="127"/>
    </row>
    <row r="48" spans="2:11" ht="31.5" x14ac:dyDescent="0.25">
      <c r="B48" s="4" t="s">
        <v>73</v>
      </c>
      <c r="C48" s="5" t="s">
        <v>74</v>
      </c>
      <c r="D48" s="22">
        <v>6000</v>
      </c>
      <c r="E48" s="22"/>
      <c r="F48" s="22"/>
      <c r="G48" s="23">
        <f t="shared" ref="G48:G55" si="4">D48</f>
        <v>6000</v>
      </c>
      <c r="H48" s="24">
        <v>1</v>
      </c>
      <c r="I48" s="22">
        <v>0</v>
      </c>
      <c r="J48" s="25" t="s">
        <v>75</v>
      </c>
      <c r="K48" s="26"/>
    </row>
    <row r="49" spans="2:11" ht="47.25" x14ac:dyDescent="0.25">
      <c r="B49" s="4" t="s">
        <v>76</v>
      </c>
      <c r="C49" s="5" t="s">
        <v>77</v>
      </c>
      <c r="D49" s="22">
        <v>41200</v>
      </c>
      <c r="E49" s="22"/>
      <c r="F49" s="22"/>
      <c r="G49" s="23">
        <f t="shared" si="4"/>
        <v>41200</v>
      </c>
      <c r="H49" s="24">
        <v>1</v>
      </c>
      <c r="I49" s="22">
        <v>26005</v>
      </c>
      <c r="J49" s="25" t="s">
        <v>78</v>
      </c>
      <c r="K49" s="26"/>
    </row>
    <row r="50" spans="2:11" ht="47.25" x14ac:dyDescent="0.25">
      <c r="B50" s="4" t="s">
        <v>79</v>
      </c>
      <c r="C50" s="5" t="s">
        <v>80</v>
      </c>
      <c r="D50" s="22">
        <v>4800</v>
      </c>
      <c r="E50" s="22"/>
      <c r="F50" s="22"/>
      <c r="G50" s="23">
        <f t="shared" si="4"/>
        <v>4800</v>
      </c>
      <c r="H50" s="24">
        <v>1</v>
      </c>
      <c r="I50" s="22">
        <v>0</v>
      </c>
      <c r="J50" s="27" t="s">
        <v>81</v>
      </c>
      <c r="K50" s="26"/>
    </row>
    <row r="51" spans="2:11" ht="47.25" x14ac:dyDescent="0.25">
      <c r="B51" s="4" t="s">
        <v>82</v>
      </c>
      <c r="C51" s="28" t="s">
        <v>83</v>
      </c>
      <c r="D51" s="29">
        <v>48000</v>
      </c>
      <c r="E51" s="6"/>
      <c r="F51" s="6"/>
      <c r="G51" s="7">
        <f t="shared" si="4"/>
        <v>48000</v>
      </c>
      <c r="H51" s="8">
        <v>1</v>
      </c>
      <c r="I51" s="6">
        <v>6530</v>
      </c>
      <c r="J51" s="6" t="s">
        <v>84</v>
      </c>
      <c r="K51" s="10"/>
    </row>
    <row r="52" spans="2:11" ht="31.5" x14ac:dyDescent="0.25">
      <c r="B52" s="4" t="s">
        <v>85</v>
      </c>
      <c r="C52" s="28" t="s">
        <v>86</v>
      </c>
      <c r="D52" s="29">
        <v>1500</v>
      </c>
      <c r="E52" s="6"/>
      <c r="F52" s="6"/>
      <c r="G52" s="7">
        <f t="shared" si="4"/>
        <v>1500</v>
      </c>
      <c r="H52" s="8">
        <v>1</v>
      </c>
      <c r="I52" s="6">
        <v>2650</v>
      </c>
      <c r="J52" s="6" t="s">
        <v>87</v>
      </c>
      <c r="K52" s="10"/>
    </row>
    <row r="53" spans="2:11" ht="47.25" x14ac:dyDescent="0.25">
      <c r="B53" s="4" t="s">
        <v>88</v>
      </c>
      <c r="C53" s="28" t="s">
        <v>89</v>
      </c>
      <c r="D53" s="29">
        <v>795.32500000000005</v>
      </c>
      <c r="E53" s="6"/>
      <c r="F53" s="6"/>
      <c r="G53" s="7">
        <f t="shared" si="4"/>
        <v>795.32500000000005</v>
      </c>
      <c r="H53" s="8">
        <v>1</v>
      </c>
      <c r="I53" s="6">
        <v>0</v>
      </c>
      <c r="J53" s="6" t="s">
        <v>90</v>
      </c>
      <c r="K53" s="10"/>
    </row>
    <row r="54" spans="2:11" ht="78.75" x14ac:dyDescent="0.25">
      <c r="B54" s="4" t="s">
        <v>91</v>
      </c>
      <c r="C54" s="28" t="s">
        <v>36</v>
      </c>
      <c r="D54" s="29">
        <v>12700</v>
      </c>
      <c r="E54" s="12"/>
      <c r="F54" s="12"/>
      <c r="G54" s="7">
        <f t="shared" si="4"/>
        <v>12700</v>
      </c>
      <c r="H54" s="8">
        <v>1</v>
      </c>
      <c r="I54" s="12">
        <v>2531.0600000000004</v>
      </c>
      <c r="J54" s="12" t="s">
        <v>37</v>
      </c>
      <c r="K54" s="14"/>
    </row>
    <row r="55" spans="2:11" x14ac:dyDescent="0.25">
      <c r="B55" s="4" t="s">
        <v>92</v>
      </c>
      <c r="C55" s="28"/>
      <c r="D55" s="29"/>
      <c r="E55" s="12"/>
      <c r="F55" s="12"/>
      <c r="G55" s="7">
        <f t="shared" si="4"/>
        <v>0</v>
      </c>
      <c r="H55" s="8"/>
      <c r="I55" s="12"/>
      <c r="J55" s="12"/>
      <c r="K55" s="14"/>
    </row>
    <row r="56" spans="2:11" x14ac:dyDescent="0.25">
      <c r="B56" s="15"/>
      <c r="C56" s="3" t="s">
        <v>38</v>
      </c>
      <c r="D56" s="16">
        <f>SUM(D48:D55)</f>
        <v>114995.325</v>
      </c>
      <c r="E56" s="16">
        <f>SUM(E48:E55)</f>
        <v>0</v>
      </c>
      <c r="F56" s="16">
        <f>SUM(F48:F55)</f>
        <v>0</v>
      </c>
      <c r="G56" s="18">
        <f>SUM(G48:G55)</f>
        <v>114995.325</v>
      </c>
      <c r="H56" s="16">
        <f>(H48*G48)+(H49*G49)+(H50*G50)+(H51*G51)+(H52*G52)+(H53*G53)+(H54*G54)+(H55*G55)</f>
        <v>114995.325</v>
      </c>
      <c r="I56" s="16">
        <f>SUM(I48:I55)</f>
        <v>37716.06</v>
      </c>
      <c r="J56" s="17"/>
      <c r="K56" s="14"/>
    </row>
    <row r="57" spans="2:11" x14ac:dyDescent="0.25">
      <c r="B57" s="3" t="s">
        <v>93</v>
      </c>
      <c r="C57" s="117" t="s">
        <v>94</v>
      </c>
      <c r="D57" s="117"/>
      <c r="E57" s="117"/>
      <c r="F57" s="117"/>
      <c r="G57" s="117"/>
      <c r="H57" s="117"/>
      <c r="I57" s="118"/>
      <c r="J57" s="118"/>
      <c r="K57" s="117"/>
    </row>
    <row r="58" spans="2:11" ht="78.75" x14ac:dyDescent="0.25">
      <c r="B58" s="4" t="s">
        <v>95</v>
      </c>
      <c r="C58" s="5" t="s">
        <v>96</v>
      </c>
      <c r="D58" s="22">
        <v>46800</v>
      </c>
      <c r="E58" s="22"/>
      <c r="F58" s="22"/>
      <c r="G58" s="23">
        <f t="shared" ref="G58:G65" si="5">D58</f>
        <v>46800</v>
      </c>
      <c r="H58" s="24">
        <v>1</v>
      </c>
      <c r="I58" s="6">
        <v>19390</v>
      </c>
      <c r="J58" s="25" t="s">
        <v>97</v>
      </c>
      <c r="K58" s="10"/>
    </row>
    <row r="59" spans="2:11" ht="47.25" x14ac:dyDescent="0.25">
      <c r="B59" s="4" t="s">
        <v>98</v>
      </c>
      <c r="C59" s="5" t="s">
        <v>99</v>
      </c>
      <c r="D59" s="22">
        <v>14500</v>
      </c>
      <c r="E59" s="22"/>
      <c r="F59" s="22"/>
      <c r="G59" s="23">
        <f t="shared" si="5"/>
        <v>14500</v>
      </c>
      <c r="H59" s="24">
        <v>1</v>
      </c>
      <c r="I59" s="6">
        <v>0</v>
      </c>
      <c r="J59" s="25" t="s">
        <v>100</v>
      </c>
      <c r="K59" s="10"/>
    </row>
    <row r="60" spans="2:11" ht="32.1" customHeight="1" x14ac:dyDescent="0.25">
      <c r="B60" s="4" t="s">
        <v>101</v>
      </c>
      <c r="C60" s="5" t="s">
        <v>102</v>
      </c>
      <c r="D60" s="22">
        <v>2200</v>
      </c>
      <c r="E60" s="22"/>
      <c r="F60" s="22"/>
      <c r="G60" s="23">
        <f t="shared" si="5"/>
        <v>2200</v>
      </c>
      <c r="H60" s="24">
        <v>0.8</v>
      </c>
      <c r="I60" s="6">
        <v>900</v>
      </c>
      <c r="J60" s="6"/>
      <c r="K60" s="10"/>
    </row>
    <row r="61" spans="2:11" ht="31.5" x14ac:dyDescent="0.25">
      <c r="B61" s="4" t="s">
        <v>103</v>
      </c>
      <c r="C61" s="5" t="s">
        <v>104</v>
      </c>
      <c r="D61" s="22">
        <v>4500</v>
      </c>
      <c r="E61" s="22"/>
      <c r="F61" s="22"/>
      <c r="G61" s="23">
        <f t="shared" si="5"/>
        <v>4500</v>
      </c>
      <c r="H61" s="24">
        <v>1</v>
      </c>
      <c r="I61" s="6">
        <v>4575</v>
      </c>
      <c r="J61" s="6" t="s">
        <v>105</v>
      </c>
      <c r="K61" s="10"/>
    </row>
    <row r="62" spans="2:11" ht="31.5" x14ac:dyDescent="0.25">
      <c r="B62" s="4" t="s">
        <v>106</v>
      </c>
      <c r="C62" s="5" t="s">
        <v>107</v>
      </c>
      <c r="D62" s="22">
        <v>8400</v>
      </c>
      <c r="E62" s="22"/>
      <c r="F62" s="22"/>
      <c r="G62" s="23">
        <f t="shared" si="5"/>
        <v>8400</v>
      </c>
      <c r="H62" s="24">
        <v>1</v>
      </c>
      <c r="I62" s="6">
        <v>14949</v>
      </c>
      <c r="J62" s="6" t="s">
        <v>108</v>
      </c>
      <c r="K62" s="10"/>
    </row>
    <row r="63" spans="2:11" ht="78.75" x14ac:dyDescent="0.25">
      <c r="B63" s="4" t="s">
        <v>109</v>
      </c>
      <c r="C63" s="5" t="s">
        <v>36</v>
      </c>
      <c r="D63" s="22">
        <v>12700</v>
      </c>
      <c r="E63" s="22"/>
      <c r="F63" s="22"/>
      <c r="G63" s="23">
        <f t="shared" si="5"/>
        <v>12700</v>
      </c>
      <c r="H63" s="24">
        <v>1</v>
      </c>
      <c r="I63" s="6">
        <v>2565.04</v>
      </c>
      <c r="J63" s="6" t="s">
        <v>37</v>
      </c>
      <c r="K63" s="10"/>
    </row>
    <row r="64" spans="2:11" x14ac:dyDescent="0.25">
      <c r="B64" s="4" t="s">
        <v>110</v>
      </c>
      <c r="C64" s="5"/>
      <c r="D64" s="22"/>
      <c r="E64" s="22"/>
      <c r="F64" s="22"/>
      <c r="G64" s="23">
        <f t="shared" si="5"/>
        <v>0</v>
      </c>
      <c r="H64" s="24"/>
      <c r="I64" s="12"/>
      <c r="J64" s="12"/>
      <c r="K64" s="14"/>
    </row>
    <row r="65" spans="2:11" x14ac:dyDescent="0.25">
      <c r="B65" s="4" t="s">
        <v>111</v>
      </c>
      <c r="C65" s="5"/>
      <c r="D65" s="22"/>
      <c r="E65" s="22"/>
      <c r="F65" s="22"/>
      <c r="G65" s="23">
        <f t="shared" si="5"/>
        <v>0</v>
      </c>
      <c r="H65" s="24"/>
      <c r="I65" s="12"/>
      <c r="J65" s="12"/>
      <c r="K65" s="14"/>
    </row>
    <row r="66" spans="2:11" x14ac:dyDescent="0.25">
      <c r="B66" s="15"/>
      <c r="C66" s="3" t="s">
        <v>38</v>
      </c>
      <c r="D66" s="18">
        <f>SUM(D58:D65)</f>
        <v>89100</v>
      </c>
      <c r="E66" s="18">
        <f>SUM(E58:E65)</f>
        <v>0</v>
      </c>
      <c r="F66" s="18">
        <f>SUM(F58:F65)</f>
        <v>0</v>
      </c>
      <c r="G66" s="18">
        <f>SUM(G58:G65)</f>
        <v>89100</v>
      </c>
      <c r="H66" s="16">
        <f>(H58*G58)+(H59*G59)+(H60*G60)+(H61*G61)+(H62*G62)+(H63*G63)+(H64*G64)+(H65*G65)</f>
        <v>88660</v>
      </c>
      <c r="I66" s="16">
        <f>SUM(I58:I65)</f>
        <v>42379.040000000001</v>
      </c>
      <c r="J66" s="17"/>
      <c r="K66" s="14"/>
    </row>
    <row r="67" spans="2:11" x14ac:dyDescent="0.25">
      <c r="B67" s="3" t="s">
        <v>112</v>
      </c>
      <c r="C67" s="117" t="s">
        <v>113</v>
      </c>
      <c r="D67" s="117"/>
      <c r="E67" s="117"/>
      <c r="F67" s="117"/>
      <c r="G67" s="117"/>
      <c r="H67" s="117"/>
      <c r="I67" s="118"/>
      <c r="J67" s="118"/>
      <c r="K67" s="117"/>
    </row>
    <row r="68" spans="2:11" ht="47.25" x14ac:dyDescent="0.25">
      <c r="B68" s="4" t="s">
        <v>114</v>
      </c>
      <c r="C68" s="5" t="s">
        <v>115</v>
      </c>
      <c r="D68" s="6">
        <v>50000</v>
      </c>
      <c r="E68" s="6"/>
      <c r="F68" s="6"/>
      <c r="G68" s="7">
        <f>D68</f>
        <v>50000</v>
      </c>
      <c r="H68" s="8">
        <v>1</v>
      </c>
      <c r="I68" s="6">
        <v>0</v>
      </c>
      <c r="J68" s="9" t="s">
        <v>116</v>
      </c>
      <c r="K68" s="10"/>
    </row>
    <row r="69" spans="2:11" ht="47.25" x14ac:dyDescent="0.25">
      <c r="B69" s="4" t="s">
        <v>117</v>
      </c>
      <c r="C69" s="5" t="s">
        <v>118</v>
      </c>
      <c r="D69" s="6">
        <v>44000</v>
      </c>
      <c r="E69" s="6"/>
      <c r="F69" s="6"/>
      <c r="G69" s="7">
        <f>D69</f>
        <v>44000</v>
      </c>
      <c r="H69" s="8">
        <v>1</v>
      </c>
      <c r="I69" s="6">
        <v>8100</v>
      </c>
      <c r="J69" s="9" t="s">
        <v>119</v>
      </c>
      <c r="K69" s="10"/>
    </row>
    <row r="70" spans="2:11" x14ac:dyDescent="0.25">
      <c r="B70" s="4" t="s">
        <v>120</v>
      </c>
      <c r="C70" s="5"/>
      <c r="D70" s="6"/>
      <c r="E70" s="6"/>
      <c r="F70" s="6"/>
      <c r="G70" s="7">
        <f t="shared" ref="G70:G75" si="6">D70</f>
        <v>0</v>
      </c>
      <c r="H70" s="8"/>
      <c r="I70" s="6"/>
      <c r="J70" s="6"/>
      <c r="K70" s="10"/>
    </row>
    <row r="71" spans="2:11" x14ac:dyDescent="0.25">
      <c r="B71" s="4" t="s">
        <v>121</v>
      </c>
      <c r="C71" s="5"/>
      <c r="D71" s="6"/>
      <c r="E71" s="6"/>
      <c r="F71" s="6"/>
      <c r="G71" s="7">
        <f t="shared" si="6"/>
        <v>0</v>
      </c>
      <c r="H71" s="8"/>
      <c r="I71" s="6"/>
      <c r="J71" s="6"/>
      <c r="K71" s="10"/>
    </row>
    <row r="72" spans="2:11" x14ac:dyDescent="0.25">
      <c r="B72" s="4" t="s">
        <v>122</v>
      </c>
      <c r="C72" s="5"/>
      <c r="D72" s="6"/>
      <c r="E72" s="6"/>
      <c r="F72" s="6"/>
      <c r="G72" s="7">
        <f t="shared" si="6"/>
        <v>0</v>
      </c>
      <c r="H72" s="8"/>
      <c r="I72" s="6"/>
      <c r="J72" s="6"/>
      <c r="K72" s="10"/>
    </row>
    <row r="73" spans="2:11" x14ac:dyDescent="0.25">
      <c r="B73" s="4" t="s">
        <v>123</v>
      </c>
      <c r="C73" s="5"/>
      <c r="D73" s="6"/>
      <c r="E73" s="6"/>
      <c r="F73" s="6"/>
      <c r="G73" s="7">
        <f t="shared" si="6"/>
        <v>0</v>
      </c>
      <c r="H73" s="8"/>
      <c r="I73" s="6"/>
      <c r="J73" s="6"/>
      <c r="K73" s="10"/>
    </row>
    <row r="74" spans="2:11" x14ac:dyDescent="0.25">
      <c r="B74" s="4" t="s">
        <v>124</v>
      </c>
      <c r="C74" s="11"/>
      <c r="D74" s="12"/>
      <c r="E74" s="12"/>
      <c r="F74" s="12"/>
      <c r="G74" s="7">
        <f t="shared" si="6"/>
        <v>0</v>
      </c>
      <c r="H74" s="13"/>
      <c r="I74" s="12"/>
      <c r="J74" s="12"/>
      <c r="K74" s="14"/>
    </row>
    <row r="75" spans="2:11" x14ac:dyDescent="0.25">
      <c r="B75" s="4" t="s">
        <v>125</v>
      </c>
      <c r="C75" s="11"/>
      <c r="D75" s="12"/>
      <c r="E75" s="12"/>
      <c r="F75" s="12"/>
      <c r="G75" s="7">
        <f t="shared" si="6"/>
        <v>0</v>
      </c>
      <c r="H75" s="13"/>
      <c r="I75" s="12"/>
      <c r="J75" s="12"/>
      <c r="K75" s="14"/>
    </row>
    <row r="76" spans="2:11" x14ac:dyDescent="0.25">
      <c r="B76" s="15"/>
      <c r="C76" s="3" t="s">
        <v>38</v>
      </c>
      <c r="D76" s="18">
        <f>SUM(D68:D75)</f>
        <v>94000</v>
      </c>
      <c r="E76" s="18">
        <f>SUM(E68:E75)</f>
        <v>0</v>
      </c>
      <c r="F76" s="18">
        <f>SUM(F68:F75)</f>
        <v>0</v>
      </c>
      <c r="G76" s="18">
        <f>SUM(G68:G75)</f>
        <v>94000</v>
      </c>
      <c r="H76" s="16">
        <f>(H68*G68)+(H69*G69)+(H70*G70)+(H71*G71)+(H72*G72)+(H73*G73)+(H74*G74)+(H75*G75)</f>
        <v>94000</v>
      </c>
      <c r="I76" s="16">
        <f>SUM(I68:I75)</f>
        <v>8100</v>
      </c>
      <c r="J76" s="17"/>
      <c r="K76" s="14"/>
    </row>
    <row r="77" spans="2:11" x14ac:dyDescent="0.25">
      <c r="B77" s="3" t="s">
        <v>126</v>
      </c>
      <c r="C77" s="129" t="s">
        <v>127</v>
      </c>
      <c r="D77" s="129"/>
      <c r="E77" s="129"/>
      <c r="F77" s="129"/>
      <c r="G77" s="129"/>
      <c r="H77" s="129"/>
      <c r="I77" s="130"/>
      <c r="J77" s="130"/>
      <c r="K77" s="129"/>
    </row>
    <row r="78" spans="2:11" ht="63" x14ac:dyDescent="0.25">
      <c r="B78" s="4" t="s">
        <v>128</v>
      </c>
      <c r="C78" s="5" t="s">
        <v>129</v>
      </c>
      <c r="D78" s="22">
        <v>4500</v>
      </c>
      <c r="E78" s="22"/>
      <c r="F78" s="22"/>
      <c r="G78" s="23">
        <f>D78</f>
        <v>4500</v>
      </c>
      <c r="H78" s="24">
        <v>1</v>
      </c>
      <c r="I78" s="22">
        <v>5000</v>
      </c>
      <c r="J78" s="25" t="s">
        <v>130</v>
      </c>
      <c r="K78" s="26"/>
    </row>
    <row r="79" spans="2:11" ht="47.25" x14ac:dyDescent="0.25">
      <c r="B79" s="4" t="s">
        <v>131</v>
      </c>
      <c r="C79" s="5" t="s">
        <v>132</v>
      </c>
      <c r="D79" s="22">
        <v>62000</v>
      </c>
      <c r="E79" s="22"/>
      <c r="F79" s="22"/>
      <c r="G79" s="23">
        <f t="shared" ref="G79:G85" si="7">D79</f>
        <v>62000</v>
      </c>
      <c r="H79" s="24">
        <v>1</v>
      </c>
      <c r="I79" s="22">
        <v>13000</v>
      </c>
      <c r="J79" s="25" t="s">
        <v>133</v>
      </c>
      <c r="K79" s="26"/>
    </row>
    <row r="80" spans="2:11" ht="47.25" x14ac:dyDescent="0.25">
      <c r="B80" s="4" t="s">
        <v>134</v>
      </c>
      <c r="C80" s="5" t="s">
        <v>135</v>
      </c>
      <c r="D80" s="22">
        <v>50000</v>
      </c>
      <c r="E80" s="22"/>
      <c r="F80" s="22"/>
      <c r="G80" s="23">
        <f t="shared" si="7"/>
        <v>50000</v>
      </c>
      <c r="H80" s="24">
        <v>1</v>
      </c>
      <c r="I80" s="22">
        <v>15092</v>
      </c>
      <c r="J80" s="25" t="s">
        <v>136</v>
      </c>
      <c r="K80" s="26"/>
    </row>
    <row r="81" spans="2:11" x14ac:dyDescent="0.25">
      <c r="B81" s="4" t="s">
        <v>137</v>
      </c>
      <c r="C81" s="5"/>
      <c r="D81" s="6"/>
      <c r="E81" s="6"/>
      <c r="F81" s="6"/>
      <c r="G81" s="7">
        <f t="shared" si="7"/>
        <v>0</v>
      </c>
      <c r="H81" s="8"/>
      <c r="I81" s="6"/>
      <c r="J81" s="6"/>
      <c r="K81" s="10"/>
    </row>
    <row r="82" spans="2:11" x14ac:dyDescent="0.25">
      <c r="B82" s="4" t="s">
        <v>138</v>
      </c>
      <c r="C82" s="5"/>
      <c r="D82" s="6"/>
      <c r="E82" s="6"/>
      <c r="F82" s="6"/>
      <c r="G82" s="7">
        <f t="shared" si="7"/>
        <v>0</v>
      </c>
      <c r="H82" s="8"/>
      <c r="I82" s="6"/>
      <c r="J82" s="6"/>
      <c r="K82" s="10"/>
    </row>
    <row r="83" spans="2:11" x14ac:dyDescent="0.25">
      <c r="B83" s="4" t="s">
        <v>139</v>
      </c>
      <c r="C83" s="5"/>
      <c r="D83" s="6"/>
      <c r="E83" s="6"/>
      <c r="F83" s="6"/>
      <c r="G83" s="7">
        <f t="shared" si="7"/>
        <v>0</v>
      </c>
      <c r="H83" s="8"/>
      <c r="I83" s="6"/>
      <c r="J83" s="6"/>
      <c r="K83" s="10"/>
    </row>
    <row r="84" spans="2:11" x14ac:dyDescent="0.25">
      <c r="B84" s="4" t="s">
        <v>140</v>
      </c>
      <c r="C84" s="11"/>
      <c r="D84" s="12"/>
      <c r="E84" s="12"/>
      <c r="F84" s="12"/>
      <c r="G84" s="7">
        <f t="shared" si="7"/>
        <v>0</v>
      </c>
      <c r="H84" s="13"/>
      <c r="I84" s="12"/>
      <c r="J84" s="12"/>
      <c r="K84" s="14"/>
    </row>
    <row r="85" spans="2:11" x14ac:dyDescent="0.25">
      <c r="B85" s="4" t="s">
        <v>141</v>
      </c>
      <c r="C85" s="11"/>
      <c r="D85" s="12"/>
      <c r="E85" s="12"/>
      <c r="F85" s="12"/>
      <c r="G85" s="7">
        <f t="shared" si="7"/>
        <v>0</v>
      </c>
      <c r="H85" s="13"/>
      <c r="I85" s="12"/>
      <c r="J85" s="12"/>
      <c r="K85" s="14"/>
    </row>
    <row r="86" spans="2:11" x14ac:dyDescent="0.25">
      <c r="B86" s="15"/>
      <c r="C86" s="3" t="s">
        <v>38</v>
      </c>
      <c r="D86" s="16">
        <f>SUM(D78:D85)</f>
        <v>116500</v>
      </c>
      <c r="E86" s="16">
        <f>SUM(E78:E85)</f>
        <v>0</v>
      </c>
      <c r="F86" s="16">
        <f>SUM(F78:F85)</f>
        <v>0</v>
      </c>
      <c r="G86" s="16">
        <f>SUM(G78:G85)</f>
        <v>116500</v>
      </c>
      <c r="H86" s="16">
        <f>(H78*G78)+(H79*G79)+(H80*G80)+(H81*G81)+(H82*G82)+(H83*G83)+(H84*G84)+(H85*G85)</f>
        <v>116500</v>
      </c>
      <c r="I86" s="16">
        <f>SUM(I78:I85)</f>
        <v>33092</v>
      </c>
      <c r="J86" s="17"/>
      <c r="K86" s="14"/>
    </row>
    <row r="87" spans="2:11" x14ac:dyDescent="0.25">
      <c r="B87" s="30"/>
      <c r="C87" s="19"/>
      <c r="D87" s="31"/>
      <c r="E87" s="31"/>
      <c r="F87" s="31"/>
      <c r="G87" s="31"/>
      <c r="H87" s="31"/>
      <c r="I87" s="31"/>
      <c r="J87" s="31"/>
      <c r="K87" s="19"/>
    </row>
    <row r="88" spans="2:11" x14ac:dyDescent="0.25">
      <c r="B88" s="3" t="s">
        <v>142</v>
      </c>
      <c r="C88" s="131" t="s">
        <v>143</v>
      </c>
      <c r="D88" s="131"/>
      <c r="E88" s="131"/>
      <c r="F88" s="131"/>
      <c r="G88" s="131"/>
      <c r="H88" s="131"/>
      <c r="I88" s="132"/>
      <c r="J88" s="132"/>
      <c r="K88" s="131"/>
    </row>
    <row r="89" spans="2:11" x14ac:dyDescent="0.25">
      <c r="B89" s="3" t="s">
        <v>144</v>
      </c>
      <c r="C89" s="133" t="s">
        <v>145</v>
      </c>
      <c r="D89" s="134"/>
      <c r="E89" s="134"/>
      <c r="F89" s="134"/>
      <c r="G89" s="134"/>
      <c r="H89" s="134"/>
      <c r="I89" s="134"/>
      <c r="J89" s="134"/>
      <c r="K89" s="135"/>
    </row>
    <row r="90" spans="2:11" ht="63" x14ac:dyDescent="0.25">
      <c r="B90" s="4" t="s">
        <v>146</v>
      </c>
      <c r="C90" s="32" t="s">
        <v>147</v>
      </c>
      <c r="D90" s="6">
        <v>9600</v>
      </c>
      <c r="E90" s="6"/>
      <c r="F90" s="6"/>
      <c r="G90" s="7">
        <f t="shared" ref="G90:G97" si="8">D90</f>
        <v>9600</v>
      </c>
      <c r="H90" s="8">
        <v>1</v>
      </c>
      <c r="I90" s="6">
        <v>8909.5</v>
      </c>
      <c r="J90" s="9" t="s">
        <v>148</v>
      </c>
      <c r="K90" s="10"/>
    </row>
    <row r="91" spans="2:11" ht="47.25" x14ac:dyDescent="0.25">
      <c r="B91" s="4" t="s">
        <v>149</v>
      </c>
      <c r="C91" s="33" t="s">
        <v>150</v>
      </c>
      <c r="D91" s="6">
        <v>28800</v>
      </c>
      <c r="E91" s="6"/>
      <c r="F91" s="6"/>
      <c r="G91" s="7">
        <f t="shared" si="8"/>
        <v>28800</v>
      </c>
      <c r="H91" s="8">
        <v>1</v>
      </c>
      <c r="I91" s="6">
        <v>3800</v>
      </c>
      <c r="J91" s="9" t="s">
        <v>151</v>
      </c>
      <c r="K91" s="10"/>
    </row>
    <row r="92" spans="2:11" ht="78.75" x14ac:dyDescent="0.25">
      <c r="B92" s="4" t="s">
        <v>152</v>
      </c>
      <c r="C92" s="33" t="s">
        <v>36</v>
      </c>
      <c r="D92" s="6">
        <v>12700</v>
      </c>
      <c r="E92" s="6"/>
      <c r="F92" s="6"/>
      <c r="G92" s="7">
        <f t="shared" si="8"/>
        <v>12700</v>
      </c>
      <c r="H92" s="8">
        <v>1</v>
      </c>
      <c r="I92" s="6">
        <v>1464.9700000000003</v>
      </c>
      <c r="J92" s="9" t="s">
        <v>37</v>
      </c>
      <c r="K92" s="10"/>
    </row>
    <row r="93" spans="2:11" x14ac:dyDescent="0.25">
      <c r="B93" s="4" t="s">
        <v>153</v>
      </c>
      <c r="C93" s="34"/>
      <c r="D93" s="6"/>
      <c r="E93" s="6"/>
      <c r="F93" s="6"/>
      <c r="G93" s="7">
        <f t="shared" si="8"/>
        <v>0</v>
      </c>
      <c r="H93" s="8"/>
      <c r="I93" s="6"/>
      <c r="J93" s="9"/>
      <c r="K93" s="10"/>
    </row>
    <row r="94" spans="2:11" x14ac:dyDescent="0.25">
      <c r="B94" s="4" t="s">
        <v>154</v>
      </c>
      <c r="C94" s="34"/>
      <c r="D94" s="6"/>
      <c r="E94" s="6"/>
      <c r="F94" s="6"/>
      <c r="G94" s="7">
        <f t="shared" si="8"/>
        <v>0</v>
      </c>
      <c r="H94" s="8"/>
      <c r="I94" s="6"/>
      <c r="J94" s="9"/>
      <c r="K94" s="10"/>
    </row>
    <row r="95" spans="2:11" x14ac:dyDescent="0.25">
      <c r="B95" s="4" t="s">
        <v>155</v>
      </c>
      <c r="C95" s="33"/>
      <c r="D95" s="6"/>
      <c r="E95" s="6"/>
      <c r="F95" s="6"/>
      <c r="G95" s="7">
        <f t="shared" si="8"/>
        <v>0</v>
      </c>
      <c r="H95" s="8"/>
      <c r="I95" s="6"/>
      <c r="J95" s="9"/>
      <c r="K95" s="10"/>
    </row>
    <row r="96" spans="2:11" x14ac:dyDescent="0.25">
      <c r="B96" s="4" t="s">
        <v>156</v>
      </c>
      <c r="C96" s="11"/>
      <c r="D96" s="6"/>
      <c r="E96" s="12"/>
      <c r="F96" s="12"/>
      <c r="G96" s="7">
        <f t="shared" si="8"/>
        <v>0</v>
      </c>
      <c r="H96" s="13"/>
      <c r="I96" s="12"/>
      <c r="J96" s="12"/>
      <c r="K96" s="14"/>
    </row>
    <row r="97" spans="2:11" x14ac:dyDescent="0.25">
      <c r="B97" s="4" t="s">
        <v>157</v>
      </c>
      <c r="C97" s="11"/>
      <c r="D97" s="12"/>
      <c r="E97" s="12"/>
      <c r="F97" s="12"/>
      <c r="G97" s="7">
        <f t="shared" si="8"/>
        <v>0</v>
      </c>
      <c r="H97" s="13"/>
      <c r="I97" s="12"/>
      <c r="J97" s="12"/>
      <c r="K97" s="14"/>
    </row>
    <row r="98" spans="2:11" x14ac:dyDescent="0.25">
      <c r="B98" s="15"/>
      <c r="C98" s="3" t="s">
        <v>38</v>
      </c>
      <c r="D98" s="16">
        <f>SUM(D90:D97)</f>
        <v>51100</v>
      </c>
      <c r="E98" s="16">
        <f>SUM(E90:E97)</f>
        <v>0</v>
      </c>
      <c r="F98" s="16">
        <f>SUM(F90:F97)</f>
        <v>0</v>
      </c>
      <c r="G98" s="18">
        <f>SUM(G90:G97)</f>
        <v>51100</v>
      </c>
      <c r="H98" s="16">
        <f>(H90*G90)+(H91*G91)+(H92*G92)+(H93*G93)+(H94*G94)+(H95*G95)+(H96*G96)+(H97*G97)</f>
        <v>51100</v>
      </c>
      <c r="I98" s="16">
        <f>SUM(I90:I97)</f>
        <v>14174.470000000001</v>
      </c>
      <c r="J98" s="17"/>
      <c r="K98" s="14"/>
    </row>
    <row r="99" spans="2:11" x14ac:dyDescent="0.25">
      <c r="B99" s="3" t="s">
        <v>158</v>
      </c>
      <c r="C99" s="117" t="s">
        <v>159</v>
      </c>
      <c r="D99" s="117"/>
      <c r="E99" s="117"/>
      <c r="F99" s="117"/>
      <c r="G99" s="117"/>
      <c r="H99" s="117"/>
      <c r="I99" s="118"/>
      <c r="J99" s="118"/>
      <c r="K99" s="117"/>
    </row>
    <row r="100" spans="2:11" ht="47.25" x14ac:dyDescent="0.25">
      <c r="B100" s="4" t="s">
        <v>160</v>
      </c>
      <c r="C100" s="34" t="s">
        <v>161</v>
      </c>
      <c r="D100" s="22">
        <v>19200</v>
      </c>
      <c r="E100" s="22"/>
      <c r="F100" s="22"/>
      <c r="G100" s="23">
        <f>D100</f>
        <v>19200</v>
      </c>
      <c r="H100" s="24">
        <v>1</v>
      </c>
      <c r="I100" s="22">
        <v>0</v>
      </c>
      <c r="J100" s="25" t="s">
        <v>162</v>
      </c>
      <c r="K100" s="10"/>
    </row>
    <row r="101" spans="2:11" ht="47.25" x14ac:dyDescent="0.25">
      <c r="B101" s="4" t="s">
        <v>163</v>
      </c>
      <c r="C101" s="35" t="s">
        <v>164</v>
      </c>
      <c r="D101" s="22">
        <v>4400</v>
      </c>
      <c r="E101" s="22"/>
      <c r="F101" s="22"/>
      <c r="G101" s="23">
        <f t="shared" ref="G101:G107" si="9">D101</f>
        <v>4400</v>
      </c>
      <c r="H101" s="24">
        <v>1</v>
      </c>
      <c r="I101" s="22">
        <v>0</v>
      </c>
      <c r="J101" s="25" t="s">
        <v>165</v>
      </c>
      <c r="K101" s="10"/>
    </row>
    <row r="102" spans="2:11" x14ac:dyDescent="0.25">
      <c r="B102" s="4" t="s">
        <v>166</v>
      </c>
      <c r="C102" s="36"/>
      <c r="D102" s="6"/>
      <c r="E102" s="6"/>
      <c r="F102" s="6"/>
      <c r="G102" s="7">
        <f t="shared" si="9"/>
        <v>0</v>
      </c>
      <c r="H102" s="8"/>
      <c r="I102" s="6"/>
      <c r="J102" s="6"/>
      <c r="K102" s="10"/>
    </row>
    <row r="103" spans="2:11" x14ac:dyDescent="0.25">
      <c r="B103" s="4" t="s">
        <v>167</v>
      </c>
      <c r="C103" s="36"/>
      <c r="D103" s="6"/>
      <c r="E103" s="6"/>
      <c r="F103" s="6"/>
      <c r="G103" s="7">
        <f t="shared" si="9"/>
        <v>0</v>
      </c>
      <c r="H103" s="8"/>
      <c r="I103" s="6"/>
      <c r="J103" s="6"/>
      <c r="K103" s="10"/>
    </row>
    <row r="104" spans="2:11" x14ac:dyDescent="0.25">
      <c r="B104" s="4" t="s">
        <v>168</v>
      </c>
      <c r="C104" s="36"/>
      <c r="D104" s="6"/>
      <c r="E104" s="6"/>
      <c r="F104" s="6"/>
      <c r="G104" s="7">
        <f t="shared" si="9"/>
        <v>0</v>
      </c>
      <c r="H104" s="8"/>
      <c r="I104" s="6"/>
      <c r="J104" s="6"/>
      <c r="K104" s="10"/>
    </row>
    <row r="105" spans="2:11" x14ac:dyDescent="0.25">
      <c r="B105" s="4" t="s">
        <v>169</v>
      </c>
      <c r="C105" s="36"/>
      <c r="D105" s="6"/>
      <c r="E105" s="6"/>
      <c r="F105" s="6"/>
      <c r="G105" s="7">
        <f t="shared" si="9"/>
        <v>0</v>
      </c>
      <c r="H105" s="8"/>
      <c r="I105" s="6"/>
      <c r="J105" s="6"/>
      <c r="K105" s="10"/>
    </row>
    <row r="106" spans="2:11" x14ac:dyDescent="0.25">
      <c r="B106" s="4" t="s">
        <v>170</v>
      </c>
      <c r="C106" s="11"/>
      <c r="D106" s="12"/>
      <c r="E106" s="12"/>
      <c r="F106" s="12"/>
      <c r="G106" s="7">
        <f t="shared" si="9"/>
        <v>0</v>
      </c>
      <c r="H106" s="13"/>
      <c r="I106" s="12"/>
      <c r="J106" s="12"/>
      <c r="K106" s="14"/>
    </row>
    <row r="107" spans="2:11" x14ac:dyDescent="0.25">
      <c r="B107" s="4" t="s">
        <v>171</v>
      </c>
      <c r="C107" s="11"/>
      <c r="D107" s="12"/>
      <c r="E107" s="12"/>
      <c r="F107" s="12"/>
      <c r="G107" s="7">
        <f t="shared" si="9"/>
        <v>0</v>
      </c>
      <c r="H107" s="13"/>
      <c r="I107" s="12"/>
      <c r="J107" s="12"/>
      <c r="K107" s="14"/>
    </row>
    <row r="108" spans="2:11" x14ac:dyDescent="0.25">
      <c r="B108" s="15"/>
      <c r="C108" s="3" t="s">
        <v>38</v>
      </c>
      <c r="D108" s="18">
        <f>SUM(D100:D107)</f>
        <v>23600</v>
      </c>
      <c r="E108" s="18">
        <f>SUM(E100:E107)</f>
        <v>0</v>
      </c>
      <c r="F108" s="18">
        <f>SUM(F100:F107)</f>
        <v>0</v>
      </c>
      <c r="G108" s="18">
        <f>SUM(G100:G107)</f>
        <v>23600</v>
      </c>
      <c r="H108" s="16">
        <f>(H100*G100)+(H101*G101)+(H102*G102)+(H103*G103)+(H104*G104)+(H105*G105)+(H106*G106)+(H107*G107)</f>
        <v>23600</v>
      </c>
      <c r="I108" s="16">
        <f>SUM(I100:I107)</f>
        <v>0</v>
      </c>
      <c r="J108" s="17"/>
      <c r="K108" s="14"/>
    </row>
    <row r="109" spans="2:11" x14ac:dyDescent="0.25">
      <c r="B109" s="3" t="s">
        <v>172</v>
      </c>
      <c r="C109" s="117" t="s">
        <v>173</v>
      </c>
      <c r="D109" s="117"/>
      <c r="E109" s="117"/>
      <c r="F109" s="117"/>
      <c r="G109" s="117"/>
      <c r="H109" s="117"/>
      <c r="I109" s="118"/>
      <c r="J109" s="118"/>
      <c r="K109" s="117"/>
    </row>
    <row r="110" spans="2:11" ht="47.25" x14ac:dyDescent="0.25">
      <c r="B110" s="4" t="s">
        <v>174</v>
      </c>
      <c r="C110" s="35" t="s">
        <v>175</v>
      </c>
      <c r="D110" s="22">
        <v>9600</v>
      </c>
      <c r="E110" s="22"/>
      <c r="F110" s="22"/>
      <c r="G110" s="23">
        <f>D110</f>
        <v>9600</v>
      </c>
      <c r="H110" s="24">
        <v>1</v>
      </c>
      <c r="I110" s="22">
        <v>0</v>
      </c>
      <c r="J110" s="25" t="s">
        <v>176</v>
      </c>
      <c r="K110" s="10"/>
    </row>
    <row r="111" spans="2:11" ht="47.25" x14ac:dyDescent="0.25">
      <c r="B111" s="4" t="s">
        <v>177</v>
      </c>
      <c r="C111" s="35" t="s">
        <v>178</v>
      </c>
      <c r="D111" s="22">
        <v>70000</v>
      </c>
      <c r="E111" s="22"/>
      <c r="F111" s="22"/>
      <c r="G111" s="23">
        <f t="shared" ref="G111:G117" si="10">D111</f>
        <v>70000</v>
      </c>
      <c r="H111" s="24">
        <v>1</v>
      </c>
      <c r="I111" s="22">
        <v>17400</v>
      </c>
      <c r="J111" s="25" t="s">
        <v>179</v>
      </c>
      <c r="K111" s="10"/>
    </row>
    <row r="112" spans="2:11" x14ac:dyDescent="0.25">
      <c r="B112" s="4" t="s">
        <v>180</v>
      </c>
      <c r="C112" s="5"/>
      <c r="D112" s="6"/>
      <c r="E112" s="6"/>
      <c r="F112" s="6"/>
      <c r="G112" s="7">
        <f t="shared" si="10"/>
        <v>0</v>
      </c>
      <c r="H112" s="8"/>
      <c r="I112" s="6"/>
      <c r="J112" s="6"/>
      <c r="K112" s="10"/>
    </row>
    <row r="113" spans="2:11" x14ac:dyDescent="0.25">
      <c r="B113" s="4" t="s">
        <v>181</v>
      </c>
      <c r="C113" s="5"/>
      <c r="D113" s="6"/>
      <c r="E113" s="6"/>
      <c r="F113" s="6"/>
      <c r="G113" s="7">
        <f t="shared" si="10"/>
        <v>0</v>
      </c>
      <c r="H113" s="8"/>
      <c r="I113" s="6"/>
      <c r="J113" s="6"/>
      <c r="K113" s="10"/>
    </row>
    <row r="114" spans="2:11" x14ac:dyDescent="0.25">
      <c r="B114" s="4" t="s">
        <v>182</v>
      </c>
      <c r="C114" s="5"/>
      <c r="D114" s="6"/>
      <c r="E114" s="6"/>
      <c r="F114" s="6"/>
      <c r="G114" s="7">
        <f t="shared" si="10"/>
        <v>0</v>
      </c>
      <c r="H114" s="8"/>
      <c r="I114" s="6"/>
      <c r="J114" s="6"/>
      <c r="K114" s="10"/>
    </row>
    <row r="115" spans="2:11" x14ac:dyDescent="0.25">
      <c r="B115" s="4" t="s">
        <v>183</v>
      </c>
      <c r="C115" s="5"/>
      <c r="D115" s="6"/>
      <c r="E115" s="6"/>
      <c r="F115" s="6"/>
      <c r="G115" s="7">
        <f t="shared" si="10"/>
        <v>0</v>
      </c>
      <c r="H115" s="8"/>
      <c r="I115" s="6"/>
      <c r="J115" s="6"/>
      <c r="K115" s="10"/>
    </row>
    <row r="116" spans="2:11" x14ac:dyDescent="0.25">
      <c r="B116" s="4" t="s">
        <v>184</v>
      </c>
      <c r="C116" s="11"/>
      <c r="D116" s="12"/>
      <c r="E116" s="12"/>
      <c r="F116" s="12"/>
      <c r="G116" s="7">
        <f t="shared" si="10"/>
        <v>0</v>
      </c>
      <c r="H116" s="13"/>
      <c r="I116" s="12"/>
      <c r="J116" s="12"/>
      <c r="K116" s="14"/>
    </row>
    <row r="117" spans="2:11" x14ac:dyDescent="0.25">
      <c r="B117" s="4" t="s">
        <v>185</v>
      </c>
      <c r="C117" s="11"/>
      <c r="D117" s="12"/>
      <c r="E117" s="12"/>
      <c r="F117" s="12"/>
      <c r="G117" s="7">
        <f t="shared" si="10"/>
        <v>0</v>
      </c>
      <c r="H117" s="13"/>
      <c r="I117" s="12"/>
      <c r="J117" s="12"/>
      <c r="K117" s="14"/>
    </row>
    <row r="118" spans="2:11" x14ac:dyDescent="0.25">
      <c r="B118" s="15"/>
      <c r="C118" s="3" t="s">
        <v>38</v>
      </c>
      <c r="D118" s="16">
        <f>SUM(D110:D117)</f>
        <v>79600</v>
      </c>
      <c r="E118" s="16">
        <f>SUM(E110:E117)</f>
        <v>0</v>
      </c>
      <c r="F118" s="16">
        <f>SUM(F110:F117)</f>
        <v>0</v>
      </c>
      <c r="G118" s="16">
        <f>SUM(G110:G117)</f>
        <v>79600</v>
      </c>
      <c r="H118" s="16">
        <f>(H110*G110)+(H111*G111)+(H112*G112)+(H113*G113)+(H114*G114)+(H115*G115)+(H116*G116)+(H117*G117)</f>
        <v>79600</v>
      </c>
      <c r="I118" s="16">
        <f>SUM(I110:I117)</f>
        <v>17400</v>
      </c>
      <c r="J118" s="17"/>
      <c r="K118" s="14"/>
    </row>
    <row r="119" spans="2:11" x14ac:dyDescent="0.25">
      <c r="B119" s="30"/>
      <c r="C119" s="19"/>
      <c r="D119" s="31"/>
      <c r="E119" s="31"/>
      <c r="F119" s="31"/>
      <c r="G119" s="31"/>
      <c r="H119" s="31"/>
      <c r="I119" s="31"/>
      <c r="J119" s="31"/>
      <c r="K119" s="19"/>
    </row>
    <row r="120" spans="2:11" x14ac:dyDescent="0.25">
      <c r="B120" s="30"/>
      <c r="C120" s="19"/>
      <c r="D120" s="31"/>
      <c r="E120" s="31"/>
      <c r="F120" s="31"/>
      <c r="G120" s="31"/>
      <c r="H120" s="31"/>
      <c r="I120" s="31"/>
      <c r="J120" s="31"/>
      <c r="K120" s="19"/>
    </row>
    <row r="121" spans="2:11" x14ac:dyDescent="0.25">
      <c r="B121" s="3" t="s">
        <v>186</v>
      </c>
      <c r="C121" s="37" t="s">
        <v>187</v>
      </c>
      <c r="D121" s="38">
        <v>119200</v>
      </c>
      <c r="E121" s="38"/>
      <c r="F121" s="38"/>
      <c r="G121" s="39">
        <f>D121</f>
        <v>119200</v>
      </c>
      <c r="H121" s="40">
        <v>0.6</v>
      </c>
      <c r="I121" s="38">
        <v>38045.610350000003</v>
      </c>
      <c r="J121" s="38"/>
      <c r="K121" s="41"/>
    </row>
    <row r="122" spans="2:11" x14ac:dyDescent="0.25">
      <c r="B122" s="3" t="s">
        <v>188</v>
      </c>
      <c r="C122" s="37" t="s">
        <v>189</v>
      </c>
      <c r="D122" s="38">
        <v>82900</v>
      </c>
      <c r="E122" s="38"/>
      <c r="F122" s="38"/>
      <c r="G122" s="39">
        <f>D122</f>
        <v>82900</v>
      </c>
      <c r="H122" s="40"/>
      <c r="I122" s="38">
        <v>30732.89</v>
      </c>
      <c r="J122" s="38"/>
      <c r="K122" s="41"/>
    </row>
    <row r="123" spans="2:11" ht="47.25" x14ac:dyDescent="0.25">
      <c r="B123" s="3" t="s">
        <v>190</v>
      </c>
      <c r="C123" s="42" t="s">
        <v>191</v>
      </c>
      <c r="D123" s="38">
        <v>18300</v>
      </c>
      <c r="E123" s="38"/>
      <c r="F123" s="38"/>
      <c r="G123" s="39">
        <f>D123</f>
        <v>18300</v>
      </c>
      <c r="H123" s="40">
        <v>1</v>
      </c>
      <c r="I123" s="38">
        <v>0</v>
      </c>
      <c r="J123" s="38" t="s">
        <v>192</v>
      </c>
      <c r="K123" s="41"/>
    </row>
    <row r="124" spans="2:11" ht="47.25" x14ac:dyDescent="0.25">
      <c r="B124" s="43" t="s">
        <v>193</v>
      </c>
      <c r="C124" s="37" t="s">
        <v>194</v>
      </c>
      <c r="D124" s="38">
        <v>18000</v>
      </c>
      <c r="E124" s="38"/>
      <c r="F124" s="38"/>
      <c r="G124" s="39">
        <f>D124</f>
        <v>18000</v>
      </c>
      <c r="H124" s="40">
        <v>1</v>
      </c>
      <c r="I124" s="38">
        <v>0</v>
      </c>
      <c r="J124" s="38" t="s">
        <v>195</v>
      </c>
      <c r="K124" s="41"/>
    </row>
    <row r="125" spans="2:11" ht="31.5" x14ac:dyDescent="0.25">
      <c r="B125" s="3" t="s">
        <v>196</v>
      </c>
      <c r="C125" s="37" t="s">
        <v>197</v>
      </c>
      <c r="D125" s="38">
        <v>20000</v>
      </c>
      <c r="E125" s="38"/>
      <c r="F125" s="38"/>
      <c r="G125" s="39">
        <f>D125</f>
        <v>20000</v>
      </c>
      <c r="H125" s="40">
        <v>1</v>
      </c>
      <c r="I125" s="38">
        <v>0</v>
      </c>
      <c r="J125" s="38" t="s">
        <v>198</v>
      </c>
      <c r="K125" s="41"/>
    </row>
    <row r="126" spans="2:11" x14ac:dyDescent="0.25">
      <c r="B126" s="30"/>
      <c r="C126" s="44" t="s">
        <v>199</v>
      </c>
      <c r="D126" s="45">
        <f>SUM(D121:D125)</f>
        <v>258400</v>
      </c>
      <c r="E126" s="45">
        <f>SUM(E121:E124)</f>
        <v>0</v>
      </c>
      <c r="F126" s="45">
        <f>SUM(F121:F124)</f>
        <v>0</v>
      </c>
      <c r="G126" s="45">
        <f>SUM(G121:G124)</f>
        <v>238400</v>
      </c>
      <c r="H126" s="16">
        <f>(H121*G121)+(H122*G122)+(H123*G123)+(H124*G124)+(H125*G125)</f>
        <v>127820</v>
      </c>
      <c r="I126" s="16">
        <f>SUM(I121:I125)</f>
        <v>68778.500350000002</v>
      </c>
      <c r="J126" s="17"/>
      <c r="K126" s="37"/>
    </row>
    <row r="127" spans="2:11" x14ac:dyDescent="0.25">
      <c r="B127" s="30"/>
      <c r="C127" s="19"/>
      <c r="D127" s="31"/>
      <c r="E127" s="31"/>
      <c r="F127" s="31"/>
      <c r="G127" s="31"/>
      <c r="H127" s="31"/>
      <c r="I127" s="31"/>
      <c r="J127" s="31"/>
      <c r="K127" s="19"/>
    </row>
    <row r="128" spans="2:11" x14ac:dyDescent="0.25">
      <c r="B128" s="30"/>
      <c r="C128" s="19"/>
      <c r="D128" s="31"/>
      <c r="E128" s="31"/>
      <c r="F128" s="31"/>
      <c r="G128" s="31"/>
      <c r="H128" s="31"/>
      <c r="I128" s="31"/>
      <c r="J128" s="31"/>
      <c r="K128" s="19"/>
    </row>
    <row r="129" spans="2:11" x14ac:dyDescent="0.25">
      <c r="B129" s="30"/>
      <c r="C129" s="19"/>
      <c r="D129" s="31"/>
      <c r="E129" s="31"/>
      <c r="F129" s="31"/>
      <c r="G129" s="31"/>
      <c r="H129" s="31"/>
      <c r="I129" s="31"/>
      <c r="J129" s="31"/>
      <c r="K129" s="19"/>
    </row>
    <row r="130" spans="2:11" x14ac:dyDescent="0.25">
      <c r="B130" s="30"/>
      <c r="C130" s="19"/>
      <c r="D130" s="31"/>
      <c r="E130" s="31"/>
      <c r="F130" s="31"/>
      <c r="G130" s="31"/>
      <c r="H130" s="31"/>
      <c r="I130" s="31"/>
      <c r="J130" s="31"/>
      <c r="K130" s="19"/>
    </row>
    <row r="131" spans="2:11" x14ac:dyDescent="0.25">
      <c r="B131" s="30"/>
      <c r="C131" s="19"/>
      <c r="D131" s="31"/>
      <c r="E131" s="31"/>
      <c r="F131" s="31"/>
      <c r="G131" s="31"/>
      <c r="H131" s="31"/>
      <c r="I131" s="31"/>
      <c r="J131" s="31"/>
      <c r="K131" s="19"/>
    </row>
    <row r="132" spans="2:11" x14ac:dyDescent="0.25">
      <c r="B132" s="30"/>
      <c r="C132" s="19"/>
      <c r="D132" s="31"/>
      <c r="E132" s="31"/>
      <c r="F132" s="31"/>
      <c r="G132" s="31"/>
      <c r="H132" s="31"/>
      <c r="I132" s="31"/>
      <c r="J132" s="31"/>
      <c r="K132" s="19"/>
    </row>
    <row r="133" spans="2:11" ht="16.5" thickBot="1" x14ac:dyDescent="0.3">
      <c r="B133" s="30"/>
      <c r="C133" s="19"/>
      <c r="D133" s="31"/>
      <c r="E133" s="31"/>
      <c r="F133" s="31"/>
      <c r="G133" s="31"/>
      <c r="H133" s="31"/>
      <c r="I133" s="31"/>
      <c r="J133" s="31"/>
      <c r="K133" s="19"/>
    </row>
    <row r="134" spans="2:11" x14ac:dyDescent="0.25">
      <c r="B134" s="30"/>
      <c r="C134" s="119" t="s">
        <v>200</v>
      </c>
      <c r="D134" s="120"/>
      <c r="E134" s="46"/>
      <c r="F134" s="46"/>
      <c r="G134" s="47"/>
      <c r="H134" s="48"/>
      <c r="I134" s="49"/>
      <c r="J134" s="49"/>
      <c r="K134" s="48"/>
    </row>
    <row r="135" spans="2:11" x14ac:dyDescent="0.25">
      <c r="B135" s="30"/>
      <c r="C135" s="121"/>
      <c r="D135" s="123" t="str">
        <f>D3</f>
        <v>Recipient Organization</v>
      </c>
      <c r="E135" s="50" t="s">
        <v>201</v>
      </c>
      <c r="F135" s="16" t="s">
        <v>202</v>
      </c>
      <c r="G135" s="125" t="s">
        <v>5</v>
      </c>
      <c r="H135" s="19"/>
      <c r="I135" s="31"/>
      <c r="J135" s="31"/>
      <c r="K135" s="48"/>
    </row>
    <row r="136" spans="2:11" x14ac:dyDescent="0.25">
      <c r="B136" s="30"/>
      <c r="C136" s="122"/>
      <c r="D136" s="124"/>
      <c r="E136" s="51"/>
      <c r="F136" s="52"/>
      <c r="G136" s="126"/>
      <c r="H136" s="19"/>
      <c r="I136" s="31"/>
      <c r="J136" s="31"/>
      <c r="K136" s="48"/>
    </row>
    <row r="137" spans="2:11" x14ac:dyDescent="0.25">
      <c r="B137" s="53"/>
      <c r="C137" s="54" t="s">
        <v>203</v>
      </c>
      <c r="D137" s="55">
        <f>SUM(D14,D24,D34,D44,D56,D66,D76,D86,D98,D108,D118,D121,D122,D123,D124,D125)</f>
        <v>1121495.325</v>
      </c>
      <c r="E137" s="55">
        <f>SUM(E14,E24,E34,E44,E56,E66,E76,E86,E98,E108,E118,E121,E122,E123,E124,E125)</f>
        <v>0</v>
      </c>
      <c r="F137" s="55">
        <f>SUM(F14,F24,F34,F44,F56,F66,F76,F86,F98,F108,F118,F121,F122,F123,F124,F125)</f>
        <v>0</v>
      </c>
      <c r="G137" s="55">
        <f>SUM(D137:F137)</f>
        <v>1121495.325</v>
      </c>
      <c r="H137" s="19"/>
      <c r="I137" s="31"/>
      <c r="J137" s="31"/>
      <c r="K137" s="53"/>
    </row>
    <row r="138" spans="2:11" x14ac:dyDescent="0.25">
      <c r="B138" s="56"/>
      <c r="C138" s="54" t="s">
        <v>204</v>
      </c>
      <c r="D138" s="55">
        <f>D137*0.07</f>
        <v>78504.672749999998</v>
      </c>
      <c r="E138" s="57">
        <f>E137*0.07</f>
        <v>0</v>
      </c>
      <c r="F138" s="58">
        <f>F137*0.07</f>
        <v>0</v>
      </c>
      <c r="G138" s="55">
        <f>G137*0.07</f>
        <v>78504.672749999998</v>
      </c>
      <c r="H138" s="56"/>
      <c r="I138" s="59"/>
      <c r="J138" s="59"/>
      <c r="K138" s="60"/>
    </row>
    <row r="139" spans="2:11" ht="16.5" thickBot="1" x14ac:dyDescent="0.3">
      <c r="B139" s="56"/>
      <c r="C139" s="61" t="s">
        <v>5</v>
      </c>
      <c r="D139" s="62">
        <f>SUM(D137:D138)</f>
        <v>1199999.9977499999</v>
      </c>
      <c r="E139" s="63">
        <f>SUM(E137:E138)</f>
        <v>0</v>
      </c>
      <c r="F139" s="64">
        <f>SUM(F137:F138)</f>
        <v>0</v>
      </c>
      <c r="G139" s="62">
        <f>SUM(G137:G138)</f>
        <v>1199999.9977499999</v>
      </c>
      <c r="H139" s="56"/>
      <c r="I139" s="59"/>
      <c r="J139" s="59"/>
      <c r="K139" s="60"/>
    </row>
    <row r="140" spans="2:11" x14ac:dyDescent="0.25">
      <c r="B140" s="56"/>
      <c r="C140" s="15"/>
      <c r="D140" s="15"/>
      <c r="E140" s="15"/>
      <c r="F140" s="15"/>
      <c r="G140" s="15"/>
      <c r="H140" s="15"/>
      <c r="I140" s="65"/>
      <c r="J140" s="65"/>
      <c r="K140" s="66"/>
    </row>
    <row r="141" spans="2:11" ht="16.5" thickBot="1" x14ac:dyDescent="0.3">
      <c r="B141" s="19"/>
      <c r="C141" s="30"/>
      <c r="D141" s="67"/>
      <c r="E141" s="67"/>
      <c r="F141" s="67"/>
      <c r="G141" s="67"/>
      <c r="H141" s="67"/>
      <c r="I141" s="68"/>
      <c r="J141" s="68"/>
      <c r="K141" s="48"/>
    </row>
    <row r="142" spans="2:11" x14ac:dyDescent="0.25">
      <c r="B142" s="60"/>
      <c r="C142" s="102" t="s">
        <v>205</v>
      </c>
      <c r="D142" s="103"/>
      <c r="E142" s="104"/>
      <c r="F142" s="104"/>
      <c r="G142" s="104"/>
      <c r="H142" s="105"/>
      <c r="I142" s="69"/>
      <c r="J142" s="69"/>
      <c r="K142" s="60"/>
    </row>
    <row r="143" spans="2:11" x14ac:dyDescent="0.25">
      <c r="B143" s="60"/>
      <c r="C143" s="70"/>
      <c r="D143" s="106" t="str">
        <f>D3</f>
        <v>Recipient Organization</v>
      </c>
      <c r="E143" s="71" t="s">
        <v>201</v>
      </c>
      <c r="F143" s="71" t="s">
        <v>202</v>
      </c>
      <c r="G143" s="108" t="s">
        <v>5</v>
      </c>
      <c r="H143" s="110" t="s">
        <v>206</v>
      </c>
      <c r="I143" s="69"/>
      <c r="J143" s="69"/>
      <c r="K143" s="60"/>
    </row>
    <row r="144" spans="2:11" x14ac:dyDescent="0.25">
      <c r="B144" s="60"/>
      <c r="C144" s="70"/>
      <c r="D144" s="107"/>
      <c r="E144" s="71"/>
      <c r="F144" s="71"/>
      <c r="G144" s="109"/>
      <c r="H144" s="111"/>
      <c r="I144" s="69"/>
      <c r="J144" s="69"/>
      <c r="K144" s="60"/>
    </row>
    <row r="145" spans="2:11" x14ac:dyDescent="0.25">
      <c r="B145" s="60"/>
      <c r="C145" s="72" t="s">
        <v>207</v>
      </c>
      <c r="D145" s="73">
        <f>D139*H145</f>
        <v>419999.99921249994</v>
      </c>
      <c r="E145" s="74">
        <f>SUM(E137:E138)*0.7</f>
        <v>0</v>
      </c>
      <c r="F145" s="74">
        <f>SUM(F137:F138)*0.7</f>
        <v>0</v>
      </c>
      <c r="G145" s="74"/>
      <c r="H145" s="75">
        <v>0.35</v>
      </c>
      <c r="I145" s="49"/>
      <c r="J145" s="49"/>
      <c r="K145" s="60"/>
    </row>
    <row r="146" spans="2:11" x14ac:dyDescent="0.25">
      <c r="B146" s="112"/>
      <c r="C146" s="76" t="s">
        <v>208</v>
      </c>
      <c r="D146" s="77">
        <f>D139*H146</f>
        <v>419999.99921249994</v>
      </c>
      <c r="E146" s="78">
        <f>SUM(E137:E138)*0.3</f>
        <v>0</v>
      </c>
      <c r="F146" s="78">
        <f>SUM(F137:F138)*0.3</f>
        <v>0</v>
      </c>
      <c r="G146" s="78"/>
      <c r="H146" s="79">
        <v>0.35</v>
      </c>
      <c r="I146" s="49"/>
      <c r="J146" s="49"/>
      <c r="K146" s="15"/>
    </row>
    <row r="147" spans="2:11" x14ac:dyDescent="0.25">
      <c r="B147" s="112"/>
      <c r="C147" s="76" t="s">
        <v>209</v>
      </c>
      <c r="D147" s="77">
        <f>D139*H147</f>
        <v>359999.99932499992</v>
      </c>
      <c r="E147" s="78"/>
      <c r="F147" s="78"/>
      <c r="G147" s="78"/>
      <c r="H147" s="79">
        <v>0.3</v>
      </c>
      <c r="I147" s="49"/>
      <c r="J147" s="49"/>
      <c r="K147" s="15"/>
    </row>
    <row r="148" spans="2:11" ht="16.5" thickBot="1" x14ac:dyDescent="0.3">
      <c r="B148" s="112"/>
      <c r="C148" s="61" t="s">
        <v>210</v>
      </c>
      <c r="D148" s="64">
        <f>SUM(D145:D147)</f>
        <v>1199999.9977499999</v>
      </c>
      <c r="E148" s="64">
        <f>SUM(E145:E146)</f>
        <v>0</v>
      </c>
      <c r="F148" s="64">
        <f>SUM(F145:F146)</f>
        <v>0</v>
      </c>
      <c r="G148" s="80"/>
      <c r="H148" s="81"/>
      <c r="I148" s="82"/>
      <c r="J148" s="82"/>
      <c r="K148" s="15"/>
    </row>
    <row r="149" spans="2:11" ht="16.5" thickBot="1" x14ac:dyDescent="0.3">
      <c r="B149" s="112"/>
      <c r="C149" s="83"/>
      <c r="D149" s="84"/>
      <c r="E149" s="84"/>
      <c r="F149" s="84"/>
      <c r="G149" s="84"/>
      <c r="H149" s="84"/>
      <c r="I149" s="85"/>
      <c r="J149" s="85"/>
      <c r="K149" s="15"/>
    </row>
    <row r="150" spans="2:11" x14ac:dyDescent="0.25">
      <c r="B150" s="112"/>
      <c r="C150" s="86" t="s">
        <v>211</v>
      </c>
      <c r="D150" s="87">
        <f>SUM(H14,H24,H34,H44,H56,H66,H76,H86,H98,H108,H118,H126)*1.07</f>
        <v>1059808.59775</v>
      </c>
      <c r="E150" s="67"/>
      <c r="F150" s="67"/>
      <c r="G150" s="67"/>
      <c r="H150" s="88" t="s">
        <v>212</v>
      </c>
      <c r="I150" s="89">
        <f>SUM(I126,I118,I108,I98,I86,I76,I66,I56,I44,I34,I24,I14)</f>
        <v>320865.13034999999</v>
      </c>
      <c r="J150" s="90"/>
      <c r="K150" s="15"/>
    </row>
    <row r="151" spans="2:11" ht="16.5" thickBot="1" x14ac:dyDescent="0.3">
      <c r="B151" s="112"/>
      <c r="C151" s="91" t="s">
        <v>213</v>
      </c>
      <c r="D151" s="92">
        <f>D150/D139</f>
        <v>0.88317383311428432</v>
      </c>
      <c r="E151" s="93"/>
      <c r="F151" s="93"/>
      <c r="G151" s="93"/>
      <c r="H151" s="94" t="s">
        <v>214</v>
      </c>
      <c r="I151" s="95">
        <f>I150/D137</f>
        <v>0.2861047417651964</v>
      </c>
      <c r="J151" s="96"/>
      <c r="K151" s="15"/>
    </row>
    <row r="152" spans="2:11" x14ac:dyDescent="0.25">
      <c r="B152" s="112"/>
      <c r="C152" s="113"/>
      <c r="D152" s="114"/>
      <c r="E152" s="97"/>
      <c r="F152" s="97"/>
      <c r="G152" s="97"/>
      <c r="H152" s="15"/>
      <c r="I152" s="65"/>
      <c r="J152" s="65"/>
      <c r="K152" s="15"/>
    </row>
    <row r="153" spans="2:11" x14ac:dyDescent="0.25">
      <c r="B153" s="112"/>
      <c r="C153" s="91" t="s">
        <v>215</v>
      </c>
      <c r="D153" s="98">
        <f>SUM(D123:F125)*1.07</f>
        <v>60241</v>
      </c>
      <c r="E153" s="99"/>
      <c r="F153" s="99"/>
      <c r="G153" s="99"/>
      <c r="H153" s="15"/>
      <c r="I153" s="65"/>
      <c r="J153" s="65"/>
      <c r="K153" s="15"/>
    </row>
    <row r="154" spans="2:11" x14ac:dyDescent="0.25">
      <c r="B154" s="112"/>
      <c r="C154" s="91" t="s">
        <v>216</v>
      </c>
      <c r="D154" s="92">
        <f>D153/D139</f>
        <v>5.0200833427459901E-2</v>
      </c>
      <c r="E154" s="99"/>
      <c r="F154" s="99"/>
      <c r="G154" s="99"/>
      <c r="H154" s="15"/>
      <c r="I154" s="65"/>
      <c r="J154" s="65"/>
      <c r="K154" s="15"/>
    </row>
    <row r="155" spans="2:11" ht="40.5" customHeight="1" thickBot="1" x14ac:dyDescent="0.3">
      <c r="B155" s="112"/>
      <c r="C155" s="115" t="s">
        <v>217</v>
      </c>
      <c r="D155" s="116"/>
      <c r="E155" s="100"/>
      <c r="F155" s="100"/>
      <c r="G155" s="100"/>
      <c r="H155" s="15"/>
      <c r="I155" s="101"/>
      <c r="J155" s="101"/>
      <c r="K155" s="15"/>
    </row>
    <row r="156" spans="2:11" x14ac:dyDescent="0.25">
      <c r="B156" s="112"/>
      <c r="C156" s="15"/>
      <c r="D156" s="15"/>
      <c r="E156" s="15"/>
      <c r="F156" s="15"/>
      <c r="G156" s="15"/>
      <c r="H156" s="15"/>
      <c r="I156" s="65"/>
      <c r="J156" s="65"/>
      <c r="K156" s="15"/>
    </row>
    <row r="157" spans="2:11" x14ac:dyDescent="0.25">
      <c r="B157" s="112"/>
      <c r="C157" s="15"/>
      <c r="D157" s="15"/>
      <c r="E157" s="15"/>
      <c r="F157" s="15"/>
      <c r="G157" s="15"/>
      <c r="H157" s="15"/>
      <c r="I157" s="65"/>
      <c r="J157" s="65"/>
      <c r="K157" s="15"/>
    </row>
    <row r="158" spans="2:11" x14ac:dyDescent="0.25">
      <c r="B158" s="112"/>
      <c r="C158" s="15"/>
      <c r="D158" s="15"/>
      <c r="E158" s="15"/>
      <c r="F158" s="15"/>
      <c r="G158" s="15"/>
      <c r="H158" s="15"/>
      <c r="I158" s="65"/>
      <c r="J158" s="65"/>
      <c r="K158" s="15"/>
    </row>
    <row r="159" spans="2:11" x14ac:dyDescent="0.25">
      <c r="B159" s="112"/>
      <c r="C159" s="15"/>
      <c r="D159" s="15"/>
      <c r="E159" s="15"/>
      <c r="F159" s="15"/>
      <c r="G159" s="15"/>
      <c r="H159" s="15"/>
      <c r="I159" s="65"/>
      <c r="J159" s="65"/>
      <c r="K159" s="15"/>
    </row>
    <row r="160" spans="2:11" x14ac:dyDescent="0.25">
      <c r="B160" s="112"/>
      <c r="C160" s="15"/>
      <c r="D160" s="15"/>
      <c r="E160" s="15"/>
      <c r="F160" s="15"/>
      <c r="G160" s="15"/>
      <c r="H160" s="15"/>
      <c r="I160" s="65"/>
      <c r="J160" s="65"/>
      <c r="K160" s="15"/>
    </row>
  </sheetData>
  <autoFilter ref="B3:K44" xr:uid="{00000000-0009-0000-0000-000000000000}"/>
  <mergeCells count="25">
    <mergeCell ref="C89:K89"/>
    <mergeCell ref="C4:K4"/>
    <mergeCell ref="C5:K5"/>
    <mergeCell ref="C15:K15"/>
    <mergeCell ref="C25:K25"/>
    <mergeCell ref="C35:K35"/>
    <mergeCell ref="C46:K46"/>
    <mergeCell ref="C47:K47"/>
    <mergeCell ref="C57:K57"/>
    <mergeCell ref="C67:K67"/>
    <mergeCell ref="C77:K77"/>
    <mergeCell ref="C88:K88"/>
    <mergeCell ref="C99:K99"/>
    <mergeCell ref="C109:K109"/>
    <mergeCell ref="C134:D134"/>
    <mergeCell ref="C135:C136"/>
    <mergeCell ref="D135:D136"/>
    <mergeCell ref="G135:G136"/>
    <mergeCell ref="C142:H142"/>
    <mergeCell ref="D143:D144"/>
    <mergeCell ref="G143:G144"/>
    <mergeCell ref="H143:H144"/>
    <mergeCell ref="B146:B160"/>
    <mergeCell ref="C152:D152"/>
    <mergeCell ref="C155:D155"/>
  </mergeCells>
  <conditionalFormatting sqref="D151">
    <cfRule type="cellIs" dxfId="1" priority="2" operator="lessThan">
      <formula>0.15</formula>
    </cfRule>
  </conditionalFormatting>
  <conditionalFormatting sqref="D154">
    <cfRule type="cellIs" dxfId="0" priority="1" operator="lessThan">
      <formula>0.05</formula>
    </cfRule>
  </conditionalFormatting>
  <dataValidations count="6">
    <dataValidation allowBlank="1" showInputMessage="1" showErrorMessage="1" prompt="% Towards Gender Equality and Women's Empowerment Must be Higher than 15%_x000a_" sqref="D151:G151" xr:uid="{00000000-0002-0000-0000-000000000000}"/>
    <dataValidation allowBlank="1" showInputMessage="1" showErrorMessage="1" prompt="M&amp;E Budget Cannot be Less than 5%_x000a_" sqref="D154:G154" xr:uid="{00000000-0002-0000-0000-000001000000}"/>
    <dataValidation allowBlank="1" showInputMessage="1" showErrorMessage="1" prompt="Insert *text* description of Outcome here" sqref="C4:K4 C46:K46 C88:K88" xr:uid="{00000000-0002-0000-0000-000002000000}"/>
    <dataValidation allowBlank="1" showInputMessage="1" showErrorMessage="1" prompt="Insert *text* description of Output here" sqref="C5 C15 C25 C35 C47 C57 C67 C77 C89 C99 C109" xr:uid="{00000000-0002-0000-0000-000003000000}"/>
    <dataValidation allowBlank="1" showInputMessage="1" showErrorMessage="1" prompt="Insert *text* description of Activity here" sqref="C6 C16 C26 C36 C48 C58 C68 C78 C90 C110" xr:uid="{00000000-0002-0000-0000-000004000000}"/>
    <dataValidation allowBlank="1" showErrorMessage="1" prompt="% Towards Gender Equality and Women's Empowerment Must be Higher than 15%_x000a_" sqref="D153:G153" xr:uid="{00000000-0002-0000-0000-000005000000}"/>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MPTF_00006_00913</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B9522CDD-29E0-44DF-9E2E-86A332F4549E}"/>
</file>

<file path=customXml/itemProps2.xml><?xml version="1.0" encoding="utf-8"?>
<ds:datastoreItem xmlns:ds="http://schemas.openxmlformats.org/officeDocument/2006/customXml" ds:itemID="{86C33ACF-F4DA-4425-BAA0-FB35903156F8}"/>
</file>

<file path=customXml/itemProps3.xml><?xml version="1.0" encoding="utf-8"?>
<ds:datastoreItem xmlns:ds="http://schemas.openxmlformats.org/officeDocument/2006/customXml" ds:itemID="{1C712E5E-06D1-490A-9766-3F7DF78F868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Finance update Nov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Liberia_00131553_Finance Report_nov22.xlsx</dc:title>
  <dc:creator>Ellie Shillito</dc:creator>
  <cp:lastModifiedBy>sidney williams </cp:lastModifiedBy>
  <dcterms:created xsi:type="dcterms:W3CDTF">2022-11-08T17:50:24Z</dcterms:created>
  <dcterms:modified xsi:type="dcterms:W3CDTF">2022-11-14T09:17:47Z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