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herizo.randriamampia\Documents\1 cloture projet\dernier rapport\"/>
    </mc:Choice>
  </mc:AlternateContent>
  <xr:revisionPtr revIDLastSave="0" documentId="8_{A2C4AE48-6BEC-42B4-84D5-DF09079FB532}" xr6:coauthVersionLast="47" xr6:coauthVersionMax="47" xr10:uidLastSave="{00000000-0000-0000-0000-000000000000}"/>
  <bookViews>
    <workbookView xWindow="-120" yWindow="-120" windowWidth="20730" windowHeight="11040" activeTab="2" xr2:uid="{00000000-000D-0000-FFFF-FFFF00000000}"/>
  </bookViews>
  <sheets>
    <sheet name="1) RF - Par produits" sheetId="1" r:id="rId1"/>
    <sheet name="RF par produits par catégories" sheetId="3" r:id="rId2"/>
    <sheet name="2) RF - Par catégories budgétai" sheetId="2" r:id="rId3"/>
  </sheets>
  <externalReferences>
    <externalReference r:id="rId4"/>
    <externalReference r:id="rId5"/>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0" i="1" l="1"/>
  <c r="K182" i="1"/>
  <c r="K203" i="1"/>
  <c r="M15" i="2"/>
  <c r="M8" i="2"/>
  <c r="M9" i="2"/>
  <c r="M10" i="2"/>
  <c r="M11" i="2"/>
  <c r="M12" i="2"/>
  <c r="M13" i="2"/>
  <c r="M7" i="2"/>
  <c r="D14" i="2"/>
  <c r="D16" i="2" s="1"/>
  <c r="D13" i="2"/>
  <c r="D12" i="2"/>
  <c r="D11" i="2"/>
  <c r="D10" i="2"/>
  <c r="D9" i="2"/>
  <c r="D8" i="2"/>
  <c r="D7" i="2"/>
  <c r="I198" i="3"/>
  <c r="I214" i="3"/>
  <c r="L31" i="3"/>
  <c r="D21" i="2"/>
  <c r="N134" i="1" l="1"/>
  <c r="L179" i="1"/>
  <c r="L65" i="1" l="1"/>
  <c r="O182" i="1" l="1"/>
  <c r="O67" i="1"/>
  <c r="O68" i="1"/>
  <c r="G197" i="1"/>
  <c r="G15" i="2"/>
  <c r="G13" i="2"/>
  <c r="G12" i="2"/>
  <c r="G11" i="2"/>
  <c r="G10" i="2"/>
  <c r="G9" i="2"/>
  <c r="G8" i="2"/>
  <c r="G7" i="2"/>
  <c r="K200" i="3"/>
  <c r="K199" i="3"/>
  <c r="K198" i="3"/>
  <c r="K197" i="3"/>
  <c r="K196" i="3"/>
  <c r="K88" i="3"/>
  <c r="K87" i="3"/>
  <c r="K86" i="3"/>
  <c r="K85" i="3"/>
  <c r="K77" i="3"/>
  <c r="K76" i="3"/>
  <c r="K75" i="3"/>
  <c r="K74" i="3"/>
  <c r="K31" i="3"/>
  <c r="K22" i="3"/>
  <c r="K21" i="3"/>
  <c r="K20" i="3"/>
  <c r="K19" i="3"/>
  <c r="M197" i="1"/>
  <c r="M181" i="1"/>
  <c r="O181" i="1" s="1"/>
  <c r="M180" i="1"/>
  <c r="M179" i="1"/>
  <c r="M79" i="1"/>
  <c r="M78" i="1"/>
  <c r="M76" i="1"/>
  <c r="M71" i="1"/>
  <c r="M70" i="1"/>
  <c r="M27" i="1"/>
  <c r="M21" i="1"/>
  <c r="J9" i="2"/>
  <c r="J8" i="2"/>
  <c r="J7" i="2"/>
  <c r="N183" i="1"/>
  <c r="N74" i="1"/>
  <c r="N65" i="1"/>
  <c r="M65" i="1" l="1"/>
  <c r="M183" i="1"/>
  <c r="I197" i="3"/>
  <c r="K76" i="1"/>
  <c r="K56" i="1"/>
  <c r="I211" i="3"/>
  <c r="I210" i="3"/>
  <c r="I208" i="3"/>
  <c r="I18" i="3"/>
  <c r="F8" i="2"/>
  <c r="F9" i="2"/>
  <c r="F10" i="2"/>
  <c r="F11" i="2"/>
  <c r="F12" i="2"/>
  <c r="F13" i="2"/>
  <c r="F7" i="2"/>
  <c r="I209" i="3" l="1"/>
  <c r="O79" i="1" l="1"/>
  <c r="O75" i="1"/>
  <c r="O69" i="1"/>
  <c r="O66" i="1"/>
  <c r="O57" i="1"/>
  <c r="O27" i="1"/>
  <c r="O28" i="1"/>
  <c r="O29" i="1"/>
  <c r="O30" i="1"/>
  <c r="O31" i="1"/>
  <c r="O32" i="1"/>
  <c r="O25" i="1"/>
  <c r="O20" i="1"/>
  <c r="O21" i="1"/>
  <c r="O22" i="1"/>
  <c r="O23" i="1"/>
  <c r="C196" i="3" l="1"/>
  <c r="O17" i="1"/>
  <c r="O16" i="1"/>
  <c r="K197" i="1" l="1"/>
  <c r="J212" i="3" l="1"/>
  <c r="J211" i="3"/>
  <c r="J210" i="3"/>
  <c r="J209" i="3"/>
  <c r="J208" i="3"/>
  <c r="O78" i="1"/>
  <c r="O70" i="1"/>
  <c r="O71" i="1"/>
  <c r="L74" i="3"/>
  <c r="L77" i="3"/>
  <c r="L78" i="3"/>
  <c r="L73" i="3"/>
  <c r="O77" i="1"/>
  <c r="L29" i="3" l="1"/>
  <c r="L30" i="3"/>
  <c r="L33" i="3"/>
  <c r="L34" i="3"/>
  <c r="L28" i="3"/>
  <c r="L19" i="3"/>
  <c r="L20" i="3"/>
  <c r="L21" i="3"/>
  <c r="L22" i="3"/>
  <c r="L23" i="3"/>
  <c r="L76" i="3"/>
  <c r="L75" i="3"/>
  <c r="O58" i="1"/>
  <c r="O26" i="1"/>
  <c r="O19" i="1"/>
  <c r="O18" i="1"/>
  <c r="O59" i="1" l="1"/>
  <c r="I212" i="3" l="1"/>
  <c r="I89" i="3"/>
  <c r="I213" i="3" s="1"/>
  <c r="L32" i="3" l="1"/>
  <c r="K214" i="3"/>
  <c r="E214" i="3"/>
  <c r="C214" i="3"/>
  <c r="K213" i="3"/>
  <c r="E213" i="3"/>
  <c r="C213" i="3"/>
  <c r="K212" i="3"/>
  <c r="C212" i="3"/>
  <c r="C211" i="3"/>
  <c r="C210" i="3"/>
  <c r="C209" i="3"/>
  <c r="C208" i="3"/>
  <c r="D207" i="3"/>
  <c r="C207" i="3"/>
  <c r="K203" i="3"/>
  <c r="J203" i="3"/>
  <c r="E203" i="3"/>
  <c r="D203" i="3"/>
  <c r="L202" i="3"/>
  <c r="C202" i="3"/>
  <c r="F202" i="3" s="1"/>
  <c r="L201" i="3"/>
  <c r="C201" i="3"/>
  <c r="F201" i="3" s="1"/>
  <c r="L200" i="3"/>
  <c r="C200" i="3"/>
  <c r="F200" i="3" s="1"/>
  <c r="I203" i="3"/>
  <c r="C199" i="3"/>
  <c r="L198" i="3"/>
  <c r="C198" i="3"/>
  <c r="F198" i="3" s="1"/>
  <c r="L197" i="3"/>
  <c r="C197" i="3"/>
  <c r="F197" i="3" s="1"/>
  <c r="L196" i="3"/>
  <c r="K195" i="3"/>
  <c r="J195" i="3"/>
  <c r="E195" i="3"/>
  <c r="D195" i="3"/>
  <c r="K192" i="3"/>
  <c r="J192" i="3"/>
  <c r="I192" i="3"/>
  <c r="E192" i="3"/>
  <c r="D192" i="3"/>
  <c r="C192" i="3"/>
  <c r="L191" i="3"/>
  <c r="F191" i="3"/>
  <c r="L190" i="3"/>
  <c r="F190" i="3"/>
  <c r="L189" i="3"/>
  <c r="F189" i="3"/>
  <c r="L188" i="3"/>
  <c r="F188" i="3"/>
  <c r="L187" i="3"/>
  <c r="F187" i="3"/>
  <c r="L186" i="3"/>
  <c r="F186" i="3"/>
  <c r="L185" i="3"/>
  <c r="F185" i="3"/>
  <c r="K184" i="3"/>
  <c r="J184" i="3"/>
  <c r="I184" i="3"/>
  <c r="E184" i="3"/>
  <c r="D184" i="3"/>
  <c r="C184" i="3"/>
  <c r="K181" i="3"/>
  <c r="J181" i="3"/>
  <c r="I181" i="3"/>
  <c r="E181" i="3"/>
  <c r="D181" i="3"/>
  <c r="C181" i="3"/>
  <c r="L180" i="3"/>
  <c r="F180" i="3"/>
  <c r="L179" i="3"/>
  <c r="F179" i="3"/>
  <c r="L178" i="3"/>
  <c r="F178" i="3"/>
  <c r="L177" i="3"/>
  <c r="F177" i="3"/>
  <c r="L176" i="3"/>
  <c r="F176" i="3"/>
  <c r="L175" i="3"/>
  <c r="F175" i="3"/>
  <c r="L174" i="3"/>
  <c r="F174" i="3"/>
  <c r="K173" i="3"/>
  <c r="J173" i="3"/>
  <c r="I173" i="3"/>
  <c r="E173" i="3"/>
  <c r="D173" i="3"/>
  <c r="C173" i="3"/>
  <c r="K170" i="3"/>
  <c r="J170" i="3"/>
  <c r="I170" i="3"/>
  <c r="E170" i="3"/>
  <c r="D170" i="3"/>
  <c r="C170" i="3"/>
  <c r="L169" i="3"/>
  <c r="F169" i="3"/>
  <c r="L168" i="3"/>
  <c r="F168" i="3"/>
  <c r="L167" i="3"/>
  <c r="F167" i="3"/>
  <c r="L166" i="3"/>
  <c r="F166" i="3"/>
  <c r="L165" i="3"/>
  <c r="F165" i="3"/>
  <c r="L164" i="3"/>
  <c r="F164" i="3"/>
  <c r="L163" i="3"/>
  <c r="F163" i="3"/>
  <c r="K162" i="3"/>
  <c r="J162" i="3"/>
  <c r="I162" i="3"/>
  <c r="E162" i="3"/>
  <c r="D162" i="3"/>
  <c r="C162" i="3"/>
  <c r="N160" i="3"/>
  <c r="O160" i="3" s="1"/>
  <c r="K159" i="3"/>
  <c r="J159" i="3"/>
  <c r="I159" i="3"/>
  <c r="E159" i="3"/>
  <c r="D159" i="3"/>
  <c r="C159" i="3"/>
  <c r="L158" i="3"/>
  <c r="F158" i="3"/>
  <c r="L157" i="3"/>
  <c r="F157" i="3"/>
  <c r="L156" i="3"/>
  <c r="F156" i="3"/>
  <c r="L155" i="3"/>
  <c r="F155" i="3"/>
  <c r="L154" i="3"/>
  <c r="F154" i="3"/>
  <c r="L153" i="3"/>
  <c r="F153" i="3"/>
  <c r="L152" i="3"/>
  <c r="F152" i="3"/>
  <c r="K151" i="3"/>
  <c r="J151" i="3"/>
  <c r="I151" i="3"/>
  <c r="E151" i="3"/>
  <c r="D151" i="3"/>
  <c r="C151" i="3"/>
  <c r="K147" i="3"/>
  <c r="J147" i="3"/>
  <c r="I147" i="3"/>
  <c r="E147" i="3"/>
  <c r="D147" i="3"/>
  <c r="C147" i="3"/>
  <c r="L146" i="3"/>
  <c r="F146" i="3"/>
  <c r="L145" i="3"/>
  <c r="F145" i="3"/>
  <c r="L144" i="3"/>
  <c r="F144" i="3"/>
  <c r="L143" i="3"/>
  <c r="F143" i="3"/>
  <c r="L142" i="3"/>
  <c r="F142" i="3"/>
  <c r="L141" i="3"/>
  <c r="F141" i="3"/>
  <c r="L140" i="3"/>
  <c r="F140" i="3"/>
  <c r="K139" i="3"/>
  <c r="J139" i="3"/>
  <c r="I139" i="3"/>
  <c r="E139" i="3"/>
  <c r="D139" i="3"/>
  <c r="C139" i="3"/>
  <c r="K136" i="3"/>
  <c r="J136" i="3"/>
  <c r="I136" i="3"/>
  <c r="E136" i="3"/>
  <c r="D136" i="3"/>
  <c r="C136" i="3"/>
  <c r="L135" i="3"/>
  <c r="F135" i="3"/>
  <c r="L134" i="3"/>
  <c r="F134" i="3"/>
  <c r="L133" i="3"/>
  <c r="F133" i="3"/>
  <c r="L132" i="3"/>
  <c r="F132" i="3"/>
  <c r="L131" i="3"/>
  <c r="F131" i="3"/>
  <c r="L130" i="3"/>
  <c r="F130" i="3"/>
  <c r="L129" i="3"/>
  <c r="F129" i="3"/>
  <c r="K128" i="3"/>
  <c r="J128" i="3"/>
  <c r="I128" i="3"/>
  <c r="E128" i="3"/>
  <c r="D128" i="3"/>
  <c r="C128" i="3"/>
  <c r="K125" i="3"/>
  <c r="J125" i="3"/>
  <c r="I125" i="3"/>
  <c r="E125" i="3"/>
  <c r="D125" i="3"/>
  <c r="C125" i="3"/>
  <c r="L124" i="3"/>
  <c r="F124" i="3"/>
  <c r="L123" i="3"/>
  <c r="F123" i="3"/>
  <c r="L122" i="3"/>
  <c r="F122" i="3"/>
  <c r="L121" i="3"/>
  <c r="F121" i="3"/>
  <c r="L120" i="3"/>
  <c r="F120" i="3"/>
  <c r="L119" i="3"/>
  <c r="F119" i="3"/>
  <c r="L118" i="3"/>
  <c r="F118" i="3"/>
  <c r="K117" i="3"/>
  <c r="J117" i="3"/>
  <c r="I117" i="3"/>
  <c r="E117" i="3"/>
  <c r="D117" i="3"/>
  <c r="C117" i="3"/>
  <c r="K114" i="3"/>
  <c r="J114" i="3"/>
  <c r="I114" i="3"/>
  <c r="E114" i="3"/>
  <c r="D114" i="3"/>
  <c r="C114" i="3"/>
  <c r="L113" i="3"/>
  <c r="F113" i="3"/>
  <c r="L112" i="3"/>
  <c r="F112" i="3"/>
  <c r="L111" i="3"/>
  <c r="F111" i="3"/>
  <c r="L110" i="3"/>
  <c r="F110" i="3"/>
  <c r="L109" i="3"/>
  <c r="F109" i="3"/>
  <c r="L108" i="3"/>
  <c r="F108" i="3"/>
  <c r="L107" i="3"/>
  <c r="F107" i="3"/>
  <c r="K106" i="3"/>
  <c r="J106" i="3"/>
  <c r="I106" i="3"/>
  <c r="E106" i="3"/>
  <c r="D106" i="3"/>
  <c r="C106" i="3"/>
  <c r="K102" i="3"/>
  <c r="J102" i="3"/>
  <c r="I102" i="3"/>
  <c r="E102" i="3"/>
  <c r="D102" i="3"/>
  <c r="C102" i="3"/>
  <c r="L101" i="3"/>
  <c r="F101" i="3"/>
  <c r="L100" i="3"/>
  <c r="F100" i="3"/>
  <c r="L99" i="3"/>
  <c r="F99" i="3"/>
  <c r="L98" i="3"/>
  <c r="F98" i="3"/>
  <c r="L97" i="3"/>
  <c r="F97" i="3"/>
  <c r="L96" i="3"/>
  <c r="F96" i="3"/>
  <c r="L95" i="3"/>
  <c r="F95" i="3"/>
  <c r="K94" i="3"/>
  <c r="J94" i="3"/>
  <c r="I94" i="3"/>
  <c r="E94" i="3"/>
  <c r="D94" i="3"/>
  <c r="C94" i="3"/>
  <c r="I91" i="3"/>
  <c r="E91" i="3"/>
  <c r="J90" i="3"/>
  <c r="D90" i="3"/>
  <c r="C90" i="3"/>
  <c r="J89" i="3"/>
  <c r="D89" i="3"/>
  <c r="C89" i="3"/>
  <c r="L88" i="3"/>
  <c r="D88" i="3"/>
  <c r="C88" i="3"/>
  <c r="K91" i="3"/>
  <c r="D87" i="3"/>
  <c r="C87" i="3"/>
  <c r="L86" i="3"/>
  <c r="D86" i="3"/>
  <c r="C86" i="3"/>
  <c r="L85" i="3"/>
  <c r="D85" i="3"/>
  <c r="C85" i="3"/>
  <c r="L84" i="3"/>
  <c r="D84" i="3"/>
  <c r="C84" i="3"/>
  <c r="I83" i="3"/>
  <c r="E83" i="3"/>
  <c r="D79" i="3"/>
  <c r="C79" i="3"/>
  <c r="D78" i="3"/>
  <c r="C78" i="3"/>
  <c r="E77" i="3"/>
  <c r="E212" i="3" s="1"/>
  <c r="D77" i="3"/>
  <c r="C77" i="3"/>
  <c r="J80" i="3"/>
  <c r="E76" i="3"/>
  <c r="E211" i="3" s="1"/>
  <c r="D76" i="3"/>
  <c r="C76" i="3"/>
  <c r="K80" i="3"/>
  <c r="E75" i="3"/>
  <c r="D75" i="3"/>
  <c r="C75" i="3"/>
  <c r="D74" i="3"/>
  <c r="C74" i="3"/>
  <c r="D73" i="3"/>
  <c r="C73" i="3"/>
  <c r="K69" i="3"/>
  <c r="J69" i="3"/>
  <c r="I69" i="3"/>
  <c r="E69" i="3"/>
  <c r="D69" i="3"/>
  <c r="L68" i="3"/>
  <c r="C68" i="3"/>
  <c r="F68" i="3" s="1"/>
  <c r="L67" i="3"/>
  <c r="C67" i="3"/>
  <c r="F67" i="3" s="1"/>
  <c r="L66" i="3"/>
  <c r="C66" i="3"/>
  <c r="F66" i="3" s="1"/>
  <c r="L65" i="3"/>
  <c r="C65" i="3"/>
  <c r="F65" i="3" s="1"/>
  <c r="L64" i="3"/>
  <c r="C64" i="3"/>
  <c r="F64" i="3" s="1"/>
  <c r="L63" i="3"/>
  <c r="C63" i="3"/>
  <c r="F63" i="3" s="1"/>
  <c r="L62" i="3"/>
  <c r="C62" i="3"/>
  <c r="F62" i="3" s="1"/>
  <c r="K61" i="3"/>
  <c r="J61" i="3"/>
  <c r="I61" i="3"/>
  <c r="E61" i="3"/>
  <c r="D61" i="3"/>
  <c r="K57" i="3"/>
  <c r="J57" i="3"/>
  <c r="I57" i="3"/>
  <c r="E57" i="3"/>
  <c r="D57" i="3"/>
  <c r="C57" i="3"/>
  <c r="L56" i="3"/>
  <c r="F56" i="3"/>
  <c r="L55" i="3"/>
  <c r="F55" i="3"/>
  <c r="L54" i="3"/>
  <c r="F54" i="3"/>
  <c r="L53" i="3"/>
  <c r="F53" i="3"/>
  <c r="L52" i="3"/>
  <c r="F52" i="3"/>
  <c r="L51" i="3"/>
  <c r="F51" i="3"/>
  <c r="L50" i="3"/>
  <c r="F50" i="3"/>
  <c r="K49" i="3"/>
  <c r="J49" i="3"/>
  <c r="I49" i="3"/>
  <c r="E49" i="3"/>
  <c r="D49" i="3"/>
  <c r="C49" i="3"/>
  <c r="K46" i="3"/>
  <c r="J46" i="3"/>
  <c r="I46" i="3"/>
  <c r="E46" i="3"/>
  <c r="D46" i="3"/>
  <c r="L45" i="3"/>
  <c r="C45" i="3"/>
  <c r="F45" i="3" s="1"/>
  <c r="L44" i="3"/>
  <c r="C44" i="3"/>
  <c r="F44" i="3" s="1"/>
  <c r="L43" i="3"/>
  <c r="C43" i="3"/>
  <c r="F43" i="3" s="1"/>
  <c r="L42" i="3"/>
  <c r="C42" i="3"/>
  <c r="F42" i="3" s="1"/>
  <c r="L41" i="3"/>
  <c r="C41" i="3"/>
  <c r="F41" i="3" s="1"/>
  <c r="L40" i="3"/>
  <c r="C40" i="3"/>
  <c r="L39" i="3"/>
  <c r="C39" i="3"/>
  <c r="F39" i="3" s="1"/>
  <c r="K38" i="3"/>
  <c r="J38" i="3"/>
  <c r="I38" i="3"/>
  <c r="E38" i="3"/>
  <c r="D38" i="3"/>
  <c r="K35" i="3"/>
  <c r="J35" i="3"/>
  <c r="I35" i="3"/>
  <c r="E35" i="3"/>
  <c r="D35" i="3"/>
  <c r="C34" i="3"/>
  <c r="F34" i="3" s="1"/>
  <c r="C33" i="3"/>
  <c r="C32" i="3"/>
  <c r="F32" i="3" s="1"/>
  <c r="C31" i="3"/>
  <c r="F31" i="3" s="1"/>
  <c r="C30" i="3"/>
  <c r="C29" i="3"/>
  <c r="F29" i="3" s="1"/>
  <c r="C28" i="3"/>
  <c r="F28" i="3" s="1"/>
  <c r="K27" i="3"/>
  <c r="J27" i="3"/>
  <c r="I27" i="3"/>
  <c r="E27" i="3"/>
  <c r="D27" i="3"/>
  <c r="J24" i="3"/>
  <c r="I24" i="3"/>
  <c r="D24" i="3"/>
  <c r="C23" i="3"/>
  <c r="F23" i="3" s="1"/>
  <c r="C22" i="3"/>
  <c r="F22" i="3" s="1"/>
  <c r="C21" i="3"/>
  <c r="F21" i="3" s="1"/>
  <c r="C20" i="3"/>
  <c r="F20" i="3" s="1"/>
  <c r="E19" i="3"/>
  <c r="C19" i="3"/>
  <c r="K18" i="3"/>
  <c r="E18" i="3"/>
  <c r="E209" i="3" s="1"/>
  <c r="C18" i="3"/>
  <c r="K17" i="3"/>
  <c r="L17" i="3" s="1"/>
  <c r="E17" i="3"/>
  <c r="E208" i="3" s="1"/>
  <c r="C17" i="3"/>
  <c r="J16" i="3"/>
  <c r="I16" i="3"/>
  <c r="D16" i="3"/>
  <c r="K15" i="2"/>
  <c r="E14" i="2"/>
  <c r="E16" i="2" s="1"/>
  <c r="H13" i="2"/>
  <c r="I13" i="2" s="1"/>
  <c r="B13" i="2"/>
  <c r="C13" i="2" s="1"/>
  <c r="L13" i="2" s="1"/>
  <c r="H12" i="2"/>
  <c r="I12" i="2" s="1"/>
  <c r="B12" i="2"/>
  <c r="C12" i="2" s="1"/>
  <c r="H11" i="2"/>
  <c r="I11" i="2" s="1"/>
  <c r="B11" i="2"/>
  <c r="C11" i="2" s="1"/>
  <c r="H10" i="2"/>
  <c r="I10" i="2" s="1"/>
  <c r="B10" i="2"/>
  <c r="C10" i="2" s="1"/>
  <c r="H9" i="2"/>
  <c r="I9" i="2" s="1"/>
  <c r="B9" i="2"/>
  <c r="C9" i="2" s="1"/>
  <c r="H8" i="2"/>
  <c r="I8" i="2" s="1"/>
  <c r="B8" i="2"/>
  <c r="C8" i="2" s="1"/>
  <c r="H7" i="2"/>
  <c r="I7" i="2" s="1"/>
  <c r="L7" i="2" s="1"/>
  <c r="B7" i="2"/>
  <c r="C7" i="2" s="1"/>
  <c r="G195" i="1"/>
  <c r="F195" i="1"/>
  <c r="E195" i="1"/>
  <c r="L183" i="1"/>
  <c r="G183" i="1"/>
  <c r="H182" i="1"/>
  <c r="E181" i="1"/>
  <c r="H181" i="1" s="1"/>
  <c r="O180" i="1"/>
  <c r="E180" i="1"/>
  <c r="H180" i="1" s="1"/>
  <c r="Q179" i="1"/>
  <c r="O179" i="1"/>
  <c r="F179" i="1"/>
  <c r="F183" i="1" s="1"/>
  <c r="G176" i="1"/>
  <c r="F176" i="1"/>
  <c r="E176" i="1"/>
  <c r="H175" i="1"/>
  <c r="H174" i="1"/>
  <c r="H173" i="1"/>
  <c r="H172" i="1"/>
  <c r="H171" i="1"/>
  <c r="H170" i="1"/>
  <c r="H169" i="1"/>
  <c r="H168" i="1"/>
  <c r="G166" i="1"/>
  <c r="F166" i="1"/>
  <c r="E166" i="1"/>
  <c r="H165" i="1"/>
  <c r="H164" i="1"/>
  <c r="H163" i="1"/>
  <c r="H162" i="1"/>
  <c r="H161" i="1"/>
  <c r="H160" i="1"/>
  <c r="H159" i="1"/>
  <c r="H158" i="1"/>
  <c r="G156" i="1"/>
  <c r="F156" i="1"/>
  <c r="E156" i="1"/>
  <c r="H155" i="1"/>
  <c r="H154" i="1"/>
  <c r="H153" i="1"/>
  <c r="H152" i="1"/>
  <c r="H151" i="1"/>
  <c r="H150" i="1"/>
  <c r="H149" i="1"/>
  <c r="H148" i="1"/>
  <c r="G146" i="1"/>
  <c r="F146" i="1"/>
  <c r="E146" i="1"/>
  <c r="H145" i="1"/>
  <c r="H144" i="1"/>
  <c r="H143" i="1"/>
  <c r="H142" i="1"/>
  <c r="H141" i="1"/>
  <c r="H140" i="1"/>
  <c r="H139" i="1"/>
  <c r="H138" i="1"/>
  <c r="H133" i="1"/>
  <c r="H132" i="1"/>
  <c r="H131" i="1"/>
  <c r="H130" i="1"/>
  <c r="H129" i="1"/>
  <c r="H128" i="1"/>
  <c r="H127" i="1"/>
  <c r="H126" i="1"/>
  <c r="G124" i="1"/>
  <c r="F124" i="1"/>
  <c r="E124" i="1"/>
  <c r="H123" i="1"/>
  <c r="H122" i="1"/>
  <c r="H121" i="1"/>
  <c r="H120" i="1"/>
  <c r="H119" i="1"/>
  <c r="H118" i="1"/>
  <c r="H117" i="1"/>
  <c r="H116" i="1"/>
  <c r="G114" i="1"/>
  <c r="F114" i="1"/>
  <c r="E114" i="1"/>
  <c r="H113" i="1"/>
  <c r="H112" i="1"/>
  <c r="H111" i="1"/>
  <c r="H110" i="1"/>
  <c r="H109" i="1"/>
  <c r="H108" i="1"/>
  <c r="H107" i="1"/>
  <c r="H106" i="1"/>
  <c r="G104" i="1"/>
  <c r="F104" i="1"/>
  <c r="E104" i="1"/>
  <c r="H103" i="1"/>
  <c r="H102" i="1"/>
  <c r="H101" i="1"/>
  <c r="H100" i="1"/>
  <c r="H99" i="1"/>
  <c r="H98" i="1"/>
  <c r="H97" i="1"/>
  <c r="H96" i="1"/>
  <c r="G92" i="1"/>
  <c r="F92" i="1"/>
  <c r="E92" i="1"/>
  <c r="H91" i="1"/>
  <c r="H90" i="1"/>
  <c r="H89" i="1"/>
  <c r="H88" i="1"/>
  <c r="H87" i="1"/>
  <c r="H86" i="1"/>
  <c r="H85" i="1"/>
  <c r="H84" i="1"/>
  <c r="H82" i="1"/>
  <c r="H81" i="1"/>
  <c r="H80" i="1"/>
  <c r="H79" i="1"/>
  <c r="H78" i="1"/>
  <c r="F77" i="1"/>
  <c r="H77" i="1" s="1"/>
  <c r="M74" i="1"/>
  <c r="H76" i="1"/>
  <c r="F75" i="1"/>
  <c r="L74" i="1"/>
  <c r="K74" i="1"/>
  <c r="G74" i="1"/>
  <c r="E74" i="1"/>
  <c r="H73" i="1"/>
  <c r="H72" i="1"/>
  <c r="G71" i="1"/>
  <c r="G65" i="1" s="1"/>
  <c r="F70" i="1"/>
  <c r="H70" i="1" s="1"/>
  <c r="F69" i="1"/>
  <c r="H69" i="1" s="1"/>
  <c r="F68" i="1"/>
  <c r="H68" i="1" s="1"/>
  <c r="F67" i="1"/>
  <c r="H67" i="1" s="1"/>
  <c r="F66" i="1"/>
  <c r="K65" i="1"/>
  <c r="E65" i="1"/>
  <c r="K64" i="1"/>
  <c r="H64" i="1"/>
  <c r="K63" i="1"/>
  <c r="H63" i="1"/>
  <c r="K62" i="1"/>
  <c r="H62" i="1"/>
  <c r="K61" i="1"/>
  <c r="H61" i="1"/>
  <c r="K60" i="1"/>
  <c r="H60" i="1"/>
  <c r="H59" i="1"/>
  <c r="H58" i="1"/>
  <c r="H57" i="1"/>
  <c r="N56" i="1"/>
  <c r="N196" i="1" s="1"/>
  <c r="N198" i="1" s="1"/>
  <c r="M56" i="1"/>
  <c r="L56" i="1"/>
  <c r="I56" i="1"/>
  <c r="I134" i="1" s="1"/>
  <c r="G56" i="1"/>
  <c r="F56" i="1"/>
  <c r="E56" i="1"/>
  <c r="H50" i="1"/>
  <c r="H49" i="1"/>
  <c r="H48" i="1"/>
  <c r="H47" i="1"/>
  <c r="H46" i="1"/>
  <c r="H45" i="1"/>
  <c r="H44" i="1"/>
  <c r="H43" i="1"/>
  <c r="O42" i="1"/>
  <c r="N42" i="1"/>
  <c r="M42" i="1"/>
  <c r="L42" i="1"/>
  <c r="K42" i="1"/>
  <c r="I42" i="1"/>
  <c r="G42" i="1"/>
  <c r="F42" i="1"/>
  <c r="E42" i="1"/>
  <c r="H41" i="1"/>
  <c r="H40" i="1"/>
  <c r="H39" i="1"/>
  <c r="H38" i="1"/>
  <c r="H37" i="1"/>
  <c r="H36" i="1"/>
  <c r="H35" i="1"/>
  <c r="H34" i="1"/>
  <c r="O33" i="1"/>
  <c r="N33" i="1"/>
  <c r="M33" i="1"/>
  <c r="L33" i="1"/>
  <c r="K33" i="1"/>
  <c r="I33" i="1"/>
  <c r="G33" i="1"/>
  <c r="F33" i="1"/>
  <c r="E33" i="1"/>
  <c r="H32" i="1"/>
  <c r="H31" i="1"/>
  <c r="H30" i="1"/>
  <c r="H29" i="1"/>
  <c r="H28" i="1"/>
  <c r="H27" i="1"/>
  <c r="H26" i="1"/>
  <c r="H25" i="1"/>
  <c r="Q24" i="1"/>
  <c r="N24" i="1"/>
  <c r="M24" i="1"/>
  <c r="L24" i="1"/>
  <c r="K24" i="1"/>
  <c r="J24" i="1"/>
  <c r="I24" i="1"/>
  <c r="G24" i="1"/>
  <c r="F24" i="1"/>
  <c r="E24" i="1"/>
  <c r="H23" i="1"/>
  <c r="H22" i="1"/>
  <c r="Q21" i="1"/>
  <c r="H21" i="1"/>
  <c r="H20" i="1"/>
  <c r="H19" i="1"/>
  <c r="H18" i="1"/>
  <c r="H17" i="1"/>
  <c r="H16" i="1"/>
  <c r="N15" i="1"/>
  <c r="M15" i="1"/>
  <c r="L15" i="1"/>
  <c r="K15" i="1"/>
  <c r="J15" i="1"/>
  <c r="I15" i="1"/>
  <c r="G15" i="1"/>
  <c r="F15" i="1"/>
  <c r="E15" i="1"/>
  <c r="L10" i="2" l="1"/>
  <c r="O183" i="1"/>
  <c r="L11" i="2"/>
  <c r="L8" i="2"/>
  <c r="L12" i="2"/>
  <c r="C14" i="2"/>
  <c r="F151" i="3"/>
  <c r="F76" i="3"/>
  <c r="L49" i="3"/>
  <c r="F49" i="3"/>
  <c r="F89" i="3"/>
  <c r="D208" i="3"/>
  <c r="F208" i="3" s="1"/>
  <c r="D211" i="3"/>
  <c r="F211" i="3" s="1"/>
  <c r="F90" i="3"/>
  <c r="L125" i="3"/>
  <c r="O76" i="1"/>
  <c r="I146" i="1"/>
  <c r="L128" i="3"/>
  <c r="L162" i="3"/>
  <c r="F74" i="3"/>
  <c r="F88" i="3"/>
  <c r="L106" i="3"/>
  <c r="I80" i="3"/>
  <c r="L80" i="3" s="1"/>
  <c r="L79" i="3"/>
  <c r="L69" i="3"/>
  <c r="L159" i="3"/>
  <c r="F170" i="3"/>
  <c r="F184" i="3"/>
  <c r="F87" i="3"/>
  <c r="D209" i="3"/>
  <c r="F209" i="3" s="1"/>
  <c r="D212" i="3"/>
  <c r="F212" i="3" s="1"/>
  <c r="L203" i="3"/>
  <c r="F136" i="3"/>
  <c r="F147" i="3"/>
  <c r="H124" i="1"/>
  <c r="E134" i="1"/>
  <c r="F79" i="3"/>
  <c r="F85" i="3"/>
  <c r="D214" i="3"/>
  <c r="F214" i="3" s="1"/>
  <c r="L94" i="3"/>
  <c r="F117" i="3"/>
  <c r="L139" i="3"/>
  <c r="C35" i="3"/>
  <c r="F35" i="3" s="1"/>
  <c r="F86" i="3"/>
  <c r="L117" i="3"/>
  <c r="L151" i="3"/>
  <c r="L89" i="3"/>
  <c r="J213" i="3"/>
  <c r="K209" i="3"/>
  <c r="L18" i="3"/>
  <c r="F74" i="1"/>
  <c r="F94" i="3"/>
  <c r="F173" i="3"/>
  <c r="K16" i="3"/>
  <c r="L16" i="3" s="1"/>
  <c r="J214" i="3"/>
  <c r="F18" i="3"/>
  <c r="C46" i="3"/>
  <c r="F46" i="3" s="1"/>
  <c r="F84" i="3"/>
  <c r="D213" i="3"/>
  <c r="F213" i="3" s="1"/>
  <c r="O24" i="1"/>
  <c r="G53" i="1"/>
  <c r="K134" i="1"/>
  <c r="K53" i="1"/>
  <c r="K7" i="2"/>
  <c r="K10" i="2"/>
  <c r="K9" i="2"/>
  <c r="K13" i="2"/>
  <c r="K8" i="2"/>
  <c r="I14" i="2"/>
  <c r="I16" i="2" s="1"/>
  <c r="O65" i="1"/>
  <c r="H176" i="1"/>
  <c r="F77" i="3"/>
  <c r="F53" i="1"/>
  <c r="H42" i="1"/>
  <c r="H56" i="1"/>
  <c r="I124" i="1"/>
  <c r="I156" i="1"/>
  <c r="F14" i="2"/>
  <c r="G14" i="2"/>
  <c r="G16" i="2" s="1"/>
  <c r="G17" i="2" s="1"/>
  <c r="L46" i="3"/>
  <c r="F78" i="3"/>
  <c r="C91" i="3"/>
  <c r="D210" i="3"/>
  <c r="L102" i="3"/>
  <c r="F114" i="3"/>
  <c r="F128" i="3"/>
  <c r="L136" i="3"/>
  <c r="L170" i="3"/>
  <c r="F181" i="3"/>
  <c r="L184" i="3"/>
  <c r="M53" i="1"/>
  <c r="H15" i="1"/>
  <c r="F162" i="3"/>
  <c r="F192" i="3"/>
  <c r="I195" i="3"/>
  <c r="L195" i="3" s="1"/>
  <c r="F65" i="1"/>
  <c r="G134" i="1"/>
  <c r="G196" i="1" s="1"/>
  <c r="G198" i="1" s="1"/>
  <c r="O74" i="1"/>
  <c r="H104" i="1"/>
  <c r="E72" i="3"/>
  <c r="E53" i="1"/>
  <c r="H33" i="1"/>
  <c r="H71" i="1"/>
  <c r="E183" i="1"/>
  <c r="C16" i="3"/>
  <c r="F19" i="3"/>
  <c r="L57" i="3"/>
  <c r="C61" i="3"/>
  <c r="F61" i="3" s="1"/>
  <c r="I72" i="3"/>
  <c r="F75" i="3"/>
  <c r="L147" i="3"/>
  <c r="F159" i="3"/>
  <c r="I166" i="1"/>
  <c r="E16" i="3"/>
  <c r="C72" i="3"/>
  <c r="D72" i="3"/>
  <c r="F106" i="3"/>
  <c r="L114" i="3"/>
  <c r="F139" i="3"/>
  <c r="L53" i="1"/>
  <c r="L134" i="1"/>
  <c r="H75" i="1"/>
  <c r="H74" i="1" s="1"/>
  <c r="I114" i="1"/>
  <c r="K183" i="1"/>
  <c r="K11" i="2"/>
  <c r="K24" i="3"/>
  <c r="L24" i="3" s="1"/>
  <c r="C27" i="3"/>
  <c r="F27" i="3" s="1"/>
  <c r="L35" i="3"/>
  <c r="D80" i="3"/>
  <c r="C83" i="3"/>
  <c r="F125" i="3"/>
  <c r="L181" i="3"/>
  <c r="L192" i="3"/>
  <c r="C195" i="3"/>
  <c r="F195" i="3" s="1"/>
  <c r="F196" i="3"/>
  <c r="C203" i="3"/>
  <c r="F203" i="3" s="1"/>
  <c r="H24" i="1"/>
  <c r="I92" i="1"/>
  <c r="L27" i="3"/>
  <c r="L173" i="3"/>
  <c r="L212" i="3"/>
  <c r="Q76" i="1"/>
  <c r="H114" i="1"/>
  <c r="K12" i="2"/>
  <c r="L38" i="3"/>
  <c r="F57" i="3"/>
  <c r="L61" i="3"/>
  <c r="F102" i="3"/>
  <c r="C38" i="3"/>
  <c r="F38" i="3" s="1"/>
  <c r="F40" i="3"/>
  <c r="C69" i="3"/>
  <c r="F69" i="3" s="1"/>
  <c r="D83" i="3"/>
  <c r="F199" i="3"/>
  <c r="K211" i="3"/>
  <c r="C215" i="3"/>
  <c r="F30" i="3"/>
  <c r="J72" i="3"/>
  <c r="L90" i="3"/>
  <c r="F33" i="3"/>
  <c r="L87" i="3"/>
  <c r="F17" i="3"/>
  <c r="C24" i="3"/>
  <c r="K72" i="3"/>
  <c r="L199" i="3"/>
  <c r="E210" i="3"/>
  <c r="C80" i="3"/>
  <c r="D91" i="3"/>
  <c r="K208" i="3"/>
  <c r="L208" i="3" s="1"/>
  <c r="E24" i="3"/>
  <c r="J83" i="3"/>
  <c r="E80" i="3"/>
  <c r="K83" i="3"/>
  <c r="K210" i="3"/>
  <c r="L210" i="3" s="1"/>
  <c r="F73" i="3"/>
  <c r="J91" i="3"/>
  <c r="L91" i="3" s="1"/>
  <c r="H14" i="2"/>
  <c r="H16" i="2" s="1"/>
  <c r="B14" i="2"/>
  <c r="L9" i="2"/>
  <c r="H66" i="1"/>
  <c r="O56" i="1"/>
  <c r="H179" i="1"/>
  <c r="H183" i="1" s="1"/>
  <c r="O15" i="1"/>
  <c r="I176" i="1"/>
  <c r="I104" i="1"/>
  <c r="H146" i="1"/>
  <c r="H156" i="1"/>
  <c r="H92" i="1"/>
  <c r="H166" i="1"/>
  <c r="L213" i="3" l="1"/>
  <c r="J12" i="2"/>
  <c r="K196" i="1"/>
  <c r="F83" i="3"/>
  <c r="L72" i="3"/>
  <c r="L214" i="3"/>
  <c r="D215" i="3"/>
  <c r="D216" i="3" s="1"/>
  <c r="D217" i="3" s="1"/>
  <c r="H65" i="1"/>
  <c r="H134" i="1" s="1"/>
  <c r="H53" i="1"/>
  <c r="F134" i="1"/>
  <c r="F196" i="1" s="1"/>
  <c r="F16" i="3"/>
  <c r="F210" i="3"/>
  <c r="O53" i="1"/>
  <c r="L83" i="3"/>
  <c r="L15" i="2"/>
  <c r="E215" i="3"/>
  <c r="O134" i="1"/>
  <c r="M134" i="1"/>
  <c r="M196" i="1" s="1"/>
  <c r="F24" i="3"/>
  <c r="F91" i="3"/>
  <c r="K215" i="3"/>
  <c r="E196" i="1"/>
  <c r="J215" i="3"/>
  <c r="J216" i="3" s="1"/>
  <c r="F80" i="3"/>
  <c r="F72" i="3" s="1"/>
  <c r="L211" i="3"/>
  <c r="L196" i="1"/>
  <c r="L197" i="1" s="1"/>
  <c r="O197" i="1" s="1"/>
  <c r="C216" i="3"/>
  <c r="C217" i="3" s="1"/>
  <c r="K14" i="2"/>
  <c r="B16" i="2"/>
  <c r="K204" i="1" l="1"/>
  <c r="O196" i="1"/>
  <c r="O198" i="1" s="1"/>
  <c r="K16" i="2"/>
  <c r="J14" i="2"/>
  <c r="F215" i="3"/>
  <c r="K198" i="1"/>
  <c r="E216" i="3"/>
  <c r="E217" i="3" s="1"/>
  <c r="L198" i="1"/>
  <c r="F16" i="2"/>
  <c r="M198" i="1"/>
  <c r="H196" i="1"/>
  <c r="E197" i="1"/>
  <c r="E198" i="1" s="1"/>
  <c r="F197" i="1"/>
  <c r="F198" i="1" s="1"/>
  <c r="F216" i="3"/>
  <c r="F217" i="3" s="1"/>
  <c r="J217" i="3"/>
  <c r="L14" i="2"/>
  <c r="C16" i="2"/>
  <c r="J15" i="2" l="1"/>
  <c r="L16" i="2"/>
  <c r="H197" i="1"/>
  <c r="H198" i="1" s="1"/>
  <c r="O200" i="1" s="1"/>
  <c r="J16" i="2" l="1"/>
  <c r="J17" i="2" s="1"/>
  <c r="I215" i="3"/>
  <c r="I224" i="3" s="1"/>
  <c r="L209" i="3"/>
  <c r="L215" i="3" l="1"/>
  <c r="I217" i="3"/>
  <c r="M14" i="2"/>
  <c r="M16" i="2" s="1"/>
  <c r="M17" i="2" s="1"/>
  <c r="K216" i="3" l="1"/>
  <c r="K217" i="3" l="1"/>
  <c r="L216" i="3"/>
  <c r="L217" i="3" s="1"/>
</calcChain>
</file>

<file path=xl/sharedStrings.xml><?xml version="1.0" encoding="utf-8"?>
<sst xmlns="http://schemas.openxmlformats.org/spreadsheetml/2006/main" count="677" uniqueCount="288">
  <si>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</si>
  <si>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</si>
  <si>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</si>
  <si>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Rapport financier du projet PBF par résultat, produit et activité</t>
  </si>
  <si>
    <t>Nombre de resultat/ produit</t>
  </si>
  <si>
    <t>Formulation du resultat/ produit/activite</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</si>
  <si>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</si>
  <si>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</si>
  <si>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</si>
  <si>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</si>
  <si>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</si>
  <si>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PNUD</t>
  </si>
  <si>
    <t>HCDH</t>
  </si>
  <si>
    <t>UNESCO</t>
  </si>
  <si>
    <t xml:space="preserve">RESULTAT 1: </t>
  </si>
  <si>
    <t xml:space="preserve">Le niveau de la corruption est réduit et la perception du phénomène s’améliore </t>
  </si>
  <si>
    <t>Produit 1.1:</t>
  </si>
  <si>
    <t xml:space="preserve">Les institutions de lutte contre la corruption sont efficaces et agissent d’une manière coordonnée  </t>
  </si>
  <si>
    <t>Activite 1.1.1:</t>
  </si>
  <si>
    <t>ACT 1.1</t>
  </si>
  <si>
    <t>Améliorer la coordination et le mécanisme de suivi-évaluation  des pôles anti-corruption (PACs)</t>
  </si>
  <si>
    <t>Activite 1.1.2:</t>
  </si>
  <si>
    <t>ACT 1.2</t>
  </si>
  <si>
    <t>Renforcer les capacités des  ILCC (PAC, BIANCO, SAMIFIN, CSI, ) et la coordination de leurs interventions</t>
  </si>
  <si>
    <t>Activite 1.1.3:</t>
  </si>
  <si>
    <t>ACT 1.3</t>
  </si>
  <si>
    <t>Rendre opérationnels le 3e  PAC et la mise aux normes du local de SAMIFIN</t>
  </si>
  <si>
    <t>Activite 1.1.4</t>
  </si>
  <si>
    <t>ACT 1.4</t>
  </si>
  <si>
    <t xml:space="preserve">Appuyer la mise en place et l’opérationnalisation de 2 antennes régionales de BIANCO </t>
  </si>
  <si>
    <t>Activite 1.1.5</t>
  </si>
  <si>
    <t>ACT 1.5</t>
  </si>
  <si>
    <t xml:space="preserve">Appuyer les missions d’investigations spécifiques du BIANCO </t>
  </si>
  <si>
    <t>Activite 1.1.6</t>
  </si>
  <si>
    <t>ACT 1.6</t>
  </si>
  <si>
    <t>Appui à la pérennisation du magazine Trandraka</t>
  </si>
  <si>
    <t>Activite 1.1.7</t>
  </si>
  <si>
    <t>ACT 1.7</t>
  </si>
  <si>
    <t>Activite 1.1.8</t>
  </si>
  <si>
    <t>ACT 1.8</t>
  </si>
  <si>
    <t>Produit 1.2:</t>
  </si>
  <si>
    <t>Les acteurs du secteur des ressources naturelles et les OSC partenaires du Projet mettent en œuvre des actions de prévention et de lutte contre la corruption</t>
  </si>
  <si>
    <t>Activite 1.2.1</t>
  </si>
  <si>
    <t>ACT 2.1</t>
  </si>
  <si>
    <t>Réaliser le diagnostic des risques de corruption dans les trois secteurs prioritaires Foncier, finances publiques, et ressources naturelles</t>
  </si>
  <si>
    <t>Activite 1.2.2</t>
  </si>
  <si>
    <t>ACT 2.2</t>
  </si>
  <si>
    <t>Elaborer et mettre en œuvre les stratégies sectoriels pour réduire les risques de corruption</t>
  </si>
  <si>
    <t>Activite 1.2.3</t>
  </si>
  <si>
    <t>ACT 2.3</t>
  </si>
  <si>
    <t>Appuyer les initiatives des organisations de la société civile en particulier  des jeunes et des femmes dans la prévention et la dénonciation de la corruption</t>
  </si>
  <si>
    <t>Activite 1.2.4</t>
  </si>
  <si>
    <t>ACT 2.4</t>
  </si>
  <si>
    <t>Appuyer la mise en œuvre des dispositifs prévus par les nouveaux textes loi contre le blanchiment et financement du terrorisme et l’ordonnance sur le  recouvrement des avoirs illicites</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</si>
  <si>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</si>
  <si>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</si>
  <si>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</si>
  <si>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</si>
  <si>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</si>
  <si>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</si>
  <si>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</si>
  <si>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</si>
  <si>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</si>
  <si>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</si>
  <si>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</si>
  <si>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</si>
  <si>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</si>
  <si>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</si>
  <si>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</si>
  <si>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</si>
  <si>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</si>
  <si>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</si>
  <si>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</si>
  <si>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</si>
  <si>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</si>
  <si>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</si>
  <si>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TOTAL RESULTAT 1 par AGENCE</t>
  </si>
  <si>
    <t xml:space="preserve">RESULTAT 2: </t>
  </si>
  <si>
    <t>La redevabilité institutionnelle est améliorée contribuant au renforcement de la confiance de la population envers l’Etat</t>
  </si>
  <si>
    <t>Produit 2.1</t>
  </si>
  <si>
    <t>Les capacités de la Cour Suprême (et des Cours la composant) et des tribunaux administratifs et financiers en tant qu'acteurs stratégiques de la Justice sont renforcées</t>
  </si>
  <si>
    <t>Activite 2.1.1</t>
  </si>
  <si>
    <t>ACT 3.1</t>
  </si>
  <si>
    <t>Améliorer la coordination et les relations fonctionnelles entre les trois Cours composant la Cour Suprême et les différentes juridictions inférieures</t>
  </si>
  <si>
    <t>Activite 2.1.2</t>
  </si>
  <si>
    <t>ACT 3.2</t>
  </si>
  <si>
    <t>Renforcer le contrôle des juridictions à travers l'opérationnalisation du mécanisme de contrôle par la Cour Suprême et d'autres mécanismes de contrôle au sein du système de la Justice (Direction de l'Inspection des Juridictions, Direction de la Promotion de l'Intégrité)</t>
  </si>
  <si>
    <t>Activite 2.1.3</t>
  </si>
  <si>
    <t>ACT 3.3</t>
  </si>
  <si>
    <t>Promotion de l'excellence des juridictions</t>
  </si>
  <si>
    <t>Activite 2.1.4</t>
  </si>
  <si>
    <t>Activite 2.1.5</t>
  </si>
  <si>
    <t>Activite 2.1.6</t>
  </si>
  <si>
    <t>Activite 2.1.7</t>
  </si>
  <si>
    <t>Activite 2.1.8</t>
  </si>
  <si>
    <t>Produit 2.2</t>
  </si>
  <si>
    <t>Les capacités techniques, opérationnelles et communicationnelles des organes de contrôle et de redevabilité sont renforcées</t>
  </si>
  <si>
    <t>Activite 2.2.1</t>
  </si>
  <si>
    <t>ACT 4.3</t>
  </si>
  <si>
    <t>Appuyer l'opérationnalisation du HCDDED et de la HCJ et Renforcer les capacités techniques de leurs  membres.</t>
  </si>
  <si>
    <t>Activite' 2.2.2</t>
  </si>
  <si>
    <t>Renforcer les capacités du personnel de la Médiature de la République relatives aux compétences et connaissances fondamentales de l’institution et appuyer la conduite des actions d’investigation et de traitement des plaintes</t>
  </si>
  <si>
    <t>Activite 2.2.3</t>
  </si>
  <si>
    <t>ACT 4.1</t>
  </si>
  <si>
    <t>Renforcer les capacités  des  parlementaires particulièrement pour le contrôle de l’exécution des politiques publiques et 4 missions de suivi de l'action publique dans le Sud et les zones de production de vanille (Nord)</t>
  </si>
  <si>
    <t>Activite 2.2.4</t>
  </si>
  <si>
    <t>Appuyer la vulgarisation des mandats du HCDDED, de la HCJ  et de la Médiature de la République, Parlement, Cour des comptes … à travers des descentes aux niveaux régionaux et la production de matériels de communication</t>
  </si>
  <si>
    <t>Activite 2.2.5</t>
  </si>
  <si>
    <t>ACT 4.2</t>
  </si>
  <si>
    <t xml:space="preserve">Appui aux portes ouvertes et/ou journées de thématiques des institutions </t>
  </si>
  <si>
    <t>Activite 2.2.6</t>
  </si>
  <si>
    <t>Appuyer le processus d'élaboration et la vulgarisation de la loi sur l'accès à l'information</t>
  </si>
  <si>
    <t>Activite 2.2.7</t>
  </si>
  <si>
    <t>Activite 2.2.8</t>
  </si>
  <si>
    <t>Produit 2.3</t>
  </si>
  <si>
    <t>Les capacités des organisations de la société civile à mettre en œuvre des actions de suivi de l’effectivité des institutions de contrôle et celui du contrôle citoyen sont renforcées</t>
  </si>
  <si>
    <t>Activite 2.3.1</t>
  </si>
  <si>
    <t>Appuyer la conduite d’évaluations communautaires périodiques sur le projet.</t>
  </si>
  <si>
    <t>Activite 2.3.2</t>
  </si>
  <si>
    <t>ACT 5.1</t>
  </si>
  <si>
    <t xml:space="preserve">Renforcement de la capacité des OSC dans  les interpellations et sensibilisation des jeunes filles et garçons dans la lutte contre la corruption et l’engagement citoyen dans la vie de la nation </t>
  </si>
  <si>
    <t>Activite 2.3.3</t>
  </si>
  <si>
    <t>ACT 5.2</t>
  </si>
  <si>
    <t>Appuyer les OSC pour la réalisation du  suivi de la mise en œuvre des politiques publiques</t>
  </si>
  <si>
    <t>Activite 2.3.4</t>
  </si>
  <si>
    <t>Sensibilisation des associations des jeunes et des femmes journalistes sur la redevabilité et la participation citoyenne</t>
  </si>
  <si>
    <t>Activite 2.3.5</t>
  </si>
  <si>
    <t xml:space="preserve">Appuyer la mise en place des maisons de presse </t>
  </si>
  <si>
    <t>Activite 2.3.6</t>
  </si>
  <si>
    <t>Activite 2.3.7</t>
  </si>
  <si>
    <t>Activite 2.3.8</t>
  </si>
  <si>
    <t>Produit 2.4</t>
  </si>
  <si>
    <t>Activite 2.4.1</t>
  </si>
  <si>
    <t>Activite 2.4.2</t>
  </si>
  <si>
    <t>Activite 2.4.3</t>
  </si>
  <si>
    <t>Activite 2.4.4</t>
  </si>
  <si>
    <t>Activite 2.4.5</t>
  </si>
  <si>
    <t>Activite 2.4.6</t>
  </si>
  <si>
    <t>Activite 2.4.7</t>
  </si>
  <si>
    <t>Activite 2.4.8</t>
  </si>
  <si>
    <t>Produit total</t>
  </si>
  <si>
    <t xml:space="preserve">RESULTAT 3: </t>
  </si>
  <si>
    <t>Produit 3.1</t>
  </si>
  <si>
    <t>Activite 3.1.1</t>
  </si>
  <si>
    <t>Activite 3.1.2</t>
  </si>
  <si>
    <t>Activite 3.1.3</t>
  </si>
  <si>
    <t>Activite 3.1.4</t>
  </si>
  <si>
    <t>Activite 3.1.5</t>
  </si>
  <si>
    <t>Activite 3.1.6</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</si>
  <si>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</si>
  <si>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</si>
  <si>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</si>
  <si>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</si>
  <si>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</si>
  <si>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</si>
  <si>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</si>
  <si>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</si>
  <si>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</si>
  <si>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</si>
  <si>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</si>
  <si>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</si>
  <si>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</si>
  <si>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</si>
  <si>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</si>
  <si>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</si>
  <si>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</si>
  <si>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</si>
  <si>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</si>
  <si>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</si>
  <si>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</si>
  <si>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</si>
  <si>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</si>
  <si>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</si>
  <si>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</si>
  <si>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</si>
  <si>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</si>
  <si>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</si>
  <si>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TOTAL RESULTAT 2 par AGENCE</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</si>
  <si>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</si>
  <si>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</si>
  <si>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</si>
  <si>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</si>
  <si>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</si>
  <si>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</si>
  <si>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</si>
  <si>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</si>
  <si>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</si>
  <si>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</si>
  <si>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</si>
  <si>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</si>
  <si>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</si>
  <si>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</si>
  <si>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</si>
  <si>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</si>
  <si>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</si>
  <si>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</si>
  <si>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</si>
  <si>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</si>
  <si>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</si>
  <si>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</si>
  <si>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</si>
  <si>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</si>
  <si>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</si>
  <si>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</si>
  <si>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</si>
  <si>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</si>
  <si>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</si>
  <si>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</si>
  <si>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</si>
  <si>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</si>
  <si>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</si>
  <si>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</si>
  <si>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</si>
  <si>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</si>
  <si>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</si>
  <si>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</si>
  <si>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PNUD (20% conseiller en gouvernance- 1 coordonnateur du projet- 1 specialiste redevabilité- 1 assistant financier - 1 chauffeur ) HCDH (2 specialistes)  _ UNESCO (1 specialiste  1 responsable financier)</t>
  </si>
  <si>
    <t>Couts operationnels si pas inclus dans les activites si-dessus</t>
  </si>
  <si>
    <t>Budget contribution au  loyer - telephone essences - entretien vehicule fournitures et petits équipements  internet frais de gestion perationnelle etc...</t>
  </si>
  <si>
    <t>Budget de suivi</t>
  </si>
  <si>
    <t xml:space="preserve">Missions de suivi sur le terrain - elaboration des valeurs des baselines et valeurs finales des indicateurs (enquete de perception ) revue du projet à mi parcours reunion du comité technique </t>
  </si>
  <si>
    <t>Budget pour l'évaluation finale indépendante</t>
  </si>
  <si>
    <t xml:space="preserve">Recrutement consultants national et international </t>
  </si>
  <si>
    <t>Coûts supplémentaires par Agence</t>
  </si>
  <si>
    <t>Totaux</t>
  </si>
  <si>
    <t>Organisation recipiendiaire 1</t>
  </si>
  <si>
    <t>Organisation recipiendiaire 2</t>
  </si>
  <si>
    <t>Organisation recipiendiaire 3</t>
  </si>
  <si>
    <t>Sous-budget total du projet</t>
  </si>
  <si>
    <t>Coûts indirects (7%):</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</si>
  <si>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</si>
  <si>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</si>
  <si>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</si>
  <si>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</si>
  <si>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</si>
  <si>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</si>
  <si>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</si>
  <si>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</si>
  <si>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</si>
  <si>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</si>
  <si>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</si>
  <si>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</si>
  <si>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</si>
  <si>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</si>
  <si>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</si>
  <si>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Rapport du projet PBF</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</si>
  <si>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</si>
  <si>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</si>
  <si>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RAPPORT FINANCIER</t>
  </si>
  <si>
    <t xml:space="preserve">  </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</si>
  <si>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</si>
  <si>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</si>
  <si>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</si>
  <si>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</si>
  <si>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</si>
  <si>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</si>
  <si>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</si>
  <si>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</si>
  <si>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</si>
  <si>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</si>
  <si>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</si>
  <si>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</si>
  <si>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</si>
  <si>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</si>
  <si>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</si>
  <si>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</si>
  <si>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</si>
  <si>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</si>
  <si>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</si>
  <si>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</si>
  <si>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</si>
  <si>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</si>
  <si>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</si>
  <si>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</si>
  <si>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</si>
  <si>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</si>
  <si>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</si>
  <si>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r>
      <t>Les investigations et l'application de la loi dans le cadre de la lutte contre la corruption et le blanchiment de l'argent et financement du terrorisme sont plus efficaces</t>
    </r>
    <r>
      <rPr>
        <b/>
        <i/>
        <sz val="8"/>
        <rFont val="Times New Roman"/>
        <family val="1"/>
      </rPr>
      <t> </t>
    </r>
  </si>
  <si>
    <t>Organisation recipiendiaire PNUD (budget en USD)</t>
  </si>
  <si>
    <t>Organisation recipiendiaire HCDH (budget en USD)</t>
  </si>
  <si>
    <t>Organisation recipiendiaire UNESCO (budget en USD)</t>
  </si>
  <si>
    <r>
      <t>Niveau de depense/ engagement actuel en USD (a remplir au moment des rapports de projet)</t>
    </r>
    <r>
      <rPr>
        <b/>
        <sz val="11"/>
        <rFont val="Calibri"/>
        <family val="2"/>
      </rPr>
      <t xml:space="preserve"> </t>
    </r>
    <r>
      <rPr>
        <sz val="11"/>
        <rFont val="Calibri"/>
        <family val="2"/>
      </rPr>
      <t xml:space="preserve">
PNUD</t>
    </r>
  </si>
  <si>
    <t>Niveau de depense/ engagement actuel en USD (a remplir au moment des rapports de projet)
HCDH</t>
  </si>
  <si>
    <t>Niveau de depense/ engagement actuel en USD (a remplir au moment des rapports de projet) 
UNESCO</t>
  </si>
  <si>
    <t>Avance</t>
  </si>
  <si>
    <t>TOTAL RESULTAT 1: § 459.944</t>
  </si>
  <si>
    <t>TOTAL RESULTAT 2: § 536.455</t>
  </si>
  <si>
    <t>Coûts supplémentaires Total : § 392.506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</si>
</sst>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_(&quot;$&quot;* #,##0.00_);_(&quot;$&quot;* \(#,##0.00\);_(&quot;$&quot;* &quot;-&quot;??_);_(@_)"/>
    <numFmt numFmtId="166" formatCode="_(&quot;$&quot;* #,##0_);_(&quot;$&quot;* \(#,##0\);_(&quot;$&quot;* &quot;-&quot;??_);_(@_)"/>
    <numFmt numFmtId="167" formatCode="_-* #,##0.00\ _€_-;\-* #,##0.00\ _€_-;_-* &quot;-&quot;??\ _€_-;_-@_-"/>
    <numFmt numFmtId="168" formatCode="_(* #,##0_);_(* \(#,##0\);_(* &quot;-&quot;??_);_(@_)"/>
    <numFmt numFmtId="169" formatCode="_-* #,##0.0\ &quot;€&quot;_-;\-* #,##0.0\ &quot;€&quot;_-;_-* &quot;-&quot;??\ &quot;€&quot;_-;_-@_-"/>
    <numFmt numFmtId="170" formatCode="_-[$$-409]* #,##0.00_ ;_-[$$-409]* \-#,##0.00\ ;_-[$$-409]* &quot;-&quot;??_ ;_-@_ "/>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sz val="12"/>
      <color theme="1"/>
      <name val="Calibri"/>
      <family val="2"/>
      <scheme val="minor"/>
    </font>
    <font>
      <b/>
      <i/>
      <sz val="12"/>
      <color theme="1"/>
      <name val="Calibri"/>
      <family val="2"/>
      <scheme val="minor"/>
    </font>
    <font>
      <b/>
      <sz val="12"/>
      <name val="Calibri"/>
      <family val="2"/>
      <scheme val="minor"/>
    </font>
    <font>
      <sz val="12"/>
      <name val="Calibri"/>
      <family val="2"/>
      <scheme val="minor"/>
    </font>
    <font>
      <strike/>
      <sz val="12"/>
      <color theme="8" tint="-0.249977111117893"/>
      <name val="Calibri"/>
      <family val="2"/>
      <scheme val="minor"/>
    </font>
    <font>
      <sz val="12"/>
      <color rgb="FFFF0000"/>
      <name val="Calibri"/>
      <family val="2"/>
      <scheme val="minor"/>
    </font>
    <font>
      <sz val="20"/>
      <color theme="1"/>
      <name val="Calibri"/>
      <family val="2"/>
      <scheme val="minor"/>
    </font>
    <font>
      <i/>
      <sz val="11"/>
      <color theme="1"/>
      <name val="Calibri"/>
      <family val="2"/>
      <scheme val="minor"/>
    </font>
    <font>
      <b/>
      <i/>
      <sz val="11"/>
      <color theme="1"/>
      <name val="Calibri"/>
      <family val="2"/>
      <scheme val="minor"/>
    </font>
    <font>
      <b/>
      <sz val="16"/>
      <color rgb="FFFF0000"/>
      <name val="Calibri"/>
      <family val="2"/>
      <scheme val="minor"/>
    </font>
    <font>
      <sz val="24"/>
      <color rgb="FFFF0000"/>
      <name val="Calibri"/>
      <family val="2"/>
      <scheme val="minor"/>
    </font>
    <font>
      <sz val="12"/>
      <color theme="1"/>
      <name val="Calibri"/>
      <family val="2"/>
    </font>
    <font>
      <b/>
      <sz val="12"/>
      <color theme="1"/>
      <name val="Calibri"/>
      <family val="2"/>
    </font>
    <font>
      <b/>
      <i/>
      <sz val="12"/>
      <name val="Calibri"/>
      <family val="2"/>
      <scheme val="minor"/>
    </font>
    <font>
      <b/>
      <i/>
      <sz val="8"/>
      <name val="Times New Roman"/>
      <family val="1"/>
    </font>
    <font>
      <b/>
      <sz val="11"/>
      <color rgb="FFFF0000"/>
      <name val="Calibri"/>
      <family val="2"/>
      <scheme val="minor"/>
    </font>
    <font>
      <sz val="11"/>
      <color rgb="FFFF0000"/>
      <name val="Calibri"/>
      <family val="2"/>
      <scheme val="minor"/>
    </font>
    <font>
      <b/>
      <sz val="12"/>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cellStyleXfs>
  <cellXfs count="441">
    <xf numFmtId="0" fontId="0" fillId="0" borderId="0" xfId="0"/>
    <xf numFmtId="0" fontId="0" fillId="0" borderId="0" xfId="0" applyAlignment="1">
      <alignment vertical="center" wrapText="1"/>
    </xf>
    <xf numFmtId="0" fontId="0" fillId="0" borderId="0" xfId="0" applyAlignment="1">
      <alignment vertical="center"/>
    </xf>
    <xf numFmtId="0" fontId="0" fillId="2" borderId="0" xfId="0" applyFill="1" applyAlignment="1">
      <alignment vertical="center" wrapText="1"/>
    </xf>
    <xf numFmtId="0" fontId="4" fillId="2" borderId="0" xfId="0" applyFont="1" applyFill="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8" fillId="3" borderId="2" xfId="0" applyFont="1" applyFill="1" applyBorder="1" applyAlignment="1">
      <alignment vertical="center"/>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4" borderId="12" xfId="0" applyFont="1" applyFill="1" applyBorder="1" applyAlignment="1">
      <alignment horizontal="center" vertical="center" wrapText="1"/>
    </xf>
    <xf numFmtId="43" fontId="12" fillId="2" borderId="12" xfId="1" applyFont="1" applyFill="1" applyBorder="1" applyAlignment="1">
      <alignment vertical="center" wrapText="1"/>
    </xf>
    <xf numFmtId="0" fontId="15" fillId="0" borderId="13" xfId="0" applyFont="1" applyBorder="1" applyAlignment="1">
      <alignment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xf>
    <xf numFmtId="0" fontId="7" fillId="2" borderId="16" xfId="0" applyFont="1" applyFill="1" applyBorder="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0" fillId="0" borderId="17" xfId="0" applyBorder="1" applyAlignment="1">
      <alignment vertical="center" wrapText="1"/>
    </xf>
    <xf numFmtId="0" fontId="7" fillId="5" borderId="14" xfId="0" applyFont="1" applyFill="1" applyBorder="1" applyAlignment="1">
      <alignment vertical="center" wrapText="1"/>
    </xf>
    <xf numFmtId="0" fontId="7" fillId="5" borderId="15" xfId="0" applyFont="1" applyFill="1" applyBorder="1" applyAlignment="1">
      <alignment vertical="center" wrapText="1"/>
    </xf>
    <xf numFmtId="49" fontId="7" fillId="2" borderId="19" xfId="0" applyNumberFormat="1" applyFont="1" applyFill="1" applyBorder="1" applyAlignment="1" applyProtection="1">
      <alignment vertical="center" wrapText="1"/>
      <protection locked="0"/>
    </xf>
    <xf numFmtId="49" fontId="17" fillId="6" borderId="16" xfId="0" applyNumberFormat="1" applyFont="1" applyFill="1" applyBorder="1" applyAlignment="1" applyProtection="1">
      <alignment vertical="center" wrapText="1"/>
      <protection locked="0"/>
    </xf>
    <xf numFmtId="164" fontId="7" fillId="4" borderId="16" xfId="2" applyFont="1" applyFill="1" applyBorder="1" applyAlignment="1">
      <alignment horizontal="center" vertical="center" wrapText="1"/>
    </xf>
    <xf numFmtId="0" fontId="16" fillId="5" borderId="14" xfId="0" applyFont="1" applyFill="1" applyBorder="1" applyAlignment="1">
      <alignment vertical="center" wrapText="1"/>
    </xf>
    <xf numFmtId="0" fontId="16" fillId="5" borderId="15" xfId="0" applyFont="1" applyFill="1" applyBorder="1" applyAlignment="1">
      <alignment vertical="center" wrapText="1"/>
    </xf>
    <xf numFmtId="0" fontId="16" fillId="0" borderId="16" xfId="0" applyFont="1" applyBorder="1" applyAlignment="1" applyProtection="1">
      <alignment horizontal="left" vertical="center" wrapText="1"/>
      <protection locked="0"/>
    </xf>
    <xf numFmtId="164" fontId="16" fillId="2" borderId="16" xfId="2" applyFont="1" applyFill="1" applyBorder="1" applyAlignment="1" applyProtection="1">
      <alignment horizontal="center" vertical="center" wrapText="1"/>
      <protection locked="0"/>
    </xf>
    <xf numFmtId="0" fontId="0" fillId="2" borderId="16" xfId="0" applyFill="1" applyBorder="1" applyAlignment="1">
      <alignment vertical="center" wrapText="1"/>
    </xf>
    <xf numFmtId="0" fontId="0" fillId="0" borderId="16" xfId="0" applyBorder="1" applyAlignment="1">
      <alignment vertical="center" wrapText="1"/>
    </xf>
    <xf numFmtId="164" fontId="16" fillId="2" borderId="16" xfId="2" applyFont="1" applyFill="1" applyBorder="1" applyAlignment="1">
      <alignment horizontal="center" vertical="center" wrapText="1"/>
    </xf>
    <xf numFmtId="0" fontId="20" fillId="2" borderId="16" xfId="0" applyFont="1" applyFill="1" applyBorder="1" applyAlignment="1">
      <alignment vertical="center" wrapText="1"/>
    </xf>
    <xf numFmtId="0" fontId="20" fillId="2" borderId="16" xfId="0" applyFont="1" applyFill="1" applyBorder="1" applyAlignment="1" applyProtection="1">
      <alignment horizontal="left" vertical="top" wrapText="1"/>
      <protection locked="0"/>
    </xf>
    <xf numFmtId="164" fontId="16" fillId="0" borderId="16" xfId="2" applyFont="1" applyBorder="1" applyAlignment="1" applyProtection="1">
      <alignment horizontal="center" vertical="center" wrapText="1"/>
      <protection locked="0"/>
    </xf>
    <xf numFmtId="0" fontId="16" fillId="2" borderId="16" xfId="0" applyFont="1" applyFill="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0" fillId="2" borderId="17" xfId="0" applyFill="1" applyBorder="1" applyAlignment="1">
      <alignment vertical="center" wrapText="1"/>
    </xf>
    <xf numFmtId="0" fontId="16" fillId="2" borderId="16"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16" fillId="2" borderId="15" xfId="0" applyFont="1" applyFill="1" applyBorder="1" applyAlignment="1" applyProtection="1">
      <alignment vertical="center" wrapText="1"/>
      <protection locked="0"/>
    </xf>
    <xf numFmtId="0" fontId="22" fillId="2" borderId="16" xfId="0" applyFont="1" applyFill="1" applyBorder="1" applyAlignment="1" applyProtection="1">
      <alignment horizontal="left" vertical="center"/>
      <protection locked="0"/>
    </xf>
    <xf numFmtId="166" fontId="7" fillId="8" borderId="16" xfId="2" applyNumberFormat="1" applyFont="1" applyFill="1" applyBorder="1" applyAlignment="1">
      <alignment horizontal="center" vertical="center" wrapText="1"/>
    </xf>
    <xf numFmtId="0" fontId="11" fillId="2" borderId="16" xfId="0" applyFont="1" applyFill="1" applyBorder="1" applyAlignment="1" applyProtection="1">
      <alignment horizontal="left" vertical="center"/>
      <protection locked="0"/>
    </xf>
    <xf numFmtId="49" fontId="7" fillId="8" borderId="16" xfId="0" applyNumberFormat="1" applyFont="1" applyFill="1" applyBorder="1" applyAlignment="1" applyProtection="1">
      <alignment vertical="center" wrapText="1"/>
      <protection locked="0"/>
    </xf>
    <xf numFmtId="164" fontId="21" fillId="8" borderId="16" xfId="2" applyFont="1" applyFill="1" applyBorder="1" applyAlignment="1">
      <alignment vertical="center" wrapText="1"/>
    </xf>
    <xf numFmtId="0" fontId="0" fillId="8" borderId="16" xfId="0" applyFill="1" applyBorder="1" applyAlignment="1">
      <alignment vertical="center" wrapText="1"/>
    </xf>
    <xf numFmtId="0" fontId="7" fillId="4" borderId="15" xfId="0" applyFont="1" applyFill="1" applyBorder="1" applyAlignment="1">
      <alignment vertical="center" wrapText="1"/>
    </xf>
    <xf numFmtId="164" fontId="21" fillId="2" borderId="16" xfId="2" applyFont="1" applyFill="1" applyBorder="1" applyAlignment="1">
      <alignment vertical="center" wrapText="1"/>
    </xf>
    <xf numFmtId="0" fontId="17" fillId="6" borderId="16" xfId="0" applyFont="1" applyFill="1" applyBorder="1" applyAlignment="1" applyProtection="1">
      <alignment vertical="center" wrapText="1"/>
      <protection locked="0"/>
    </xf>
    <xf numFmtId="164" fontId="7" fillId="6" borderId="20" xfId="2" applyFont="1" applyFill="1" applyBorder="1" applyAlignment="1">
      <alignment horizontal="center" vertical="center" wrapText="1"/>
    </xf>
    <xf numFmtId="164" fontId="7" fillId="4" borderId="20" xfId="2" applyFont="1" applyFill="1" applyBorder="1" applyAlignment="1">
      <alignment horizontal="center" vertical="center" wrapText="1"/>
    </xf>
    <xf numFmtId="0" fontId="16" fillId="5" borderId="21" xfId="0" applyFont="1" applyFill="1" applyBorder="1" applyAlignment="1">
      <alignment vertical="center" wrapText="1"/>
    </xf>
    <xf numFmtId="0" fontId="16" fillId="5" borderId="22" xfId="0" applyFont="1" applyFill="1" applyBorder="1" applyAlignment="1">
      <alignment vertical="center" wrapText="1"/>
    </xf>
    <xf numFmtId="0" fontId="16" fillId="0" borderId="20" xfId="0" applyFont="1" applyBorder="1" applyAlignment="1" applyProtection="1">
      <alignment horizontal="left" vertical="center" wrapText="1"/>
      <protection locked="0"/>
    </xf>
    <xf numFmtId="0" fontId="0" fillId="0" borderId="20" xfId="0" applyBorder="1" applyAlignment="1">
      <alignment vertical="center" wrapText="1"/>
    </xf>
    <xf numFmtId="0" fontId="0" fillId="0" borderId="23" xfId="0" applyBorder="1" applyAlignment="1">
      <alignment vertical="center" wrapText="1"/>
    </xf>
    <xf numFmtId="0" fontId="16" fillId="5" borderId="16" xfId="0" applyFont="1" applyFill="1" applyBorder="1" applyAlignment="1">
      <alignment vertical="center" wrapText="1"/>
    </xf>
    <xf numFmtId="0" fontId="16" fillId="5" borderId="24" xfId="0" applyFont="1" applyFill="1" applyBorder="1" applyAlignment="1">
      <alignment vertical="center" wrapText="1"/>
    </xf>
    <xf numFmtId="0" fontId="16" fillId="2" borderId="24" xfId="0" applyFont="1" applyFill="1" applyBorder="1" applyAlignment="1" applyProtection="1">
      <alignment horizontal="left" vertical="center"/>
      <protection locked="0"/>
    </xf>
    <xf numFmtId="164" fontId="16" fillId="2" borderId="24" xfId="2" applyFont="1" applyFill="1" applyBorder="1" applyAlignment="1" applyProtection="1">
      <alignment horizontal="center" vertical="center" wrapText="1"/>
      <protection locked="0"/>
    </xf>
    <xf numFmtId="0" fontId="0" fillId="0" borderId="24" xfId="0" applyBorder="1" applyAlignment="1">
      <alignment vertical="center" wrapText="1"/>
    </xf>
    <xf numFmtId="0" fontId="7" fillId="5" borderId="16" xfId="0" applyFont="1" applyFill="1" applyBorder="1" applyAlignment="1">
      <alignment vertical="center" wrapText="1"/>
    </xf>
    <xf numFmtId="0" fontId="7" fillId="4" borderId="16" xfId="0" applyFont="1" applyFill="1" applyBorder="1" applyAlignment="1">
      <alignment vertical="center"/>
    </xf>
    <xf numFmtId="164" fontId="7" fillId="2" borderId="16" xfId="2" applyFont="1" applyFill="1" applyBorder="1" applyAlignment="1">
      <alignment horizontal="center" vertical="center" wrapText="1"/>
    </xf>
    <xf numFmtId="0" fontId="7" fillId="2" borderId="0" xfId="0" applyFont="1" applyFill="1" applyAlignment="1">
      <alignment vertical="center" wrapText="1"/>
    </xf>
    <xf numFmtId="0" fontId="7" fillId="4" borderId="16" xfId="0" applyFont="1" applyFill="1" applyBorder="1" applyAlignment="1">
      <alignment vertical="center" wrapText="1"/>
    </xf>
    <xf numFmtId="0" fontId="16" fillId="9" borderId="16" xfId="0" applyFont="1" applyFill="1" applyBorder="1" applyAlignment="1" applyProtection="1">
      <alignment vertical="center" wrapText="1"/>
      <protection locked="0"/>
    </xf>
    <xf numFmtId="0" fontId="0" fillId="9" borderId="16" xfId="0" applyFill="1" applyBorder="1" applyAlignment="1">
      <alignment vertical="center" wrapText="1"/>
    </xf>
    <xf numFmtId="164" fontId="16" fillId="9" borderId="16" xfId="2" applyFont="1" applyFill="1" applyBorder="1" applyAlignment="1" applyProtection="1">
      <alignment horizontal="center" vertical="center" wrapText="1"/>
      <protection locked="0"/>
    </xf>
    <xf numFmtId="164" fontId="7" fillId="9" borderId="16" xfId="2" applyFont="1" applyFill="1" applyBorder="1" applyAlignment="1">
      <alignment horizontal="center" vertical="center" wrapText="1"/>
    </xf>
    <xf numFmtId="0" fontId="7" fillId="9" borderId="16" xfId="0" applyFont="1" applyFill="1" applyBorder="1" applyAlignment="1">
      <alignment vertical="center" wrapText="1"/>
    </xf>
    <xf numFmtId="164" fontId="7" fillId="8" borderId="16" xfId="2" applyFont="1" applyFill="1" applyBorder="1" applyAlignment="1" applyProtection="1">
      <alignment vertical="center" wrapText="1"/>
      <protection locked="0"/>
    </xf>
    <xf numFmtId="0" fontId="11" fillId="2" borderId="16" xfId="0" applyFont="1" applyFill="1" applyBorder="1" applyAlignment="1" applyProtection="1">
      <alignment vertical="center"/>
      <protection locked="0"/>
    </xf>
    <xf numFmtId="0" fontId="7" fillId="9" borderId="16" xfId="0" applyFont="1" applyFill="1" applyBorder="1" applyAlignment="1" applyProtection="1">
      <alignment vertical="center" wrapText="1"/>
      <protection locked="0"/>
    </xf>
    <xf numFmtId="0" fontId="7" fillId="2" borderId="16" xfId="0" applyFont="1" applyFill="1" applyBorder="1" applyAlignment="1" applyProtection="1">
      <alignment vertical="center" wrapText="1"/>
      <protection locked="0"/>
    </xf>
    <xf numFmtId="164" fontId="7" fillId="2" borderId="20" xfId="2" applyFont="1" applyFill="1" applyBorder="1" applyAlignment="1">
      <alignment horizontal="center" vertical="center" wrapText="1"/>
    </xf>
    <xf numFmtId="0" fontId="16" fillId="2" borderId="0" xfId="0" applyFont="1" applyFill="1" applyAlignment="1" applyProtection="1">
      <alignment vertical="center"/>
      <protection locked="0"/>
    </xf>
    <xf numFmtId="164" fontId="16" fillId="2" borderId="0" xfId="2" applyFont="1" applyFill="1" applyAlignment="1" applyProtection="1">
      <alignment vertical="center" wrapText="1"/>
      <protection locked="0"/>
    </xf>
    <xf numFmtId="0" fontId="16" fillId="2" borderId="0" xfId="0" applyFont="1" applyFill="1" applyAlignment="1" applyProtection="1">
      <alignment vertical="center" wrapText="1"/>
      <protection locked="0"/>
    </xf>
    <xf numFmtId="0" fontId="7" fillId="4" borderId="24" xfId="0" applyFont="1" applyFill="1" applyBorder="1" applyAlignment="1">
      <alignment vertical="center" wrapText="1"/>
    </xf>
    <xf numFmtId="0" fontId="16" fillId="2" borderId="16" xfId="0" applyFont="1" applyFill="1" applyBorder="1" applyAlignment="1" applyProtection="1">
      <alignment vertical="center"/>
      <protection locked="0"/>
    </xf>
    <xf numFmtId="164" fontId="7" fillId="8" borderId="16" xfId="2" applyFont="1" applyFill="1" applyBorder="1" applyAlignment="1">
      <alignment vertical="center" wrapText="1"/>
    </xf>
    <xf numFmtId="0" fontId="0" fillId="8" borderId="20" xfId="0" applyFill="1" applyBorder="1" applyAlignment="1">
      <alignment vertical="center" wrapText="1"/>
    </xf>
    <xf numFmtId="0" fontId="16" fillId="2" borderId="26" xfId="0" applyFont="1" applyFill="1" applyBorder="1" applyAlignment="1" applyProtection="1">
      <alignment vertical="center" wrapText="1"/>
      <protection locked="0"/>
    </xf>
    <xf numFmtId="0" fontId="0" fillId="2" borderId="26" xfId="0" applyFill="1" applyBorder="1" applyAlignment="1">
      <alignment vertical="center" wrapText="1"/>
    </xf>
    <xf numFmtId="0" fontId="0" fillId="0" borderId="26" xfId="0" applyBorder="1" applyAlignment="1">
      <alignment vertical="center" wrapText="1"/>
    </xf>
    <xf numFmtId="0" fontId="7" fillId="2" borderId="16" xfId="2" applyNumberFormat="1" applyFont="1" applyFill="1" applyBorder="1" applyAlignment="1">
      <alignment horizontal="center" vertical="center" wrapText="1"/>
    </xf>
    <xf numFmtId="0" fontId="16" fillId="2" borderId="0" xfId="0" applyFont="1" applyFill="1" applyAlignment="1">
      <alignment vertical="center" wrapText="1"/>
    </xf>
    <xf numFmtId="0" fontId="16" fillId="4" borderId="14" xfId="0" applyFont="1" applyFill="1" applyBorder="1" applyAlignment="1">
      <alignment vertical="center"/>
    </xf>
    <xf numFmtId="165" fontId="16" fillId="2" borderId="16" xfId="0" applyNumberFormat="1" applyFont="1" applyFill="1" applyBorder="1" applyAlignment="1">
      <alignment vertical="center" wrapText="1"/>
    </xf>
    <xf numFmtId="0" fontId="16" fillId="0" borderId="0" xfId="0" applyFont="1" applyAlignment="1" applyProtection="1">
      <alignment vertical="center" wrapText="1"/>
      <protection locked="0"/>
    </xf>
    <xf numFmtId="0" fontId="7" fillId="4" borderId="35" xfId="0" applyFont="1" applyFill="1" applyBorder="1" applyAlignment="1">
      <alignment vertical="center"/>
    </xf>
    <xf numFmtId="164" fontId="7" fillId="2" borderId="36" xfId="2" applyFont="1" applyFill="1" applyBorder="1" applyAlignment="1">
      <alignment vertical="center" wrapText="1"/>
    </xf>
    <xf numFmtId="0" fontId="16" fillId="2" borderId="26" xfId="0" applyFont="1" applyFill="1" applyBorder="1" applyAlignment="1">
      <alignment vertical="center" wrapText="1"/>
    </xf>
    <xf numFmtId="0" fontId="7" fillId="2" borderId="0" xfId="0" applyFont="1" applyFill="1" applyAlignment="1">
      <alignment vertical="center"/>
    </xf>
    <xf numFmtId="165" fontId="7" fillId="2" borderId="0" xfId="0" applyNumberFormat="1" applyFont="1" applyFill="1" applyAlignment="1">
      <alignment vertical="center" wrapText="1"/>
    </xf>
    <xf numFmtId="167" fontId="16" fillId="2" borderId="0" xfId="0" applyNumberFormat="1" applyFont="1" applyFill="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xf>
    <xf numFmtId="165" fontId="7" fillId="0" borderId="0" xfId="0" applyNumberFormat="1" applyFont="1" applyAlignment="1">
      <alignment vertical="center" wrapText="1"/>
    </xf>
    <xf numFmtId="0" fontId="2" fillId="0" borderId="0" xfId="0" applyFont="1"/>
    <xf numFmtId="0" fontId="2" fillId="2" borderId="0" xfId="0" applyFont="1" applyFill="1"/>
    <xf numFmtId="0" fontId="0" fillId="2" borderId="0" xfId="0" applyFill="1"/>
    <xf numFmtId="0" fontId="0" fillId="0" borderId="38" xfId="0" applyBorder="1" applyAlignment="1">
      <alignment vertical="center" wrapText="1"/>
    </xf>
    <xf numFmtId="168" fontId="0" fillId="2" borderId="16" xfId="4" applyNumberFormat="1" applyFont="1" applyFill="1" applyBorder="1" applyAlignment="1">
      <alignment horizontal="right" vertical="center"/>
    </xf>
    <xf numFmtId="168" fontId="0" fillId="2" borderId="17" xfId="4" applyNumberFormat="1" applyFont="1" applyFill="1" applyBorder="1" applyAlignment="1">
      <alignment horizontal="right" vertical="center"/>
    </xf>
    <xf numFmtId="168" fontId="0" fillId="0" borderId="15" xfId="4" applyNumberFormat="1" applyFont="1" applyFill="1" applyBorder="1" applyAlignment="1">
      <alignment horizontal="center" vertical="center" wrapText="1"/>
    </xf>
    <xf numFmtId="168" fontId="0" fillId="0" borderId="16" xfId="4" applyNumberFormat="1" applyFont="1" applyBorder="1" applyAlignment="1">
      <alignment horizontal="center" vertical="center" wrapText="1"/>
    </xf>
    <xf numFmtId="168" fontId="0" fillId="2" borderId="18" xfId="4" applyNumberFormat="1" applyFont="1" applyFill="1" applyBorder="1" applyAlignment="1">
      <alignment horizontal="center" vertical="center" wrapText="1"/>
    </xf>
    <xf numFmtId="168" fontId="0" fillId="0" borderId="14" xfId="4" applyNumberFormat="1" applyFont="1" applyBorder="1" applyAlignment="1">
      <alignment horizontal="right" vertical="center"/>
    </xf>
    <xf numFmtId="168" fontId="0" fillId="0" borderId="16" xfId="4" applyNumberFormat="1" applyFont="1" applyBorder="1" applyAlignment="1">
      <alignment horizontal="right" vertical="center"/>
    </xf>
    <xf numFmtId="168" fontId="0" fillId="0" borderId="15" xfId="4" applyNumberFormat="1" applyFont="1" applyBorder="1" applyAlignment="1">
      <alignment horizontal="right" vertical="center"/>
    </xf>
    <xf numFmtId="168" fontId="0" fillId="0" borderId="17" xfId="4" applyNumberFormat="1" applyFont="1" applyBorder="1" applyAlignment="1">
      <alignment horizontal="right" vertical="center"/>
    </xf>
    <xf numFmtId="168" fontId="0" fillId="0" borderId="0" xfId="0" applyNumberFormat="1"/>
    <xf numFmtId="168" fontId="0" fillId="0" borderId="15" xfId="4" applyNumberFormat="1" applyFont="1" applyFill="1" applyBorder="1" applyAlignment="1">
      <alignment horizontal="right" vertical="center"/>
    </xf>
    <xf numFmtId="168" fontId="0" fillId="2" borderId="18" xfId="4" applyNumberFormat="1" applyFont="1" applyFill="1" applyBorder="1" applyAlignment="1">
      <alignment horizontal="right" vertical="center"/>
    </xf>
    <xf numFmtId="0" fontId="2" fillId="12" borderId="38" xfId="0" applyFont="1" applyFill="1" applyBorder="1" applyAlignment="1">
      <alignment vertical="center" wrapText="1"/>
    </xf>
    <xf numFmtId="168" fontId="2" fillId="4" borderId="16" xfId="4" applyNumberFormat="1" applyFont="1" applyFill="1" applyBorder="1" applyAlignment="1">
      <alignment horizontal="right" vertical="center"/>
    </xf>
    <xf numFmtId="168" fontId="2" fillId="12" borderId="15" xfId="4" applyNumberFormat="1" applyFont="1" applyFill="1" applyBorder="1" applyAlignment="1">
      <alignment horizontal="center" vertical="center" wrapText="1"/>
    </xf>
    <xf numFmtId="168" fontId="2" fillId="12" borderId="16" xfId="4" applyNumberFormat="1" applyFont="1" applyFill="1" applyBorder="1" applyAlignment="1">
      <alignment horizontal="center" vertical="center" wrapText="1"/>
    </xf>
    <xf numFmtId="168" fontId="2" fillId="12" borderId="14" xfId="4" applyNumberFormat="1" applyFont="1" applyFill="1" applyBorder="1" applyAlignment="1">
      <alignment horizontal="center" vertical="center" wrapText="1"/>
    </xf>
    <xf numFmtId="168" fontId="23" fillId="4" borderId="15" xfId="4" applyNumberFormat="1" applyFont="1" applyFill="1" applyBorder="1" applyAlignment="1">
      <alignment horizontal="right" vertical="center"/>
    </xf>
    <xf numFmtId="168" fontId="23" fillId="4" borderId="16" xfId="4" applyNumberFormat="1" applyFont="1" applyFill="1" applyBorder="1" applyAlignment="1">
      <alignment horizontal="right" vertical="center"/>
    </xf>
    <xf numFmtId="168" fontId="23" fillId="4" borderId="17" xfId="4" applyNumberFormat="1" applyFont="1" applyFill="1" applyBorder="1" applyAlignment="1">
      <alignment horizontal="right" vertical="center"/>
    </xf>
    <xf numFmtId="168" fontId="0" fillId="2" borderId="14" xfId="4" applyNumberFormat="1" applyFont="1" applyFill="1" applyBorder="1" applyAlignment="1">
      <alignment horizontal="center" vertical="center" wrapText="1"/>
    </xf>
    <xf numFmtId="168" fontId="0" fillId="2" borderId="16" xfId="4" applyNumberFormat="1" applyFont="1" applyFill="1" applyBorder="1" applyAlignment="1">
      <alignment horizontal="center" vertical="center" wrapText="1"/>
    </xf>
    <xf numFmtId="168" fontId="0" fillId="0" borderId="15" xfId="4" applyNumberFormat="1" applyFont="1" applyBorder="1" applyAlignment="1">
      <alignment horizontal="center" vertical="center" wrapText="1"/>
    </xf>
    <xf numFmtId="168" fontId="0" fillId="0" borderId="14" xfId="4" applyNumberFormat="1" applyFont="1" applyBorder="1" applyAlignment="1">
      <alignment horizontal="center" vertical="center" wrapText="1"/>
    </xf>
    <xf numFmtId="168" fontId="0" fillId="2" borderId="17" xfId="4" applyNumberFormat="1" applyFont="1" applyFill="1" applyBorder="1" applyAlignment="1">
      <alignment horizontal="center" vertical="center" wrapText="1"/>
    </xf>
    <xf numFmtId="0" fontId="2" fillId="12" borderId="39" xfId="0" applyFont="1" applyFill="1" applyBorder="1" applyAlignment="1">
      <alignment vertical="center" wrapText="1"/>
    </xf>
    <xf numFmtId="168" fontId="2" fillId="4" borderId="36" xfId="4" applyNumberFormat="1" applyFont="1" applyFill="1" applyBorder="1" applyAlignment="1">
      <alignment horizontal="center" vertical="center" wrapText="1"/>
    </xf>
    <xf numFmtId="168" fontId="2" fillId="4" borderId="37" xfId="4" applyNumberFormat="1" applyFont="1" applyFill="1" applyBorder="1" applyAlignment="1">
      <alignment horizontal="center" vertical="center" wrapText="1"/>
    </xf>
    <xf numFmtId="168" fontId="2" fillId="12" borderId="40" xfId="4" applyNumberFormat="1" applyFont="1" applyFill="1" applyBorder="1" applyAlignment="1">
      <alignment horizontal="center" vertical="center" wrapText="1"/>
    </xf>
    <xf numFmtId="168" fontId="2" fillId="12" borderId="36" xfId="4" applyNumberFormat="1" applyFont="1" applyFill="1" applyBorder="1" applyAlignment="1">
      <alignment horizontal="center" vertical="center" wrapText="1"/>
    </xf>
    <xf numFmtId="168" fontId="2" fillId="12" borderId="35" xfId="4" applyNumberFormat="1" applyFont="1" applyFill="1" applyBorder="1" applyAlignment="1">
      <alignment horizontal="center" vertical="center" wrapText="1"/>
    </xf>
    <xf numFmtId="168" fontId="24" fillId="4" borderId="40" xfId="4" applyNumberFormat="1" applyFont="1" applyFill="1" applyBorder="1" applyAlignment="1">
      <alignment horizontal="right" vertical="center"/>
    </xf>
    <xf numFmtId="168" fontId="24" fillId="4" borderId="36" xfId="4" applyNumberFormat="1" applyFont="1" applyFill="1" applyBorder="1" applyAlignment="1">
      <alignment horizontal="right" vertical="center"/>
    </xf>
    <xf numFmtId="168" fontId="24" fillId="4" borderId="37" xfId="4" applyNumberFormat="1" applyFont="1" applyFill="1" applyBorder="1" applyAlignment="1">
      <alignment horizontal="right" vertical="center"/>
    </xf>
    <xf numFmtId="168" fontId="0" fillId="0" borderId="0" xfId="3" applyNumberFormat="1" applyFont="1"/>
    <xf numFmtId="9" fontId="0" fillId="0" borderId="0" xfId="3" applyFont="1"/>
    <xf numFmtId="168" fontId="0" fillId="2" borderId="0" xfId="0" applyNumberFormat="1" applyFill="1"/>
    <xf numFmtId="0" fontId="16" fillId="0" borderId="0" xfId="0" applyFont="1" applyAlignment="1">
      <alignment wrapText="1"/>
    </xf>
    <xf numFmtId="0" fontId="16" fillId="2" borderId="0" xfId="0" applyFont="1" applyFill="1" applyAlignment="1">
      <alignment wrapText="1"/>
    </xf>
    <xf numFmtId="4" fontId="0" fillId="0" borderId="0" xfId="0" applyNumberFormat="1"/>
    <xf numFmtId="0" fontId="4" fillId="0" borderId="0" xfId="0" applyFont="1" applyAlignment="1">
      <alignment wrapText="1"/>
    </xf>
    <xf numFmtId="0" fontId="7" fillId="0" borderId="0" xfId="0" applyFont="1" applyAlignment="1">
      <alignment wrapText="1"/>
    </xf>
    <xf numFmtId="0" fontId="0" fillId="0" borderId="0" xfId="0" applyAlignment="1">
      <alignment wrapText="1"/>
    </xf>
    <xf numFmtId="0" fontId="0" fillId="2" borderId="0" xfId="0" applyFill="1" applyAlignment="1">
      <alignment wrapText="1"/>
    </xf>
    <xf numFmtId="0" fontId="7" fillId="2" borderId="0" xfId="0" applyFont="1" applyFill="1" applyAlignment="1">
      <alignment horizontal="left" wrapText="1"/>
    </xf>
    <xf numFmtId="164" fontId="7" fillId="2" borderId="16" xfId="2" applyFont="1" applyFill="1" applyBorder="1" applyAlignment="1" applyProtection="1">
      <alignment horizontal="center" vertical="center" wrapText="1"/>
    </xf>
    <xf numFmtId="0" fontId="7" fillId="2" borderId="16" xfId="2" applyNumberFormat="1" applyFont="1" applyFill="1" applyBorder="1" applyAlignment="1" applyProtection="1">
      <alignment horizontal="center" vertical="center" wrapText="1"/>
    </xf>
    <xf numFmtId="0" fontId="7" fillId="4" borderId="16" xfId="0" applyFont="1" applyFill="1" applyBorder="1" applyAlignment="1">
      <alignment wrapText="1"/>
    </xf>
    <xf numFmtId="0" fontId="7" fillId="4" borderId="36" xfId="0" applyFont="1" applyFill="1" applyBorder="1" applyAlignment="1">
      <alignment horizontal="left" wrapText="1"/>
    </xf>
    <xf numFmtId="165" fontId="7" fillId="4" borderId="20" xfId="0" applyNumberFormat="1" applyFont="1" applyFill="1" applyBorder="1" applyAlignment="1">
      <alignment horizontal="center" wrapText="1"/>
    </xf>
    <xf numFmtId="165" fontId="7" fillId="4" borderId="36" xfId="0" applyNumberFormat="1" applyFont="1" applyFill="1" applyBorder="1" applyAlignment="1">
      <alignment horizontal="center" wrapText="1"/>
    </xf>
    <xf numFmtId="165" fontId="7" fillId="2" borderId="36" xfId="0" applyNumberFormat="1" applyFont="1" applyFill="1" applyBorder="1" applyAlignment="1">
      <alignment horizontal="center" wrapText="1"/>
    </xf>
    <xf numFmtId="165" fontId="7" fillId="4" borderId="36" xfId="0" applyNumberFormat="1" applyFont="1" applyFill="1" applyBorder="1" applyAlignment="1">
      <alignment wrapText="1"/>
    </xf>
    <xf numFmtId="0" fontId="27" fillId="4" borderId="24" xfId="0" applyFont="1" applyFill="1" applyBorder="1" applyAlignment="1">
      <alignment vertical="center" wrapText="1"/>
    </xf>
    <xf numFmtId="165" fontId="16" fillId="0" borderId="16" xfId="0" applyNumberFormat="1" applyFont="1" applyBorder="1" applyAlignment="1" applyProtection="1">
      <alignment wrapText="1"/>
      <protection locked="0"/>
    </xf>
    <xf numFmtId="165" fontId="7" fillId="4" borderId="24" xfId="0" applyNumberFormat="1" applyFont="1" applyFill="1" applyBorder="1" applyAlignment="1">
      <alignment wrapText="1"/>
    </xf>
    <xf numFmtId="0" fontId="27" fillId="4" borderId="16" xfId="0" applyFont="1" applyFill="1" applyBorder="1" applyAlignment="1">
      <alignment vertical="center" wrapText="1"/>
    </xf>
    <xf numFmtId="165" fontId="7" fillId="4" borderId="16" xfId="0" applyNumberFormat="1" applyFont="1" applyFill="1" applyBorder="1" applyAlignment="1">
      <alignment wrapText="1"/>
    </xf>
    <xf numFmtId="165" fontId="16" fillId="2" borderId="16" xfId="0" applyNumberFormat="1" applyFont="1" applyFill="1" applyBorder="1" applyAlignment="1" applyProtection="1">
      <alignment wrapText="1"/>
      <protection locked="0"/>
    </xf>
    <xf numFmtId="0" fontId="27" fillId="4" borderId="16" xfId="0" applyFont="1" applyFill="1" applyBorder="1" applyAlignment="1" applyProtection="1">
      <alignment vertical="center" wrapText="1"/>
      <protection locked="0"/>
    </xf>
    <xf numFmtId="164" fontId="7" fillId="10" borderId="16" xfId="2" applyFont="1" applyFill="1" applyBorder="1" applyAlignment="1" applyProtection="1">
      <alignment wrapText="1"/>
    </xf>
    <xf numFmtId="164" fontId="7" fillId="10" borderId="16" xfId="2" applyFont="1" applyFill="1" applyBorder="1" applyAlignment="1">
      <alignment wrapText="1"/>
    </xf>
    <xf numFmtId="164" fontId="7" fillId="2" borderId="16" xfId="2" applyFont="1" applyFill="1" applyBorder="1" applyAlignment="1">
      <alignment wrapText="1"/>
    </xf>
    <xf numFmtId="165" fontId="7" fillId="4" borderId="18" xfId="0" applyNumberFormat="1" applyFont="1" applyFill="1" applyBorder="1" applyAlignment="1">
      <alignment wrapText="1"/>
    </xf>
    <xf numFmtId="164" fontId="7" fillId="2" borderId="18" xfId="2" applyFont="1" applyFill="1" applyBorder="1" applyAlignment="1" applyProtection="1">
      <alignment wrapText="1"/>
    </xf>
    <xf numFmtId="164" fontId="7" fillId="2" borderId="19" xfId="2" applyFont="1" applyFill="1" applyBorder="1" applyAlignment="1">
      <alignment wrapText="1"/>
    </xf>
    <xf numFmtId="165" fontId="7" fillId="2" borderId="19" xfId="0" applyNumberFormat="1" applyFont="1" applyFill="1" applyBorder="1" applyAlignment="1">
      <alignment wrapText="1"/>
    </xf>
    <xf numFmtId="167" fontId="0" fillId="0" borderId="0" xfId="0" applyNumberFormat="1"/>
    <xf numFmtId="165" fontId="16" fillId="0" borderId="24" xfId="0" applyNumberFormat="1" applyFont="1" applyBorder="1" applyAlignment="1" applyProtection="1">
      <alignment wrapText="1"/>
      <protection locked="0"/>
    </xf>
    <xf numFmtId="165" fontId="7" fillId="2" borderId="15" xfId="0" applyNumberFormat="1" applyFont="1" applyFill="1" applyBorder="1" applyAlignment="1">
      <alignment wrapText="1"/>
    </xf>
    <xf numFmtId="4" fontId="0" fillId="0" borderId="16" xfId="0" applyNumberFormat="1" applyBorder="1"/>
    <xf numFmtId="164" fontId="7" fillId="10" borderId="20" xfId="2" applyFont="1" applyFill="1" applyBorder="1" applyAlignment="1" applyProtection="1">
      <alignment wrapText="1"/>
    </xf>
    <xf numFmtId="165" fontId="7" fillId="4" borderId="20" xfId="0" applyNumberFormat="1" applyFont="1" applyFill="1" applyBorder="1" applyAlignment="1">
      <alignment wrapText="1"/>
    </xf>
    <xf numFmtId="0" fontId="16" fillId="0" borderId="18" xfId="0" applyFont="1" applyBorder="1" applyAlignment="1">
      <alignment wrapText="1"/>
    </xf>
    <xf numFmtId="0" fontId="16" fillId="2" borderId="19" xfId="0" applyFont="1" applyFill="1" applyBorder="1" applyAlignment="1">
      <alignment wrapText="1"/>
    </xf>
    <xf numFmtId="0" fontId="16" fillId="0" borderId="15" xfId="0" applyFont="1" applyBorder="1" applyAlignment="1">
      <alignment wrapText="1"/>
    </xf>
    <xf numFmtId="164" fontId="7" fillId="2" borderId="19" xfId="2" applyFont="1" applyFill="1" applyBorder="1" applyAlignment="1" applyProtection="1">
      <alignment wrapText="1"/>
    </xf>
    <xf numFmtId="165" fontId="18" fillId="4" borderId="36" xfId="0" applyNumberFormat="1" applyFont="1" applyFill="1" applyBorder="1" applyAlignment="1">
      <alignment horizontal="center" wrapText="1"/>
    </xf>
    <xf numFmtId="0" fontId="7" fillId="4" borderId="43" xfId="0" applyFont="1" applyFill="1" applyBorder="1" applyAlignment="1">
      <alignment horizontal="center" wrapText="1"/>
    </xf>
    <xf numFmtId="0" fontId="7" fillId="4" borderId="31" xfId="0" applyFont="1" applyFill="1" applyBorder="1" applyAlignment="1">
      <alignment horizontal="center" wrapText="1"/>
    </xf>
    <xf numFmtId="165" fontId="7" fillId="2" borderId="16" xfId="0" applyNumberFormat="1" applyFont="1" applyFill="1" applyBorder="1" applyAlignment="1">
      <alignment horizontal="center" wrapText="1"/>
    </xf>
    <xf numFmtId="0" fontId="28" fillId="4" borderId="47" xfId="0" applyFont="1" applyFill="1" applyBorder="1" applyAlignment="1">
      <alignment vertical="center" wrapText="1"/>
    </xf>
    <xf numFmtId="165" fontId="16" fillId="4" borderId="24" xfId="0" applyNumberFormat="1" applyFont="1" applyFill="1" applyBorder="1" applyAlignment="1">
      <alignment wrapText="1"/>
    </xf>
    <xf numFmtId="165" fontId="7" fillId="4" borderId="32" xfId="0" applyNumberFormat="1" applyFont="1" applyFill="1" applyBorder="1" applyAlignment="1">
      <alignment wrapText="1"/>
    </xf>
    <xf numFmtId="0" fontId="28" fillId="4" borderId="48" xfId="0" applyFont="1" applyFill="1" applyBorder="1" applyAlignment="1">
      <alignment vertical="center" wrapText="1"/>
    </xf>
    <xf numFmtId="165" fontId="7" fillId="4" borderId="17" xfId="0" applyNumberFormat="1" applyFont="1" applyFill="1" applyBorder="1" applyAlignment="1">
      <alignment wrapText="1"/>
    </xf>
    <xf numFmtId="0" fontId="28" fillId="4" borderId="48" xfId="0" applyFont="1" applyFill="1" applyBorder="1" applyAlignment="1" applyProtection="1">
      <alignment vertical="center" wrapText="1"/>
      <protection locked="0"/>
    </xf>
    <xf numFmtId="165" fontId="16" fillId="4" borderId="16" xfId="0" applyNumberFormat="1" applyFont="1" applyFill="1" applyBorder="1" applyAlignment="1">
      <alignment wrapText="1"/>
    </xf>
    <xf numFmtId="0" fontId="16" fillId="4" borderId="14" xfId="0" applyFont="1" applyFill="1" applyBorder="1" applyAlignment="1">
      <alignment vertical="center" wrapText="1"/>
    </xf>
    <xf numFmtId="165" fontId="16" fillId="4" borderId="36" xfId="0" applyNumberFormat="1" applyFont="1" applyFill="1" applyBorder="1" applyAlignment="1">
      <alignment wrapText="1"/>
    </xf>
    <xf numFmtId="165" fontId="16" fillId="4" borderId="37" xfId="0" applyNumberFormat="1" applyFont="1" applyFill="1" applyBorder="1" applyAlignment="1">
      <alignment wrapText="1"/>
    </xf>
    <xf numFmtId="0" fontId="7" fillId="4" borderId="49" xfId="0" applyFont="1" applyFill="1" applyBorder="1" applyAlignment="1">
      <alignment wrapText="1"/>
    </xf>
    <xf numFmtId="165" fontId="7" fillId="4" borderId="50" xfId="0" applyNumberFormat="1" applyFont="1" applyFill="1" applyBorder="1" applyAlignment="1">
      <alignment wrapText="1"/>
    </xf>
    <xf numFmtId="165" fontId="7" fillId="4" borderId="51" xfId="0" applyNumberFormat="1" applyFont="1" applyFill="1" applyBorder="1" applyAlignment="1">
      <alignment wrapText="1"/>
    </xf>
    <xf numFmtId="0" fontId="27" fillId="0" borderId="16" xfId="0" applyFont="1" applyBorder="1" applyAlignment="1" applyProtection="1">
      <alignment vertical="center" wrapText="1"/>
      <protection locked="0"/>
    </xf>
    <xf numFmtId="165" fontId="7" fillId="0" borderId="16" xfId="0" applyNumberFormat="1" applyFont="1" applyBorder="1" applyAlignment="1">
      <alignment wrapText="1"/>
    </xf>
    <xf numFmtId="168" fontId="2" fillId="10" borderId="41" xfId="4" applyNumberFormat="1" applyFont="1" applyFill="1" applyBorder="1" applyAlignment="1">
      <alignment horizontal="center" vertical="center" wrapText="1"/>
    </xf>
    <xf numFmtId="168" fontId="2" fillId="10" borderId="18" xfId="4" applyNumberFormat="1" applyFont="1" applyFill="1" applyBorder="1" applyAlignment="1">
      <alignment horizontal="center"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169" fontId="7" fillId="0" borderId="20" xfId="2" applyNumberFormat="1" applyFont="1" applyFill="1" applyBorder="1" applyAlignment="1">
      <alignment vertical="center" wrapText="1"/>
    </xf>
    <xf numFmtId="165" fontId="7" fillId="4" borderId="53" xfId="0" applyNumberFormat="1" applyFont="1" applyFill="1" applyBorder="1" applyAlignment="1">
      <alignment wrapText="1"/>
    </xf>
    <xf numFmtId="165" fontId="7" fillId="4" borderId="54" xfId="0" applyNumberFormat="1" applyFont="1" applyFill="1" applyBorder="1" applyAlignment="1">
      <alignment wrapText="1"/>
    </xf>
    <xf numFmtId="165" fontId="16" fillId="4" borderId="55" xfId="0" applyNumberFormat="1" applyFont="1" applyFill="1" applyBorder="1" applyAlignment="1">
      <alignment wrapText="1"/>
    </xf>
    <xf numFmtId="164" fontId="7" fillId="4" borderId="56" xfId="2" applyFont="1" applyFill="1" applyBorder="1" applyAlignment="1" applyProtection="1">
      <alignment horizontal="center" vertical="center" wrapText="1"/>
    </xf>
    <xf numFmtId="165" fontId="7" fillId="4" borderId="48" xfId="0" applyNumberFormat="1" applyFont="1" applyFill="1" applyBorder="1" applyAlignment="1">
      <alignment horizontal="center" wrapText="1"/>
    </xf>
    <xf numFmtId="165" fontId="16" fillId="4" borderId="57" xfId="0" applyNumberFormat="1" applyFont="1" applyFill="1" applyBorder="1" applyAlignment="1">
      <alignment wrapText="1"/>
    </xf>
    <xf numFmtId="165" fontId="16" fillId="4" borderId="58" xfId="0" applyNumberFormat="1" applyFont="1" applyFill="1" applyBorder="1" applyAlignment="1">
      <alignment wrapText="1"/>
    </xf>
    <xf numFmtId="0" fontId="7" fillId="4" borderId="59" xfId="0" applyFont="1" applyFill="1" applyBorder="1" applyAlignment="1">
      <alignment horizontal="center" wrapText="1"/>
    </xf>
    <xf numFmtId="0" fontId="28" fillId="2" borderId="59" xfId="0" applyFont="1" applyFill="1" applyBorder="1" applyAlignment="1">
      <alignment vertical="center" wrapText="1"/>
    </xf>
    <xf numFmtId="0" fontId="28" fillId="2" borderId="38" xfId="0" applyFont="1" applyFill="1" applyBorder="1" applyAlignment="1">
      <alignment vertical="center" wrapText="1"/>
    </xf>
    <xf numFmtId="0" fontId="28" fillId="2" borderId="38" xfId="0" applyFont="1" applyFill="1" applyBorder="1" applyAlignment="1" applyProtection="1">
      <alignment vertical="center" wrapText="1"/>
      <protection locked="0"/>
    </xf>
    <xf numFmtId="0" fontId="16" fillId="4" borderId="38" xfId="0" applyFont="1" applyFill="1" applyBorder="1" applyAlignment="1">
      <alignment vertical="center" wrapText="1"/>
    </xf>
    <xf numFmtId="43" fontId="0" fillId="0" borderId="0" xfId="0" applyNumberFormat="1"/>
    <xf numFmtId="165" fontId="19" fillId="0" borderId="16" xfId="0" applyNumberFormat="1" applyFont="1" applyBorder="1" applyAlignment="1" applyProtection="1">
      <alignment wrapText="1"/>
      <protection locked="0"/>
    </xf>
    <xf numFmtId="43" fontId="0" fillId="2" borderId="0" xfId="0" applyNumberFormat="1" applyFill="1"/>
    <xf numFmtId="170" fontId="0" fillId="0" borderId="0" xfId="0" applyNumberFormat="1" applyAlignment="1">
      <alignment vertical="center" wrapText="1"/>
    </xf>
    <xf numFmtId="170" fontId="4" fillId="0" borderId="0" xfId="0" applyNumberFormat="1" applyFont="1" applyAlignment="1">
      <alignment vertical="center" wrapText="1"/>
    </xf>
    <xf numFmtId="170" fontId="8" fillId="3" borderId="2" xfId="0" applyNumberFormat="1" applyFont="1" applyFill="1" applyBorder="1" applyAlignment="1">
      <alignment vertical="center" wrapText="1"/>
    </xf>
    <xf numFmtId="170" fontId="0" fillId="0" borderId="0" xfId="0" applyNumberFormat="1" applyAlignment="1">
      <alignment horizontal="center" vertical="center" wrapText="1"/>
    </xf>
    <xf numFmtId="170" fontId="7" fillId="4" borderId="12" xfId="0" applyNumberFormat="1" applyFont="1" applyFill="1" applyBorder="1" applyAlignment="1">
      <alignment horizontal="center" vertical="center" wrapText="1"/>
    </xf>
    <xf numFmtId="170" fontId="7" fillId="4" borderId="16" xfId="0" applyNumberFormat="1" applyFont="1" applyFill="1" applyBorder="1" applyAlignment="1">
      <alignment horizontal="center" vertical="center" wrapText="1"/>
    </xf>
    <xf numFmtId="170" fontId="7" fillId="4" borderId="16" xfId="2" applyNumberFormat="1" applyFont="1" applyFill="1" applyBorder="1" applyAlignment="1">
      <alignment horizontal="center" vertical="center" wrapText="1"/>
    </xf>
    <xf numFmtId="170" fontId="16" fillId="4" borderId="16" xfId="2" applyNumberFormat="1" applyFont="1" applyFill="1" applyBorder="1" applyAlignment="1">
      <alignment horizontal="center" vertical="center" wrapText="1"/>
    </xf>
    <xf numFmtId="170" fontId="16" fillId="0" borderId="16" xfId="2" applyNumberFormat="1" applyFont="1" applyFill="1" applyBorder="1" applyAlignment="1">
      <alignment horizontal="center" vertical="center" wrapText="1"/>
    </xf>
    <xf numFmtId="170" fontId="7" fillId="8" borderId="16" xfId="2" applyNumberFormat="1" applyFont="1" applyFill="1" applyBorder="1" applyAlignment="1">
      <alignment horizontal="center" vertical="center" wrapText="1"/>
    </xf>
    <xf numFmtId="170" fontId="7" fillId="8" borderId="16" xfId="0" applyNumberFormat="1" applyFont="1" applyFill="1" applyBorder="1" applyAlignment="1" applyProtection="1">
      <alignment vertical="center" wrapText="1"/>
      <protection locked="0"/>
    </xf>
    <xf numFmtId="170" fontId="7" fillId="6" borderId="20" xfId="2" applyNumberFormat="1" applyFont="1" applyFill="1" applyBorder="1" applyAlignment="1">
      <alignment horizontal="center" vertical="center" wrapText="1"/>
    </xf>
    <xf numFmtId="170" fontId="16" fillId="4" borderId="20" xfId="2" applyNumberFormat="1" applyFont="1" applyFill="1" applyBorder="1" applyAlignment="1">
      <alignment horizontal="center" vertical="center" wrapText="1"/>
    </xf>
    <xf numFmtId="170" fontId="16" fillId="4" borderId="24" xfId="2" applyNumberFormat="1" applyFont="1" applyFill="1" applyBorder="1" applyAlignment="1">
      <alignment horizontal="center" vertical="center" wrapText="1"/>
    </xf>
    <xf numFmtId="170" fontId="16" fillId="9" borderId="16" xfId="0" applyNumberFormat="1" applyFont="1" applyFill="1" applyBorder="1" applyAlignment="1" applyProtection="1">
      <alignment vertical="center" wrapText="1"/>
      <protection locked="0"/>
    </xf>
    <xf numFmtId="170" fontId="16" fillId="9" borderId="16" xfId="2" applyNumberFormat="1" applyFont="1" applyFill="1" applyBorder="1" applyAlignment="1">
      <alignment horizontal="center" vertical="center" wrapText="1"/>
    </xf>
    <xf numFmtId="170" fontId="7" fillId="9" borderId="16" xfId="2" applyNumberFormat="1" applyFont="1" applyFill="1" applyBorder="1" applyAlignment="1">
      <alignment horizontal="center" vertical="center" wrapText="1"/>
    </xf>
    <xf numFmtId="170" fontId="7" fillId="8" borderId="16" xfId="2" applyNumberFormat="1" applyFont="1" applyFill="1" applyBorder="1" applyAlignment="1" applyProtection="1">
      <alignment vertical="center" wrapText="1"/>
      <protection locked="0"/>
    </xf>
    <xf numFmtId="170" fontId="7" fillId="9" borderId="16" xfId="0" applyNumberFormat="1" applyFont="1" applyFill="1" applyBorder="1" applyAlignment="1" applyProtection="1">
      <alignment vertical="center" wrapText="1"/>
      <protection locked="0"/>
    </xf>
    <xf numFmtId="170" fontId="7" fillId="4" borderId="20" xfId="2" applyNumberFormat="1" applyFont="1" applyFill="1" applyBorder="1" applyAlignment="1">
      <alignment horizontal="center" vertical="center" wrapText="1"/>
    </xf>
    <xf numFmtId="170" fontId="16" fillId="2" borderId="0" xfId="2" applyNumberFormat="1" applyFont="1" applyFill="1" applyAlignment="1" applyProtection="1">
      <alignment vertical="center" wrapText="1"/>
      <protection locked="0"/>
    </xf>
    <xf numFmtId="170" fontId="16" fillId="4" borderId="16" xfId="2" applyNumberFormat="1" applyFont="1" applyFill="1" applyBorder="1" applyAlignment="1">
      <alignment vertical="center" wrapText="1"/>
    </xf>
    <xf numFmtId="170" fontId="7" fillId="8" borderId="16" xfId="2" applyNumberFormat="1" applyFont="1" applyFill="1" applyBorder="1" applyAlignment="1">
      <alignment vertical="center" wrapText="1"/>
    </xf>
    <xf numFmtId="170" fontId="16" fillId="4" borderId="17" xfId="0" applyNumberFormat="1" applyFont="1" applyFill="1" applyBorder="1" applyAlignment="1">
      <alignment vertical="center" wrapText="1"/>
    </xf>
    <xf numFmtId="170" fontId="7" fillId="4" borderId="37" xfId="2" applyNumberFormat="1" applyFont="1" applyFill="1" applyBorder="1" applyAlignment="1">
      <alignment vertical="center" wrapText="1"/>
    </xf>
    <xf numFmtId="170" fontId="7" fillId="2" borderId="0" xfId="0" applyNumberFormat="1" applyFont="1" applyFill="1" applyAlignment="1">
      <alignment vertical="center" wrapText="1"/>
    </xf>
    <xf numFmtId="170" fontId="7" fillId="0" borderId="0" xfId="0" applyNumberFormat="1" applyFont="1" applyAlignment="1">
      <alignment vertical="center" wrapText="1"/>
    </xf>
    <xf numFmtId="170" fontId="8" fillId="0" borderId="2" xfId="0" applyNumberFormat="1" applyFont="1" applyBorder="1" applyAlignment="1">
      <alignment vertical="center" wrapText="1"/>
    </xf>
    <xf numFmtId="170" fontId="7" fillId="0" borderId="16" xfId="0" applyNumberFormat="1" applyFont="1" applyBorder="1" applyAlignment="1" applyProtection="1">
      <alignment horizontal="center" vertical="center" wrapText="1"/>
      <protection locked="0"/>
    </xf>
    <xf numFmtId="170" fontId="16" fillId="0" borderId="16" xfId="2" applyNumberFormat="1" applyFont="1" applyFill="1" applyBorder="1" applyAlignment="1" applyProtection="1">
      <alignment horizontal="center" vertical="center" wrapText="1"/>
      <protection locked="0"/>
    </xf>
    <xf numFmtId="170" fontId="18" fillId="4" borderId="16" xfId="2" applyNumberFormat="1" applyFont="1" applyFill="1" applyBorder="1" applyAlignment="1">
      <alignment horizontal="center" vertical="center" wrapText="1"/>
    </xf>
    <xf numFmtId="170" fontId="18" fillId="6" borderId="20" xfId="2" applyNumberFormat="1" applyFont="1" applyFill="1" applyBorder="1" applyAlignment="1">
      <alignment horizontal="center" vertical="center" wrapText="1"/>
    </xf>
    <xf numFmtId="170" fontId="16" fillId="0" borderId="16" xfId="2" applyNumberFormat="1" applyFont="1" applyFill="1" applyBorder="1" applyAlignment="1" applyProtection="1">
      <alignment horizontal="center" vertical="center" wrapText="1"/>
    </xf>
    <xf numFmtId="170" fontId="16" fillId="0" borderId="24" xfId="2" applyNumberFormat="1" applyFont="1" applyFill="1" applyBorder="1" applyAlignment="1" applyProtection="1">
      <alignment horizontal="center" vertical="center" wrapText="1"/>
      <protection locked="0"/>
    </xf>
    <xf numFmtId="170" fontId="7" fillId="0" borderId="16" xfId="2" applyNumberFormat="1" applyFont="1" applyFill="1" applyBorder="1" applyAlignment="1">
      <alignment horizontal="center" vertical="center" wrapText="1"/>
    </xf>
    <xf numFmtId="170" fontId="16" fillId="9" borderId="16" xfId="2" applyNumberFormat="1" applyFont="1" applyFill="1" applyBorder="1" applyAlignment="1" applyProtection="1">
      <alignment horizontal="center" vertical="center" wrapText="1"/>
      <protection locked="0"/>
    </xf>
    <xf numFmtId="170" fontId="18" fillId="8" borderId="16" xfId="2" applyNumberFormat="1" applyFont="1" applyFill="1" applyBorder="1" applyAlignment="1" applyProtection="1">
      <alignment vertical="center" wrapText="1"/>
      <protection locked="0"/>
    </xf>
    <xf numFmtId="170" fontId="7" fillId="0" borderId="20" xfId="2" applyNumberFormat="1" applyFont="1" applyFill="1" applyBorder="1" applyAlignment="1">
      <alignment horizontal="center" vertical="center" wrapText="1"/>
    </xf>
    <xf numFmtId="170" fontId="16" fillId="0" borderId="0" xfId="2" applyNumberFormat="1" applyFont="1" applyFill="1" applyAlignment="1" applyProtection="1">
      <alignment vertical="center" wrapText="1"/>
      <protection locked="0"/>
    </xf>
    <xf numFmtId="170" fontId="16" fillId="0" borderId="16" xfId="2" applyNumberFormat="1" applyFont="1" applyFill="1" applyBorder="1" applyAlignment="1" applyProtection="1">
      <alignment vertical="center" wrapText="1"/>
      <protection locked="0"/>
    </xf>
    <xf numFmtId="170" fontId="19" fillId="0" borderId="16" xfId="2" applyNumberFormat="1" applyFont="1" applyFill="1" applyBorder="1" applyAlignment="1" applyProtection="1">
      <alignment vertical="center" wrapText="1"/>
      <protection locked="0"/>
    </xf>
    <xf numFmtId="170" fontId="7" fillId="0" borderId="36" xfId="2" applyNumberFormat="1" applyFont="1" applyFill="1" applyBorder="1" applyAlignment="1">
      <alignment vertical="center" wrapText="1"/>
    </xf>
    <xf numFmtId="170" fontId="5" fillId="0" borderId="0" xfId="0" applyNumberFormat="1" applyFont="1" applyAlignment="1">
      <alignment vertical="center" wrapText="1"/>
    </xf>
    <xf numFmtId="170" fontId="16" fillId="4" borderId="16" xfId="0" applyNumberFormat="1" applyFont="1" applyFill="1" applyBorder="1" applyAlignment="1">
      <alignment horizontal="center" vertical="center" wrapText="1"/>
    </xf>
    <xf numFmtId="170" fontId="16" fillId="0" borderId="16" xfId="3" applyNumberFormat="1" applyFont="1" applyBorder="1" applyAlignment="1" applyProtection="1">
      <alignment horizontal="center" vertical="center" wrapText="1"/>
      <protection locked="0"/>
    </xf>
    <xf numFmtId="170" fontId="16" fillId="2" borderId="16" xfId="3" applyNumberFormat="1" applyFont="1" applyFill="1" applyBorder="1" applyAlignment="1" applyProtection="1">
      <alignment horizontal="center" vertical="center" wrapText="1"/>
      <protection locked="0"/>
    </xf>
    <xf numFmtId="170" fontId="16" fillId="0" borderId="16" xfId="3" applyNumberFormat="1" applyFont="1" applyFill="1" applyBorder="1" applyAlignment="1" applyProtection="1">
      <alignment horizontal="center" vertical="center" wrapText="1"/>
      <protection locked="0"/>
    </xf>
    <xf numFmtId="170" fontId="16" fillId="0" borderId="20" xfId="3" applyNumberFormat="1" applyFont="1" applyBorder="1" applyAlignment="1" applyProtection="1">
      <alignment horizontal="center" vertical="center" wrapText="1"/>
      <protection locked="0"/>
    </xf>
    <xf numFmtId="170" fontId="16" fillId="2" borderId="24" xfId="3" applyNumberFormat="1" applyFont="1" applyFill="1" applyBorder="1" applyAlignment="1" applyProtection="1">
      <alignment horizontal="center" vertical="center" wrapText="1"/>
      <protection locked="0"/>
    </xf>
    <xf numFmtId="170" fontId="16" fillId="9" borderId="16" xfId="3" applyNumberFormat="1" applyFont="1" applyFill="1" applyBorder="1" applyAlignment="1" applyProtection="1">
      <alignment horizontal="center" vertical="center" wrapText="1"/>
      <protection locked="0"/>
    </xf>
    <xf numFmtId="170" fontId="16" fillId="0" borderId="16" xfId="3" applyNumberFormat="1" applyFont="1" applyBorder="1" applyAlignment="1" applyProtection="1">
      <alignment vertical="center" wrapText="1"/>
      <protection locked="0"/>
    </xf>
    <xf numFmtId="170" fontId="7" fillId="2" borderId="0" xfId="0" applyNumberFormat="1" applyFont="1" applyFill="1" applyAlignment="1" applyProtection="1">
      <alignment vertical="center" wrapText="1"/>
      <protection locked="0"/>
    </xf>
    <xf numFmtId="170" fontId="16" fillId="2" borderId="0" xfId="0" applyNumberFormat="1" applyFont="1" applyFill="1" applyAlignment="1" applyProtection="1">
      <alignment vertical="center" wrapText="1"/>
      <protection locked="0"/>
    </xf>
    <xf numFmtId="170" fontId="0" fillId="2" borderId="0" xfId="0" applyNumberFormat="1" applyFill="1" applyAlignment="1">
      <alignment vertical="center" wrapText="1"/>
    </xf>
    <xf numFmtId="170" fontId="7" fillId="3" borderId="12" xfId="0" applyNumberFormat="1" applyFont="1" applyFill="1" applyBorder="1" applyAlignment="1">
      <alignment horizontal="center" vertical="center" wrapText="1"/>
    </xf>
    <xf numFmtId="170" fontId="16" fillId="0" borderId="16" xfId="2" applyNumberFormat="1" applyFont="1" applyBorder="1" applyAlignment="1" applyProtection="1">
      <alignment horizontal="left" vertical="center" wrapText="1"/>
      <protection locked="0"/>
    </xf>
    <xf numFmtId="170" fontId="16" fillId="2" borderId="16" xfId="2" applyNumberFormat="1" applyFont="1" applyFill="1" applyBorder="1" applyAlignment="1" applyProtection="1">
      <alignment horizontal="left" vertical="center" wrapText="1"/>
      <protection locked="0"/>
    </xf>
    <xf numFmtId="170" fontId="16" fillId="0" borderId="16" xfId="2" applyNumberFormat="1" applyFont="1" applyFill="1" applyBorder="1" applyAlignment="1" applyProtection="1">
      <alignment horizontal="left" vertical="center" wrapText="1"/>
      <protection locked="0"/>
    </xf>
    <xf numFmtId="170" fontId="16" fillId="0" borderId="20" xfId="2" applyNumberFormat="1" applyFont="1" applyBorder="1" applyAlignment="1" applyProtection="1">
      <alignment horizontal="left" vertical="center" wrapText="1"/>
      <protection locked="0"/>
    </xf>
    <xf numFmtId="170" fontId="16" fillId="2" borderId="25" xfId="2" applyNumberFormat="1" applyFont="1" applyFill="1" applyBorder="1" applyAlignment="1" applyProtection="1">
      <alignment horizontal="left" vertical="center" wrapText="1"/>
      <protection locked="0"/>
    </xf>
    <xf numFmtId="170" fontId="16" fillId="0" borderId="18" xfId="2" applyNumberFormat="1" applyFont="1" applyBorder="1" applyAlignment="1" applyProtection="1">
      <alignment horizontal="left" vertical="center" wrapText="1"/>
      <protection locked="0"/>
    </xf>
    <xf numFmtId="170" fontId="16" fillId="2" borderId="18" xfId="2" applyNumberFormat="1" applyFont="1" applyFill="1" applyBorder="1" applyAlignment="1" applyProtection="1">
      <alignment horizontal="left" vertical="center" wrapText="1"/>
      <protection locked="0"/>
    </xf>
    <xf numFmtId="170" fontId="16" fillId="9" borderId="16" xfId="2" applyNumberFormat="1" applyFont="1" applyFill="1" applyBorder="1" applyAlignment="1" applyProtection="1">
      <alignment horizontal="left" vertical="center" wrapText="1"/>
      <protection locked="0"/>
    </xf>
    <xf numFmtId="170" fontId="16" fillId="0" borderId="18" xfId="0" applyNumberFormat="1" applyFont="1" applyBorder="1" applyAlignment="1" applyProtection="1">
      <alignment horizontal="left" vertical="center" wrapText="1"/>
      <protection locked="0"/>
    </xf>
    <xf numFmtId="170" fontId="16" fillId="8" borderId="18" xfId="0" applyNumberFormat="1" applyFont="1" applyFill="1" applyBorder="1" applyAlignment="1" applyProtection="1">
      <alignment vertical="center" wrapText="1"/>
      <protection locked="0"/>
    </xf>
    <xf numFmtId="170" fontId="8" fillId="2" borderId="2" xfId="0" applyNumberFormat="1" applyFont="1" applyFill="1" applyBorder="1" applyAlignment="1">
      <alignment vertical="center" wrapText="1"/>
    </xf>
    <xf numFmtId="170" fontId="12" fillId="2" borderId="12" xfId="1" applyNumberFormat="1" applyFont="1" applyFill="1" applyBorder="1" applyAlignment="1">
      <alignment vertical="center" wrapText="1"/>
    </xf>
    <xf numFmtId="170" fontId="7" fillId="2" borderId="16" xfId="0" applyNumberFormat="1" applyFont="1" applyFill="1" applyBorder="1" applyAlignment="1" applyProtection="1">
      <alignment horizontal="center" vertical="center" wrapText="1"/>
      <protection locked="0"/>
    </xf>
    <xf numFmtId="170" fontId="7" fillId="2" borderId="19" xfId="0" applyNumberFormat="1" applyFont="1" applyFill="1" applyBorder="1" applyAlignment="1" applyProtection="1">
      <alignment vertical="center" wrapText="1"/>
      <protection locked="0"/>
    </xf>
    <xf numFmtId="170" fontId="0" fillId="2" borderId="16" xfId="0" applyNumberFormat="1" applyFill="1" applyBorder="1" applyAlignment="1">
      <alignment vertical="center" wrapText="1"/>
    </xf>
    <xf numFmtId="170" fontId="0" fillId="0" borderId="16" xfId="0" applyNumberFormat="1" applyBorder="1" applyAlignment="1">
      <alignment vertical="center" wrapText="1"/>
    </xf>
    <xf numFmtId="170" fontId="0" fillId="8" borderId="16" xfId="0" applyNumberFormat="1" applyFill="1" applyBorder="1" applyAlignment="1">
      <alignment vertical="center" wrapText="1"/>
    </xf>
    <xf numFmtId="170" fontId="0" fillId="2" borderId="24" xfId="0" applyNumberFormat="1" applyFill="1" applyBorder="1" applyAlignment="1">
      <alignment vertical="center" wrapText="1"/>
    </xf>
    <xf numFmtId="170" fontId="0" fillId="9" borderId="16" xfId="0" applyNumberFormat="1" applyFill="1" applyBorder="1" applyAlignment="1">
      <alignment vertical="center" wrapText="1"/>
    </xf>
    <xf numFmtId="170" fontId="16" fillId="0" borderId="16" xfId="2" applyNumberFormat="1" applyFont="1" applyBorder="1" applyAlignment="1" applyProtection="1">
      <alignment vertical="center" wrapText="1"/>
      <protection locked="0"/>
    </xf>
    <xf numFmtId="170" fontId="16" fillId="2" borderId="16" xfId="2" applyNumberFormat="1" applyFont="1" applyFill="1" applyBorder="1" applyAlignment="1">
      <alignment horizontal="center" vertical="center" wrapText="1"/>
    </xf>
    <xf numFmtId="170" fontId="7" fillId="8" borderId="20" xfId="2" applyNumberFormat="1" applyFont="1" applyFill="1" applyBorder="1" applyAlignment="1">
      <alignment vertical="center" wrapText="1"/>
    </xf>
    <xf numFmtId="170" fontId="0" fillId="2" borderId="26" xfId="0" applyNumberFormat="1" applyFill="1" applyBorder="1" applyAlignment="1">
      <alignment vertical="center" wrapText="1"/>
    </xf>
    <xf numFmtId="170" fontId="16" fillId="2" borderId="16" xfId="0" applyNumberFormat="1" applyFont="1" applyFill="1" applyBorder="1" applyAlignment="1">
      <alignment vertical="center" wrapText="1"/>
    </xf>
    <xf numFmtId="170" fontId="7" fillId="2" borderId="20" xfId="2" applyNumberFormat="1" applyFont="1" applyFill="1" applyBorder="1" applyAlignment="1">
      <alignment vertical="center" wrapText="1"/>
    </xf>
    <xf numFmtId="170" fontId="8" fillId="2" borderId="0" xfId="0" applyNumberFormat="1" applyFont="1" applyFill="1" applyAlignment="1">
      <alignment vertical="center" wrapText="1"/>
    </xf>
    <xf numFmtId="170" fontId="9" fillId="2" borderId="0" xfId="0" applyNumberFormat="1" applyFont="1" applyFill="1" applyAlignment="1">
      <alignment horizontal="left" vertical="center" wrapText="1"/>
    </xf>
    <xf numFmtId="170" fontId="7" fillId="2" borderId="12" xfId="0" applyNumberFormat="1" applyFont="1" applyFill="1" applyBorder="1" applyAlignment="1">
      <alignment horizontal="center" vertical="center" wrapText="1"/>
    </xf>
    <xf numFmtId="170" fontId="0" fillId="2" borderId="16" xfId="3" applyNumberFormat="1" applyFont="1" applyFill="1" applyBorder="1" applyAlignment="1">
      <alignment vertical="center" wrapText="1"/>
    </xf>
    <xf numFmtId="170" fontId="0" fillId="2" borderId="20" xfId="3" applyNumberFormat="1" applyFont="1" applyFill="1" applyBorder="1" applyAlignment="1">
      <alignment vertical="center" wrapText="1"/>
    </xf>
    <xf numFmtId="170" fontId="0" fillId="2" borderId="25" xfId="0" applyNumberFormat="1" applyFill="1" applyBorder="1" applyAlignment="1">
      <alignment vertical="center" wrapText="1"/>
    </xf>
    <xf numFmtId="170" fontId="0" fillId="2" borderId="18" xfId="0" applyNumberFormat="1" applyFill="1" applyBorder="1" applyAlignment="1">
      <alignment vertical="center" wrapText="1"/>
    </xf>
    <xf numFmtId="170" fontId="0" fillId="9" borderId="18" xfId="0" applyNumberFormat="1" applyFill="1" applyBorder="1" applyAlignment="1">
      <alignment vertical="center" wrapText="1"/>
    </xf>
    <xf numFmtId="170" fontId="0" fillId="2" borderId="18" xfId="3" applyNumberFormat="1" applyFont="1" applyFill="1" applyBorder="1" applyAlignment="1">
      <alignment vertical="center" wrapText="1"/>
    </xf>
    <xf numFmtId="170" fontId="7" fillId="8" borderId="20" xfId="2" applyNumberFormat="1" applyFont="1" applyFill="1" applyBorder="1" applyAlignment="1">
      <alignment horizontal="center" vertical="center" wrapText="1"/>
    </xf>
    <xf numFmtId="170" fontId="7" fillId="2" borderId="0" xfId="1" applyNumberFormat="1" applyFont="1" applyFill="1" applyBorder="1" applyAlignment="1">
      <alignment vertical="center" wrapText="1"/>
    </xf>
    <xf numFmtId="168" fontId="2" fillId="12" borderId="17" xfId="4" applyNumberFormat="1" applyFont="1" applyFill="1" applyBorder="1" applyAlignment="1">
      <alignment horizontal="center" vertical="center" wrapText="1"/>
    </xf>
    <xf numFmtId="168" fontId="2" fillId="12" borderId="37" xfId="4" applyNumberFormat="1" applyFont="1" applyFill="1" applyBorder="1" applyAlignment="1">
      <alignment horizontal="center" vertical="center" wrapText="1"/>
    </xf>
    <xf numFmtId="170" fontId="7" fillId="10" borderId="16" xfId="2" applyNumberFormat="1" applyFont="1" applyFill="1" applyBorder="1" applyAlignment="1">
      <alignment wrapText="1"/>
    </xf>
    <xf numFmtId="165" fontId="16" fillId="4" borderId="32" xfId="0" applyNumberFormat="1" applyFont="1" applyFill="1" applyBorder="1" applyAlignment="1">
      <alignment wrapText="1"/>
    </xf>
    <xf numFmtId="170" fontId="16" fillId="10" borderId="16" xfId="2" applyNumberFormat="1" applyFont="1" applyFill="1" applyBorder="1" applyAlignment="1">
      <alignment wrapText="1"/>
    </xf>
    <xf numFmtId="170" fontId="16" fillId="10" borderId="16" xfId="2" applyNumberFormat="1"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5" xfId="0" applyFont="1" applyFill="1" applyBorder="1" applyAlignment="1">
      <alignment horizontal="center" vertical="center" wrapText="1"/>
    </xf>
    <xf numFmtId="168" fontId="2" fillId="14" borderId="14" xfId="4" applyNumberFormat="1" applyFont="1" applyFill="1" applyBorder="1" applyAlignment="1">
      <alignment horizontal="center" vertical="center" wrapText="1"/>
    </xf>
    <xf numFmtId="168" fontId="2" fillId="14" borderId="35" xfId="4" applyNumberFormat="1" applyFont="1" applyFill="1" applyBorder="1" applyAlignment="1">
      <alignment horizontal="center" vertical="center" wrapText="1"/>
    </xf>
    <xf numFmtId="0" fontId="19" fillId="2" borderId="16" xfId="0" applyFont="1" applyFill="1" applyBorder="1" applyAlignment="1" applyProtection="1">
      <alignment horizontal="left" vertical="top" wrapText="1"/>
      <protection locked="0"/>
    </xf>
    <xf numFmtId="49" fontId="29" fillId="4" borderId="16" xfId="0" applyNumberFormat="1" applyFont="1" applyFill="1" applyBorder="1" applyAlignment="1" applyProtection="1">
      <alignment vertical="center" wrapText="1"/>
      <protection locked="0"/>
    </xf>
    <xf numFmtId="49" fontId="29" fillId="6" borderId="16" xfId="0" applyNumberFormat="1" applyFont="1" applyFill="1" applyBorder="1" applyAlignment="1" applyProtection="1">
      <alignment vertical="center" wrapText="1"/>
      <protection locked="0"/>
    </xf>
    <xf numFmtId="170" fontId="0" fillId="7" borderId="0" xfId="0" applyNumberFormat="1" applyFill="1" applyAlignment="1">
      <alignment vertical="center" wrapText="1"/>
    </xf>
    <xf numFmtId="170" fontId="0" fillId="7" borderId="16" xfId="0" applyNumberFormat="1" applyFill="1" applyBorder="1" applyAlignment="1">
      <alignment vertical="center" wrapText="1"/>
    </xf>
    <xf numFmtId="170" fontId="7" fillId="7" borderId="16" xfId="2" applyNumberFormat="1" applyFont="1" applyFill="1" applyBorder="1" applyAlignment="1">
      <alignment horizontal="center" vertical="center" wrapText="1"/>
    </xf>
    <xf numFmtId="170" fontId="0" fillId="7" borderId="25" xfId="0" applyNumberFormat="1" applyFill="1" applyBorder="1" applyAlignment="1">
      <alignment vertical="center" wrapText="1"/>
    </xf>
    <xf numFmtId="170" fontId="0" fillId="7" borderId="18" xfId="0" applyNumberFormat="1" applyFill="1" applyBorder="1" applyAlignment="1">
      <alignment vertical="center" wrapText="1"/>
    </xf>
    <xf numFmtId="165" fontId="18" fillId="4" borderId="36" xfId="0" applyNumberFormat="1" applyFont="1" applyFill="1" applyBorder="1" applyAlignment="1">
      <alignment wrapText="1"/>
    </xf>
    <xf numFmtId="170" fontId="7" fillId="15" borderId="16" xfId="2" applyNumberFormat="1" applyFont="1" applyFill="1" applyBorder="1" applyAlignment="1">
      <alignment horizontal="center" vertical="center" wrapText="1"/>
    </xf>
    <xf numFmtId="0" fontId="0" fillId="8" borderId="17" xfId="0" applyFill="1" applyBorder="1" applyAlignment="1">
      <alignment vertical="center" wrapText="1"/>
    </xf>
    <xf numFmtId="170" fontId="7" fillId="15" borderId="20" xfId="2" applyNumberFormat="1" applyFont="1" applyFill="1" applyBorder="1" applyAlignment="1">
      <alignment horizontal="center" vertical="center" wrapText="1"/>
    </xf>
    <xf numFmtId="170" fontId="0" fillId="0" borderId="18" xfId="0" applyNumberFormat="1" applyBorder="1" applyAlignment="1">
      <alignment vertical="center" wrapText="1"/>
    </xf>
    <xf numFmtId="170" fontId="16" fillId="2" borderId="16" xfId="2" applyNumberFormat="1" applyFont="1" applyFill="1" applyBorder="1" applyAlignment="1" applyProtection="1">
      <alignment vertical="center" wrapText="1"/>
      <protection locked="0"/>
    </xf>
    <xf numFmtId="165" fontId="16" fillId="0" borderId="16" xfId="0" applyNumberFormat="1" applyFont="1" applyBorder="1" applyAlignment="1">
      <alignment vertical="center" wrapText="1"/>
    </xf>
    <xf numFmtId="170" fontId="7" fillId="0" borderId="20" xfId="2" applyNumberFormat="1" applyFont="1" applyFill="1" applyBorder="1" applyAlignment="1">
      <alignment vertical="center" wrapText="1"/>
    </xf>
    <xf numFmtId="170" fontId="0" fillId="0" borderId="26" xfId="0" applyNumberFormat="1" applyBorder="1" applyAlignment="1">
      <alignment vertical="center" wrapText="1"/>
    </xf>
    <xf numFmtId="170" fontId="7" fillId="0" borderId="19" xfId="0" applyNumberFormat="1" applyFont="1" applyBorder="1" applyAlignment="1" applyProtection="1">
      <alignment vertical="center" wrapText="1"/>
      <protection locked="0"/>
    </xf>
    <xf numFmtId="170" fontId="14" fillId="15" borderId="12" xfId="0" applyNumberFormat="1" applyFont="1" applyFill="1" applyBorder="1" applyAlignment="1">
      <alignment vertical="center" wrapText="1"/>
    </xf>
    <xf numFmtId="0" fontId="11" fillId="5" borderId="14" xfId="0" applyFont="1" applyFill="1" applyBorder="1" applyAlignment="1">
      <alignment vertical="center" wrapText="1"/>
    </xf>
    <xf numFmtId="0" fontId="11" fillId="4" borderId="14" xfId="0" applyFont="1" applyFill="1" applyBorder="1" applyAlignment="1">
      <alignment vertical="center" wrapText="1"/>
    </xf>
    <xf numFmtId="170" fontId="19" fillId="0" borderId="16" xfId="2" applyNumberFormat="1" applyFont="1" applyFill="1" applyBorder="1" applyAlignment="1" applyProtection="1">
      <alignment horizontal="center" vertical="center" wrapText="1"/>
      <protection locked="0"/>
    </xf>
    <xf numFmtId="10" fontId="0" fillId="2" borderId="0" xfId="0" applyNumberFormat="1" applyFill="1"/>
    <xf numFmtId="10" fontId="2" fillId="0" borderId="0" xfId="0" applyNumberFormat="1" applyFont="1"/>
    <xf numFmtId="9" fontId="31" fillId="0" borderId="0" xfId="3" applyFont="1" applyFill="1" applyBorder="1" applyAlignment="1">
      <alignment vertical="center" wrapText="1"/>
    </xf>
    <xf numFmtId="170" fontId="21" fillId="2" borderId="0" xfId="0" applyNumberFormat="1" applyFont="1" applyFill="1" applyAlignment="1" applyProtection="1">
      <alignment vertical="center" wrapText="1"/>
      <protection locked="0"/>
    </xf>
    <xf numFmtId="0" fontId="32" fillId="0" borderId="0" xfId="0" applyFont="1"/>
    <xf numFmtId="170" fontId="21" fillId="0" borderId="0" xfId="0" applyNumberFormat="1" applyFont="1" applyAlignment="1" applyProtection="1">
      <alignment vertical="center" wrapText="1"/>
      <protection locked="0"/>
    </xf>
    <xf numFmtId="170" fontId="21" fillId="0" borderId="0" xfId="0" applyNumberFormat="1" applyFont="1" applyAlignment="1">
      <alignment vertical="center" wrapText="1"/>
    </xf>
    <xf numFmtId="170" fontId="32" fillId="0" borderId="0" xfId="0" applyNumberFormat="1" applyFont="1" applyAlignment="1">
      <alignment vertical="center" wrapText="1"/>
    </xf>
    <xf numFmtId="170" fontId="33" fillId="0" borderId="0" xfId="0" applyNumberFormat="1" applyFont="1" applyAlignment="1" applyProtection="1">
      <alignment vertical="center" wrapText="1"/>
      <protection locked="0"/>
    </xf>
    <xf numFmtId="170" fontId="33" fillId="2" borderId="0" xfId="0" applyNumberFormat="1" applyFont="1" applyFill="1" applyAlignment="1">
      <alignment vertical="center" wrapText="1"/>
    </xf>
    <xf numFmtId="170" fontId="33" fillId="2" borderId="0" xfId="0" applyNumberFormat="1" applyFont="1" applyFill="1" applyAlignment="1" applyProtection="1">
      <alignment vertical="center" wrapText="1"/>
      <protection locked="0"/>
    </xf>
    <xf numFmtId="165" fontId="21" fillId="0" borderId="16" xfId="0" applyNumberFormat="1" applyFont="1" applyBorder="1" applyAlignment="1" applyProtection="1">
      <alignment wrapText="1"/>
      <protection locked="0"/>
    </xf>
    <xf numFmtId="0" fontId="2" fillId="13" borderId="24"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wrapText="1"/>
    </xf>
    <xf numFmtId="4" fontId="0" fillId="2" borderId="14" xfId="0" applyNumberFormat="1" applyFill="1" applyBorder="1" applyAlignment="1">
      <alignment vertical="center" wrapText="1"/>
    </xf>
    <xf numFmtId="168" fontId="2" fillId="4" borderId="17" xfId="4" applyNumberFormat="1" applyFont="1" applyFill="1" applyBorder="1" applyAlignment="1">
      <alignment horizontal="right" vertical="center"/>
    </xf>
    <xf numFmtId="170" fontId="16" fillId="2" borderId="16" xfId="2" applyNumberFormat="1" applyFont="1" applyFill="1" applyBorder="1" applyAlignment="1" applyProtection="1">
      <alignment horizontal="center" vertical="center" wrapText="1"/>
    </xf>
    <xf numFmtId="170" fontId="16" fillId="0" borderId="16" xfId="0" applyNumberFormat="1" applyFont="1" applyBorder="1" applyAlignment="1" applyProtection="1">
      <alignment horizontal="left" vertical="center" wrapText="1"/>
      <protection locked="0"/>
    </xf>
    <xf numFmtId="0" fontId="16" fillId="2" borderId="0" xfId="0" applyFont="1" applyFill="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7" fillId="10" borderId="28"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16" fillId="4" borderId="21" xfId="0" applyFont="1" applyFill="1" applyBorder="1" applyAlignment="1">
      <alignment horizontal="center" vertical="center"/>
    </xf>
    <xf numFmtId="0" fontId="16" fillId="4" borderId="31" xfId="0" applyFont="1" applyFill="1" applyBorder="1" applyAlignment="1">
      <alignment horizontal="center" vertical="center"/>
    </xf>
    <xf numFmtId="170" fontId="7" fillId="4" borderId="23" xfId="2" applyNumberFormat="1" applyFont="1" applyFill="1" applyBorder="1" applyAlignment="1">
      <alignment horizontal="center" vertical="center" wrapText="1"/>
    </xf>
    <xf numFmtId="170" fontId="7" fillId="4" borderId="32" xfId="2" applyNumberFormat="1" applyFont="1" applyFill="1" applyBorder="1" applyAlignment="1">
      <alignment horizontal="center" vertical="center" wrapText="1"/>
    </xf>
    <xf numFmtId="0" fontId="3" fillId="0" borderId="0" xfId="0" applyFont="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49" fontId="11" fillId="2" borderId="18" xfId="0" applyNumberFormat="1" applyFont="1" applyFill="1" applyBorder="1" applyAlignment="1" applyProtection="1">
      <alignment horizontal="left" vertical="center" wrapText="1"/>
      <protection locked="0"/>
    </xf>
    <xf numFmtId="49" fontId="11" fillId="2" borderId="19" xfId="0" applyNumberFormat="1" applyFont="1" applyFill="1" applyBorder="1" applyAlignment="1" applyProtection="1">
      <alignment horizontal="left" vertical="center" wrapText="1"/>
      <protection locked="0"/>
    </xf>
    <xf numFmtId="49" fontId="11" fillId="2" borderId="15" xfId="0" applyNumberFormat="1" applyFont="1" applyFill="1" applyBorder="1" applyAlignment="1" applyProtection="1">
      <alignment horizontal="left" vertical="center" wrapText="1"/>
      <protection locked="0"/>
    </xf>
    <xf numFmtId="0" fontId="11" fillId="2" borderId="16"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7" fillId="0" borderId="0" xfId="0" applyFont="1" applyAlignment="1">
      <alignment horizontal="center" vertical="center" wrapText="1"/>
    </xf>
    <xf numFmtId="0" fontId="7" fillId="2" borderId="16"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4" borderId="18" xfId="0" applyFont="1" applyFill="1" applyBorder="1" applyAlignment="1">
      <alignment horizontal="left" wrapText="1"/>
    </xf>
    <xf numFmtId="0" fontId="7" fillId="4" borderId="19" xfId="0" applyFont="1" applyFill="1" applyBorder="1" applyAlignment="1">
      <alignment horizontal="left" wrapText="1"/>
    </xf>
    <xf numFmtId="0" fontId="7" fillId="4" borderId="15" xfId="0" applyFont="1" applyFill="1" applyBorder="1" applyAlignment="1">
      <alignment horizontal="left" wrapText="1"/>
    </xf>
    <xf numFmtId="0" fontId="3" fillId="0" borderId="0" xfId="0" applyFont="1" applyAlignment="1">
      <alignment horizontal="left" vertical="top" wrapText="1"/>
    </xf>
    <xf numFmtId="0" fontId="8" fillId="3" borderId="1" xfId="0" applyFont="1" applyFill="1" applyBorder="1" applyAlignment="1">
      <alignment horizontal="left" wrapText="1"/>
    </xf>
    <xf numFmtId="0" fontId="8" fillId="3" borderId="2" xfId="0" applyFont="1" applyFill="1" applyBorder="1" applyAlignment="1">
      <alignment horizontal="left" wrapText="1"/>
    </xf>
    <xf numFmtId="0" fontId="8" fillId="3" borderId="42" xfId="0" applyFont="1" applyFill="1" applyBorder="1" applyAlignment="1">
      <alignment horizontal="left" wrapText="1"/>
    </xf>
    <xf numFmtId="0" fontId="9" fillId="3" borderId="43"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44"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11" fillId="3" borderId="7" xfId="0" applyFont="1" applyFill="1" applyBorder="1" applyAlignment="1">
      <alignment horizontal="left" wrapText="1"/>
    </xf>
    <xf numFmtId="0" fontId="11" fillId="3" borderId="8" xfId="0" applyFont="1" applyFill="1" applyBorder="1" applyAlignment="1">
      <alignment horizontal="left" wrapText="1"/>
    </xf>
    <xf numFmtId="0" fontId="11" fillId="3" borderId="9" xfId="0" applyFont="1" applyFill="1" applyBorder="1" applyAlignment="1">
      <alignment horizontal="left" wrapText="1"/>
    </xf>
    <xf numFmtId="0" fontId="26" fillId="7" borderId="7" xfId="0" applyFont="1" applyFill="1" applyBorder="1" applyAlignment="1">
      <alignment horizontal="center"/>
    </xf>
    <xf numFmtId="0" fontId="26" fillId="7" borderId="8" xfId="0" applyFont="1" applyFill="1" applyBorder="1" applyAlignment="1">
      <alignment horizontal="center"/>
    </xf>
    <xf numFmtId="0" fontId="26" fillId="7" borderId="9" xfId="0" applyFont="1" applyFill="1" applyBorder="1" applyAlignment="1">
      <alignment horizontal="center"/>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left" wrapText="1"/>
    </xf>
    <xf numFmtId="0" fontId="7" fillId="4" borderId="33" xfId="0" applyFont="1" applyFill="1" applyBorder="1" applyAlignment="1">
      <alignment horizontal="left" wrapText="1"/>
    </xf>
    <xf numFmtId="0" fontId="7" fillId="4" borderId="34" xfId="0" applyFont="1" applyFill="1" applyBorder="1" applyAlignment="1">
      <alignment horizontal="left" wrapText="1"/>
    </xf>
    <xf numFmtId="0" fontId="7" fillId="4" borderId="46"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7" xfId="0" applyFont="1" applyFill="1" applyBorder="1" applyAlignment="1">
      <alignment horizontal="center" wrapText="1"/>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2" fillId="11" borderId="28"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11" borderId="60" xfId="0" applyFont="1" applyFill="1" applyBorder="1" applyAlignment="1">
      <alignment horizontal="center" vertical="center" wrapText="1"/>
    </xf>
    <xf numFmtId="0" fontId="2" fillId="11" borderId="61" xfId="0" applyFont="1" applyFill="1" applyBorder="1" applyAlignment="1">
      <alignment horizontal="center" vertical="center" wrapText="1"/>
    </xf>
    <xf numFmtId="0" fontId="2" fillId="11" borderId="62"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1" xfId="0" applyFont="1" applyFill="1" applyBorder="1" applyAlignment="1">
      <alignment horizontal="center" vertical="center" wrapText="1"/>
    </xf>
  </cellXfs>
  <cellStyles count="5">
    <cellStyle name="Comma" xfId="1" builtinId="3"/>
    <cellStyle name="Currency" xfId="2" builtinId="4"/>
    <cellStyle name="Milliers 2" xfId="4" xr:uid="{00000000-0005-0000-0000-000002000000}"/>
    <cellStyle name="Normal" xfId="0" builtinId="0"/>
    <cellStyle name="Percent" xfId="3"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va.randriamananten/OneDrive%20-%20United%20Nations%20Development%20Programme/2022_GOUDMADA/OPERATIONS/RAPPORT%20FINANCIER%20PBF/RF%20PBF%20GDM%20UNESCO%2016JUIN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va%20Randriamananten/AppData/Local/Microsoft/Windows/INetCache/Content.Outlook/2W6TZGYY/PBF-MDG-A2_GOUDMada_r&#233;vision_avril_2021VF%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va.randriamananten/OneDrive%20-%20United%20Nations%20Development%20Programme/2022_GOUDMADA/OPERATIONS/RAPPORT%20FINANCIER%20PBF/2022%2006%2014%20PBF_MDG_A2_GOUDMADA_RAPPORT%20FINANCIER_08%2006%202022%20compl&#233;t&#233;%20par%20HCDH%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dp-my.sharepoint.com/AF%20HERISOA/FONDS%20GOUDMADA/PBF-MDG-A2_GOUDMada_r&#233;vision_avril_2021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dp-my.sharepoint.com/2021_GOUDMADA/OPERATIONS/FINANCE/02.%20Budget%20prodoc%20phase%202%20GouvernanceVF%2009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 CATEGORIE BUDGETAIRE"/>
      <sheetName val="RF PAR PRODUITS PAR CATEGORIE"/>
      <sheetName val="RF PAR PRODUITS"/>
    </sheetNames>
    <sheetDataSet>
      <sheetData sheetId="0">
        <row r="7">
          <cell r="G7">
            <v>45522</v>
          </cell>
        </row>
        <row r="8">
          <cell r="G8">
            <v>7547</v>
          </cell>
        </row>
        <row r="9">
          <cell r="G9">
            <v>60782.67</v>
          </cell>
        </row>
        <row r="10">
          <cell r="G10">
            <v>125260.42</v>
          </cell>
        </row>
        <row r="11">
          <cell r="G11">
            <v>44501</v>
          </cell>
        </row>
        <row r="12">
          <cell r="G12">
            <v>25631</v>
          </cell>
        </row>
        <row r="13">
          <cell r="G13"/>
        </row>
        <row r="15">
          <cell r="G15">
            <v>21647.086299999999</v>
          </cell>
        </row>
      </sheetData>
      <sheetData sheetId="1">
        <row r="19">
          <cell r="K19">
            <v>7722.67</v>
          </cell>
        </row>
        <row r="20">
          <cell r="K20">
            <v>35319.42</v>
          </cell>
        </row>
        <row r="21">
          <cell r="K21">
            <v>5312</v>
          </cell>
        </row>
        <row r="22">
          <cell r="K22">
            <v>25631</v>
          </cell>
        </row>
        <row r="74">
          <cell r="K74">
            <v>3969</v>
          </cell>
        </row>
        <row r="75">
          <cell r="K75">
            <v>35410</v>
          </cell>
        </row>
        <row r="76">
          <cell r="K76">
            <v>45904</v>
          </cell>
        </row>
        <row r="77">
          <cell r="K77">
            <v>22919</v>
          </cell>
        </row>
        <row r="85">
          <cell r="K85"/>
        </row>
        <row r="86">
          <cell r="K86">
            <v>13832</v>
          </cell>
        </row>
        <row r="87">
          <cell r="K87">
            <v>18432</v>
          </cell>
        </row>
        <row r="88">
          <cell r="K88">
            <v>3946</v>
          </cell>
        </row>
        <row r="196">
          <cell r="K196">
            <v>45522</v>
          </cell>
        </row>
        <row r="197">
          <cell r="K197">
            <v>3578</v>
          </cell>
        </row>
        <row r="198">
          <cell r="K198">
            <v>3818</v>
          </cell>
        </row>
        <row r="199">
          <cell r="K199">
            <v>19907</v>
          </cell>
        </row>
        <row r="200">
          <cell r="K200">
            <v>8427</v>
          </cell>
        </row>
        <row r="216">
          <cell r="K216">
            <v>21647.086299999999</v>
          </cell>
        </row>
      </sheetData>
      <sheetData sheetId="2">
        <row r="21">
          <cell r="M21">
            <v>73985.09</v>
          </cell>
        </row>
        <row r="27">
          <cell r="M27">
            <v>9595</v>
          </cell>
        </row>
        <row r="70">
          <cell r="M70">
            <v>56506.62</v>
          </cell>
        </row>
        <row r="71">
          <cell r="M71">
            <v>51695.38</v>
          </cell>
        </row>
        <row r="76">
          <cell r="M76">
            <v>4419</v>
          </cell>
        </row>
        <row r="78">
          <cell r="M78">
            <v>20466</v>
          </cell>
        </row>
        <row r="79">
          <cell r="M79">
            <v>11325</v>
          </cell>
        </row>
        <row r="179">
          <cell r="M179">
            <v>45522</v>
          </cell>
        </row>
        <row r="180">
          <cell r="M180">
            <v>27303</v>
          </cell>
        </row>
        <row r="181">
          <cell r="M181">
            <v>8427</v>
          </cell>
        </row>
        <row r="197">
          <cell r="G197">
            <v>24002.605900000002</v>
          </cell>
          <cell r="M197">
            <v>21647.086299999999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Tableau 2"/>
      <sheetName val="Récap Tableau 2 "/>
    </sheetNames>
    <sheetDataSet>
      <sheetData sheetId="0">
        <row r="59">
          <cell r="J59">
            <v>83755.31</v>
          </cell>
        </row>
        <row r="60">
          <cell r="J60">
            <v>37852.559999999998</v>
          </cell>
        </row>
        <row r="61">
          <cell r="J61">
            <v>4912.5</v>
          </cell>
        </row>
        <row r="62">
          <cell r="J62">
            <v>90119.21</v>
          </cell>
        </row>
        <row r="63">
          <cell r="J63">
            <v>16234</v>
          </cell>
        </row>
        <row r="68">
          <cell r="J68">
            <v>18582.5</v>
          </cell>
        </row>
        <row r="70">
          <cell r="J70">
            <v>21081.25</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F - Par produits"/>
      <sheetName val="RF par produits par catégories"/>
      <sheetName val="2) RF - Par catégories budgétai"/>
    </sheetNames>
    <sheetDataSet>
      <sheetData sheetId="0">
        <row r="66">
          <cell r="L66">
            <v>33966.1</v>
          </cell>
        </row>
        <row r="179">
          <cell r="L179">
            <v>57360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Tableau 2"/>
      <sheetName val="Récap Tableau 2 "/>
    </sheetNames>
    <sheetDataSet>
      <sheetData sheetId="0" refreshError="1"/>
      <sheetData sheetId="1" refreshError="1">
        <row r="10">
          <cell r="J10">
            <v>0</v>
          </cell>
          <cell r="N10">
            <v>0</v>
          </cell>
        </row>
        <row r="11">
          <cell r="J11">
            <v>12000</v>
          </cell>
          <cell r="N11">
            <v>0</v>
          </cell>
        </row>
        <row r="12">
          <cell r="J12">
            <v>192000</v>
          </cell>
          <cell r="N12">
            <v>8000</v>
          </cell>
        </row>
        <row r="13">
          <cell r="J13">
            <v>60000</v>
          </cell>
        </row>
        <row r="14">
          <cell r="J14">
            <v>20000</v>
          </cell>
        </row>
        <row r="15">
          <cell r="J15">
            <v>30000</v>
          </cell>
        </row>
        <row r="16">
          <cell r="J16">
            <v>16500</v>
          </cell>
        </row>
        <row r="21">
          <cell r="J21">
            <v>1000</v>
          </cell>
        </row>
        <row r="22">
          <cell r="J22">
            <v>15000</v>
          </cell>
        </row>
        <row r="23">
          <cell r="J23">
            <v>34000</v>
          </cell>
        </row>
        <row r="24">
          <cell r="J24">
            <v>8000</v>
          </cell>
        </row>
        <row r="25">
          <cell r="J25">
            <v>20000</v>
          </cell>
        </row>
        <row r="26">
          <cell r="J26">
            <v>20000</v>
          </cell>
        </row>
        <row r="27">
          <cell r="J27">
            <v>21500</v>
          </cell>
        </row>
        <row r="32">
          <cell r="J32">
            <v>0</v>
          </cell>
        </row>
        <row r="33">
          <cell r="J33">
            <v>0</v>
          </cell>
        </row>
        <row r="34">
          <cell r="J34">
            <v>0</v>
          </cell>
        </row>
        <row r="35">
          <cell r="J35">
            <v>0</v>
          </cell>
        </row>
        <row r="36">
          <cell r="J36">
            <v>50000</v>
          </cell>
        </row>
        <row r="37">
          <cell r="J37">
            <v>0</v>
          </cell>
        </row>
        <row r="38">
          <cell r="J38">
            <v>0</v>
          </cell>
        </row>
        <row r="56">
          <cell r="J56">
            <v>0</v>
          </cell>
        </row>
        <row r="57">
          <cell r="J57">
            <v>5000</v>
          </cell>
        </row>
        <row r="58">
          <cell r="J58">
            <v>25000</v>
          </cell>
        </row>
        <row r="59">
          <cell r="J59">
            <v>10000</v>
          </cell>
        </row>
        <row r="60">
          <cell r="J60">
            <v>20000</v>
          </cell>
        </row>
        <row r="61">
          <cell r="J61">
            <v>0</v>
          </cell>
        </row>
        <row r="62">
          <cell r="J62">
            <v>25000</v>
          </cell>
        </row>
        <row r="67">
          <cell r="J67">
            <v>0</v>
          </cell>
          <cell r="L67">
            <v>0</v>
          </cell>
        </row>
        <row r="68">
          <cell r="J68">
            <v>3000</v>
          </cell>
          <cell r="L68">
            <v>1648</v>
          </cell>
        </row>
        <row r="69">
          <cell r="J69">
            <v>26500</v>
          </cell>
          <cell r="L69">
            <v>0</v>
          </cell>
        </row>
        <row r="70">
          <cell r="J70">
            <v>11500</v>
          </cell>
          <cell r="L70">
            <v>136484.03</v>
          </cell>
          <cell r="N70">
            <v>45832</v>
          </cell>
        </row>
        <row r="71">
          <cell r="J71">
            <v>25000</v>
          </cell>
          <cell r="L71">
            <v>94741.56</v>
          </cell>
          <cell r="N71">
            <v>23000</v>
          </cell>
        </row>
        <row r="72">
          <cell r="J72">
            <v>0</v>
          </cell>
          <cell r="L72">
            <v>0</v>
          </cell>
        </row>
        <row r="73">
          <cell r="J73">
            <v>70000</v>
          </cell>
          <cell r="L73">
            <v>0</v>
          </cell>
        </row>
        <row r="78">
          <cell r="J78">
            <v>0</v>
          </cell>
          <cell r="L78">
            <v>0</v>
          </cell>
        </row>
        <row r="79">
          <cell r="J79">
            <v>0</v>
          </cell>
          <cell r="L79">
            <v>680</v>
          </cell>
        </row>
        <row r="80">
          <cell r="J80">
            <v>1000</v>
          </cell>
          <cell r="L80">
            <v>0</v>
          </cell>
        </row>
        <row r="81">
          <cell r="J81">
            <v>24000</v>
          </cell>
          <cell r="L81">
            <v>14575</v>
          </cell>
        </row>
        <row r="82">
          <cell r="J82">
            <v>0</v>
          </cell>
          <cell r="L82">
            <v>24408.75</v>
          </cell>
        </row>
        <row r="83">
          <cell r="J83">
            <v>50000</v>
          </cell>
          <cell r="L83">
            <v>0</v>
          </cell>
        </row>
        <row r="84">
          <cell r="J84">
            <v>0</v>
          </cell>
          <cell r="L84">
            <v>0</v>
          </cell>
        </row>
        <row r="190">
          <cell r="J190">
            <v>80000</v>
          </cell>
        </row>
        <row r="191">
          <cell r="J191">
            <v>10000</v>
          </cell>
        </row>
        <row r="192">
          <cell r="J192">
            <v>30000</v>
          </cell>
        </row>
        <row r="193">
          <cell r="J193">
            <v>193075.01</v>
          </cell>
        </row>
        <row r="194">
          <cell r="J194">
            <v>20000</v>
          </cell>
        </row>
        <row r="195">
          <cell r="J195">
            <v>0</v>
          </cell>
        </row>
        <row r="196">
          <cell r="J196">
            <v>32999.160000000003</v>
          </cell>
          <cell r="L196">
            <v>46293</v>
          </cell>
        </row>
        <row r="208">
          <cell r="J208">
            <v>81000</v>
          </cell>
          <cell r="L208">
            <v>57360</v>
          </cell>
        </row>
        <row r="209">
          <cell r="J209">
            <v>45000</v>
          </cell>
          <cell r="L209">
            <v>2328</v>
          </cell>
        </row>
        <row r="210">
          <cell r="J210">
            <v>308500</v>
          </cell>
          <cell r="L210">
            <v>0</v>
          </cell>
        </row>
        <row r="211">
          <cell r="J211">
            <v>306575.01</v>
          </cell>
          <cell r="L211">
            <v>151059.03</v>
          </cell>
        </row>
        <row r="212">
          <cell r="J212">
            <v>155000</v>
          </cell>
          <cell r="L212">
            <v>119150.31</v>
          </cell>
        </row>
        <row r="213">
          <cell r="J213">
            <v>100000</v>
          </cell>
          <cell r="L213">
            <v>0</v>
          </cell>
        </row>
        <row r="214">
          <cell r="J214">
            <v>165999.16</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C13"/>
          <cell r="D13" t="str">
            <v>PNUD</v>
          </cell>
          <cell r="E13" t="str">
            <v>HCDH</v>
          </cell>
        </row>
        <row r="96">
          <cell r="C96" t="str">
            <v>Produit total</v>
          </cell>
          <cell r="D96">
            <v>0</v>
          </cell>
          <cell r="E96">
            <v>0</v>
          </cell>
          <cell r="J96"/>
        </row>
        <row r="108">
          <cell r="C108" t="str">
            <v>Produit total</v>
          </cell>
          <cell r="D108">
            <v>0</v>
          </cell>
          <cell r="E108">
            <v>0</v>
          </cell>
          <cell r="J108"/>
        </row>
        <row r="118">
          <cell r="C118" t="str">
            <v>Produit total</v>
          </cell>
          <cell r="D118">
            <v>0</v>
          </cell>
          <cell r="E118">
            <v>0</v>
          </cell>
          <cell r="J118"/>
        </row>
        <row r="128">
          <cell r="C128" t="str">
            <v>Produit total</v>
          </cell>
          <cell r="D128">
            <v>0</v>
          </cell>
          <cell r="E128">
            <v>0</v>
          </cell>
          <cell r="J128"/>
        </row>
        <row r="138">
          <cell r="C138" t="str">
            <v>Produit total</v>
          </cell>
          <cell r="D138">
            <v>0</v>
          </cell>
          <cell r="E138">
            <v>0</v>
          </cell>
          <cell r="J138"/>
        </row>
        <row r="150">
          <cell r="C150" t="str">
            <v>Produit total</v>
          </cell>
          <cell r="D150">
            <v>0</v>
          </cell>
          <cell r="E150">
            <v>0</v>
          </cell>
          <cell r="J150"/>
        </row>
        <row r="160">
          <cell r="C160" t="str">
            <v>Produit total</v>
          </cell>
          <cell r="D160">
            <v>0</v>
          </cell>
          <cell r="E160">
            <v>0</v>
          </cell>
          <cell r="J160"/>
        </row>
        <row r="170">
          <cell r="C170" t="str">
            <v>Produit total</v>
          </cell>
          <cell r="D170">
            <v>0</v>
          </cell>
          <cell r="E170">
            <v>0</v>
          </cell>
          <cell r="J170"/>
        </row>
        <row r="180">
          <cell r="C180" t="str">
            <v>Produit total</v>
          </cell>
          <cell r="D180">
            <v>0</v>
          </cell>
          <cell r="E180">
            <v>0</v>
          </cell>
          <cell r="J180"/>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22"/>
  <sheetViews>
    <sheetView topLeftCell="B9" zoomScale="54" zoomScaleNormal="54" workbookViewId="0">
      <pane xSplit="2" ySplit="4" topLeftCell="D179" activePane="bottomRight" state="frozen"/>
      <selection activeCell="B9" sqref="B9"/>
      <selection pane="topRight" activeCell="D9" sqref="D9"/>
      <selection pane="bottomLeft" activeCell="B13" sqref="B13"/>
      <selection pane="bottomRight" activeCell="J180" sqref="J180:K182"/>
    </sheetView>
  </sheetViews>
  <sheetFormatPr defaultColWidth="9.140625" defaultRowHeight="15" x14ac:dyDescent="0.25"/>
  <cols>
    <col min="1" max="1" width="0" style="1" hidden="1" customWidth="1"/>
    <col min="2" max="3" width="30.7109375" style="1" customWidth="1"/>
    <col min="4" max="4" width="90.7109375" style="2" customWidth="1"/>
    <col min="5" max="5" width="21.28515625" style="1" customWidth="1"/>
    <col min="6" max="6" width="23.28515625" style="229" customWidth="1"/>
    <col min="7" max="7" width="23.140625" style="3" customWidth="1"/>
    <col min="8" max="8" width="23.140625" style="229" customWidth="1"/>
    <col min="9" max="9" width="22.5703125" style="229" customWidth="1"/>
    <col min="10" max="10" width="18" style="229" customWidth="1"/>
    <col min="11" max="11" width="21.140625" style="3" customWidth="1"/>
    <col min="12" max="12" width="22.5703125" style="282" customWidth="1"/>
    <col min="13" max="13" width="21.140625" style="3" customWidth="1"/>
    <col min="14" max="14" width="21.140625" style="282" customWidth="1"/>
    <col min="15" max="15" width="26.5703125" style="335" customWidth="1"/>
    <col min="16" max="16" width="22.5703125" style="1" customWidth="1"/>
    <col min="17" max="17" width="29.7109375" style="1" customWidth="1"/>
    <col min="18" max="18" width="23.42578125" style="1" customWidth="1"/>
    <col min="19" max="19" width="18.5703125" style="1" customWidth="1"/>
    <col min="20" max="20" width="17.42578125" style="1" customWidth="1"/>
    <col min="21" max="21" width="25.140625" style="1" customWidth="1"/>
    <col min="22" max="16384" width="9.140625" style="1"/>
  </cols>
  <sheetData>
    <row r="1" spans="2:18" ht="15.75" hidden="1" thickBot="1" x14ac:dyDescent="0.3"/>
    <row r="2" spans="2:18" ht="47.25" hidden="1" customHeight="1" thickBot="1" x14ac:dyDescent="0.3">
      <c r="B2" s="387" t="s">
        <v>0</v>
      </c>
      <c r="C2" s="387"/>
      <c r="D2" s="387"/>
      <c r="E2" s="387"/>
      <c r="F2" s="387"/>
      <c r="G2" s="4"/>
      <c r="H2" s="230"/>
      <c r="I2" s="271"/>
      <c r="J2" s="271"/>
    </row>
    <row r="3" spans="2:18" ht="16.5" hidden="1" thickBot="1" x14ac:dyDescent="0.3">
      <c r="B3" s="5"/>
      <c r="C3" s="5"/>
    </row>
    <row r="4" spans="2:18" ht="16.5" hidden="1" thickBot="1" x14ac:dyDescent="0.3">
      <c r="B4" s="6"/>
      <c r="C4" s="6"/>
    </row>
    <row r="5" spans="2:18" ht="36.75" hidden="1" customHeight="1" thickBot="1" x14ac:dyDescent="0.3">
      <c r="B5" s="7" t="s">
        <v>1</v>
      </c>
      <c r="C5" s="8"/>
      <c r="D5" s="9"/>
      <c r="E5" s="8"/>
      <c r="F5" s="256"/>
      <c r="G5" s="10"/>
      <c r="H5" s="231"/>
      <c r="I5" s="231"/>
      <c r="J5" s="231"/>
      <c r="K5" s="10"/>
      <c r="L5" s="294"/>
      <c r="M5" s="11"/>
      <c r="N5" s="309"/>
    </row>
    <row r="6" spans="2:18" ht="174" hidden="1" customHeight="1" thickBot="1" x14ac:dyDescent="0.3">
      <c r="B6" s="388" t="s">
        <v>2</v>
      </c>
      <c r="C6" s="389"/>
      <c r="D6" s="389"/>
      <c r="E6" s="389"/>
      <c r="F6" s="389"/>
      <c r="G6" s="389"/>
      <c r="H6" s="389"/>
      <c r="I6" s="389"/>
      <c r="J6" s="389"/>
      <c r="K6" s="389"/>
      <c r="L6" s="389"/>
      <c r="M6" s="390"/>
      <c r="N6" s="310"/>
    </row>
    <row r="7" spans="2:18" ht="15.75" hidden="1" thickBot="1" x14ac:dyDescent="0.3">
      <c r="B7" s="12"/>
      <c r="C7" s="12"/>
    </row>
    <row r="8" spans="2:18" ht="15.75" hidden="1" thickBot="1" x14ac:dyDescent="0.3"/>
    <row r="9" spans="2:18" ht="27" customHeight="1" thickBot="1" x14ac:dyDescent="0.3">
      <c r="B9" s="391" t="s">
        <v>3</v>
      </c>
      <c r="C9" s="392"/>
      <c r="D9" s="392"/>
      <c r="E9" s="392"/>
      <c r="F9" s="392"/>
      <c r="G9" s="392"/>
      <c r="H9" s="392"/>
      <c r="I9" s="393"/>
      <c r="O9" s="229"/>
    </row>
    <row r="10" spans="2:18" ht="15.75" hidden="1" thickBot="1" x14ac:dyDescent="0.3"/>
    <row r="11" spans="2:18" ht="25.5" hidden="1" customHeight="1" x14ac:dyDescent="0.25">
      <c r="E11" s="13"/>
      <c r="F11" s="232"/>
      <c r="G11" s="14"/>
      <c r="H11" s="232"/>
      <c r="J11" s="282"/>
    </row>
    <row r="12" spans="2:18" ht="213.75" customHeight="1" x14ac:dyDescent="0.25">
      <c r="B12" s="15" t="s">
        <v>4</v>
      </c>
      <c r="C12" s="16"/>
      <c r="D12" s="17" t="s">
        <v>5</v>
      </c>
      <c r="E12" s="18" t="s">
        <v>278</v>
      </c>
      <c r="F12" s="233" t="s">
        <v>279</v>
      </c>
      <c r="G12" s="18" t="s">
        <v>280</v>
      </c>
      <c r="H12" s="233" t="s">
        <v>6</v>
      </c>
      <c r="I12" s="233" t="s">
        <v>7</v>
      </c>
      <c r="J12" s="283" t="s">
        <v>8</v>
      </c>
      <c r="K12" s="19" t="s">
        <v>281</v>
      </c>
      <c r="L12" s="295" t="s">
        <v>282</v>
      </c>
      <c r="M12" s="19" t="s">
        <v>283</v>
      </c>
      <c r="N12" s="311" t="s">
        <v>9</v>
      </c>
      <c r="O12" s="350" t="s">
        <v>10</v>
      </c>
      <c r="P12" s="20" t="s">
        <v>8</v>
      </c>
    </row>
    <row r="13" spans="2:18" ht="18.75" hidden="1" customHeight="1" x14ac:dyDescent="0.25">
      <c r="B13" s="21"/>
      <c r="C13" s="22"/>
      <c r="D13" s="23"/>
      <c r="E13" s="24" t="s">
        <v>11</v>
      </c>
      <c r="F13" s="257" t="s">
        <v>12</v>
      </c>
      <c r="G13" s="24" t="s">
        <v>13</v>
      </c>
      <c r="H13" s="234"/>
      <c r="I13" s="272"/>
      <c r="J13" s="272"/>
      <c r="K13" s="24" t="s">
        <v>11</v>
      </c>
      <c r="L13" s="296" t="s">
        <v>12</v>
      </c>
      <c r="M13" s="24" t="s">
        <v>13</v>
      </c>
      <c r="N13" s="296"/>
      <c r="O13" s="336"/>
      <c r="P13" s="26"/>
    </row>
    <row r="14" spans="2:18" ht="51" customHeight="1" x14ac:dyDescent="0.25">
      <c r="B14" s="351" t="s">
        <v>14</v>
      </c>
      <c r="C14" s="28"/>
      <c r="D14" s="394" t="s">
        <v>15</v>
      </c>
      <c r="E14" s="395"/>
      <c r="F14" s="395"/>
      <c r="G14" s="395"/>
      <c r="H14" s="395"/>
      <c r="I14" s="395"/>
      <c r="J14" s="396"/>
      <c r="K14" s="29"/>
      <c r="L14" s="297"/>
      <c r="M14" s="29"/>
      <c r="N14" s="297"/>
      <c r="O14" s="349"/>
      <c r="P14" s="29"/>
    </row>
    <row r="15" spans="2:18" ht="74.25" customHeight="1" x14ac:dyDescent="0.25">
      <c r="B15" s="27" t="s">
        <v>16</v>
      </c>
      <c r="C15" s="28"/>
      <c r="D15" s="30" t="s">
        <v>17</v>
      </c>
      <c r="E15" s="235">
        <f>E16+E17+E18+E19+E20+E21+E22+E23</f>
        <v>330500</v>
      </c>
      <c r="F15" s="235">
        <f t="shared" ref="F15:N15" si="0">F16+F17+F18+F19+F20+F21+F22+F23</f>
        <v>0</v>
      </c>
      <c r="G15" s="31">
        <f t="shared" si="0"/>
        <v>75000</v>
      </c>
      <c r="H15" s="235">
        <f t="shared" si="0"/>
        <v>405500</v>
      </c>
      <c r="I15" s="235">
        <f t="shared" si="0"/>
        <v>0.75</v>
      </c>
      <c r="J15" s="235">
        <f t="shared" si="0"/>
        <v>0</v>
      </c>
      <c r="K15" s="235">
        <f>SUM(K16:K23)</f>
        <v>330500</v>
      </c>
      <c r="L15" s="235">
        <f t="shared" si="0"/>
        <v>0</v>
      </c>
      <c r="M15" s="235">
        <f t="shared" si="0"/>
        <v>73985.09</v>
      </c>
      <c r="N15" s="235">
        <f t="shared" si="0"/>
        <v>0.75</v>
      </c>
      <c r="O15" s="341">
        <f t="shared" ref="O15:O24" si="1">K15+L15+M15</f>
        <v>404485.08999999997</v>
      </c>
      <c r="P15" s="31"/>
      <c r="R15" s="229"/>
    </row>
    <row r="16" spans="2:18" ht="54" customHeight="1" x14ac:dyDescent="0.25">
      <c r="B16" s="32" t="s">
        <v>18</v>
      </c>
      <c r="C16" s="33" t="s">
        <v>19</v>
      </c>
      <c r="D16" s="34" t="s">
        <v>20</v>
      </c>
      <c r="E16" s="258">
        <v>84000</v>
      </c>
      <c r="F16" s="258"/>
      <c r="G16" s="258"/>
      <c r="H16" s="236">
        <f>SUM(E16:G16)</f>
        <v>84000</v>
      </c>
      <c r="I16" s="273"/>
      <c r="J16" s="284"/>
      <c r="K16" s="258">
        <v>84000</v>
      </c>
      <c r="L16" s="298"/>
      <c r="M16" s="298"/>
      <c r="N16" s="298"/>
      <c r="O16" s="299">
        <f t="shared" si="1"/>
        <v>84000</v>
      </c>
      <c r="P16" s="26"/>
    </row>
    <row r="17" spans="1:18" ht="54" customHeight="1" x14ac:dyDescent="0.25">
      <c r="B17" s="32" t="s">
        <v>21</v>
      </c>
      <c r="C17" s="33" t="s">
        <v>22</v>
      </c>
      <c r="D17" s="34" t="s">
        <v>23</v>
      </c>
      <c r="E17" s="258">
        <v>133000</v>
      </c>
      <c r="F17" s="258"/>
      <c r="G17" s="258"/>
      <c r="H17" s="236">
        <f t="shared" ref="H17:H23" si="2">SUM(E17:G17)</f>
        <v>133000</v>
      </c>
      <c r="I17" s="273"/>
      <c r="J17" s="284"/>
      <c r="K17" s="258">
        <v>133000</v>
      </c>
      <c r="L17" s="298"/>
      <c r="M17" s="298"/>
      <c r="N17" s="298"/>
      <c r="O17" s="299">
        <f t="shared" si="1"/>
        <v>133000</v>
      </c>
      <c r="P17" s="26"/>
    </row>
    <row r="18" spans="1:18" ht="54" customHeight="1" x14ac:dyDescent="0.25">
      <c r="B18" s="32" t="s">
        <v>24</v>
      </c>
      <c r="C18" s="33" t="s">
        <v>25</v>
      </c>
      <c r="D18" s="34" t="s">
        <v>26</v>
      </c>
      <c r="E18" s="258">
        <v>91500</v>
      </c>
      <c r="F18" s="258"/>
      <c r="G18" s="258"/>
      <c r="H18" s="236">
        <f t="shared" si="2"/>
        <v>91500</v>
      </c>
      <c r="I18" s="273"/>
      <c r="J18" s="284"/>
      <c r="K18" s="258">
        <v>91500</v>
      </c>
      <c r="L18" s="298"/>
      <c r="M18" s="298"/>
      <c r="N18" s="298"/>
      <c r="O18" s="299">
        <f t="shared" si="1"/>
        <v>91500</v>
      </c>
      <c r="P18" s="26"/>
    </row>
    <row r="19" spans="1:18" ht="54" customHeight="1" x14ac:dyDescent="0.25">
      <c r="B19" s="32" t="s">
        <v>27</v>
      </c>
      <c r="C19" s="33" t="s">
        <v>28</v>
      </c>
      <c r="D19" s="34" t="s">
        <v>29</v>
      </c>
      <c r="E19" s="258">
        <v>22000</v>
      </c>
      <c r="F19" s="258"/>
      <c r="G19" s="258"/>
      <c r="H19" s="236">
        <f t="shared" si="2"/>
        <v>22000</v>
      </c>
      <c r="I19" s="273"/>
      <c r="J19" s="284"/>
      <c r="K19" s="258">
        <v>22000</v>
      </c>
      <c r="L19" s="298"/>
      <c r="M19" s="298"/>
      <c r="N19" s="298"/>
      <c r="O19" s="299">
        <f t="shared" si="1"/>
        <v>22000</v>
      </c>
      <c r="P19" s="26"/>
    </row>
    <row r="20" spans="1:18" ht="54" customHeight="1" x14ac:dyDescent="0.25">
      <c r="B20" s="39" t="s">
        <v>30</v>
      </c>
      <c r="C20" s="40" t="s">
        <v>31</v>
      </c>
      <c r="D20" s="40" t="s">
        <v>32</v>
      </c>
      <c r="E20" s="258">
        <v>0</v>
      </c>
      <c r="F20" s="258"/>
      <c r="G20" s="258"/>
      <c r="H20" s="236">
        <f t="shared" si="2"/>
        <v>0</v>
      </c>
      <c r="I20" s="273"/>
      <c r="J20" s="284"/>
      <c r="K20" s="258">
        <v>0</v>
      </c>
      <c r="L20" s="298"/>
      <c r="M20" s="298"/>
      <c r="N20" s="298"/>
      <c r="O20" s="299">
        <f t="shared" si="1"/>
        <v>0</v>
      </c>
      <c r="P20" s="26"/>
    </row>
    <row r="21" spans="1:18" ht="54" customHeight="1" x14ac:dyDescent="0.25">
      <c r="B21" s="32" t="s">
        <v>33</v>
      </c>
      <c r="C21" s="33" t="s">
        <v>34</v>
      </c>
      <c r="D21" s="34" t="s">
        <v>35</v>
      </c>
      <c r="E21" s="258"/>
      <c r="F21" s="258"/>
      <c r="G21" s="258">
        <v>75000</v>
      </c>
      <c r="H21" s="236">
        <f t="shared" si="2"/>
        <v>75000</v>
      </c>
      <c r="I21" s="273">
        <v>0.75</v>
      </c>
      <c r="J21" s="284"/>
      <c r="K21" s="258">
        <v>0</v>
      </c>
      <c r="L21" s="298"/>
      <c r="M21" s="298">
        <f>'[1]RF PAR PRODUITS'!$M$21</f>
        <v>73985.09</v>
      </c>
      <c r="N21" s="312">
        <v>0.75</v>
      </c>
      <c r="O21" s="299">
        <f t="shared" si="1"/>
        <v>73985.09</v>
      </c>
      <c r="P21" s="26"/>
      <c r="Q21" s="1">
        <f>+M21*0.75</f>
        <v>55488.817499999997</v>
      </c>
    </row>
    <row r="22" spans="1:18" ht="15.75" hidden="1" x14ac:dyDescent="0.25">
      <c r="B22" s="32" t="s">
        <v>36</v>
      </c>
      <c r="C22" s="33" t="s">
        <v>37</v>
      </c>
      <c r="D22" s="42"/>
      <c r="E22" s="258"/>
      <c r="F22" s="258"/>
      <c r="G22" s="258"/>
      <c r="H22" s="236">
        <f t="shared" si="2"/>
        <v>0</v>
      </c>
      <c r="I22" s="274"/>
      <c r="J22" s="285"/>
      <c r="K22" s="298">
        <v>0</v>
      </c>
      <c r="L22" s="298"/>
      <c r="M22" s="298"/>
      <c r="N22" s="298"/>
      <c r="O22" s="299">
        <f t="shared" si="1"/>
        <v>0</v>
      </c>
      <c r="P22" s="26"/>
    </row>
    <row r="23" spans="1:18" ht="15.75" hidden="1" x14ac:dyDescent="0.25">
      <c r="A23" s="3"/>
      <c r="B23" s="32" t="s">
        <v>38</v>
      </c>
      <c r="C23" s="33" t="s">
        <v>39</v>
      </c>
      <c r="D23" s="42"/>
      <c r="E23" s="258"/>
      <c r="F23" s="258"/>
      <c r="G23" s="258"/>
      <c r="H23" s="236">
        <f t="shared" si="2"/>
        <v>0</v>
      </c>
      <c r="I23" s="274"/>
      <c r="J23" s="285"/>
      <c r="K23" s="298">
        <v>0</v>
      </c>
      <c r="L23" s="298"/>
      <c r="M23" s="298"/>
      <c r="N23" s="298"/>
      <c r="O23" s="299">
        <f t="shared" si="1"/>
        <v>0</v>
      </c>
      <c r="P23" s="26"/>
    </row>
    <row r="24" spans="1:18" ht="70.5" customHeight="1" x14ac:dyDescent="0.25">
      <c r="A24" s="3"/>
      <c r="B24" s="27" t="s">
        <v>40</v>
      </c>
      <c r="C24" s="28"/>
      <c r="D24" s="334" t="s">
        <v>41</v>
      </c>
      <c r="E24" s="235">
        <f>SUM(E25:E31)</f>
        <v>119500</v>
      </c>
      <c r="F24" s="235">
        <f t="shared" ref="F24:Q24" si="3">SUM(F25:F31)</f>
        <v>0</v>
      </c>
      <c r="G24" s="31">
        <f t="shared" si="3"/>
        <v>10000</v>
      </c>
      <c r="H24" s="235">
        <f t="shared" si="3"/>
        <v>129500</v>
      </c>
      <c r="I24" s="235">
        <f t="shared" si="3"/>
        <v>0.5</v>
      </c>
      <c r="J24" s="235">
        <f t="shared" si="3"/>
        <v>0</v>
      </c>
      <c r="K24" s="235">
        <f t="shared" si="3"/>
        <v>109000</v>
      </c>
      <c r="L24" s="235">
        <f t="shared" si="3"/>
        <v>0</v>
      </c>
      <c r="M24" s="235">
        <f t="shared" si="3"/>
        <v>9595</v>
      </c>
      <c r="N24" s="235">
        <f t="shared" si="3"/>
        <v>0.5</v>
      </c>
      <c r="O24" s="341">
        <f t="shared" si="1"/>
        <v>118595</v>
      </c>
      <c r="P24" s="31"/>
      <c r="Q24" s="31">
        <f t="shared" si="3"/>
        <v>0</v>
      </c>
      <c r="R24" s="229"/>
    </row>
    <row r="25" spans="1:18" ht="75.75" customHeight="1" x14ac:dyDescent="0.25">
      <c r="A25" s="3"/>
      <c r="B25" s="32" t="s">
        <v>42</v>
      </c>
      <c r="C25" s="33" t="s">
        <v>43</v>
      </c>
      <c r="D25" s="34" t="s">
        <v>44</v>
      </c>
      <c r="E25" s="258">
        <v>43000</v>
      </c>
      <c r="F25" s="258"/>
      <c r="G25" s="258"/>
      <c r="H25" s="236">
        <f>SUM(E25:G25)</f>
        <v>43000</v>
      </c>
      <c r="I25" s="273"/>
      <c r="J25" s="284"/>
      <c r="K25" s="258">
        <v>43000</v>
      </c>
      <c r="L25" s="258"/>
      <c r="M25" s="258"/>
      <c r="N25" s="298"/>
      <c r="O25" s="299">
        <f t="shared" ref="O25:O32" si="4">+K25+L25+M25</f>
        <v>43000</v>
      </c>
      <c r="P25" s="26"/>
    </row>
    <row r="26" spans="1:18" ht="41.25" customHeight="1" x14ac:dyDescent="0.25">
      <c r="A26" s="3"/>
      <c r="B26" s="32" t="s">
        <v>45</v>
      </c>
      <c r="C26" s="33" t="s">
        <v>46</v>
      </c>
      <c r="D26" s="34" t="s">
        <v>47</v>
      </c>
      <c r="E26" s="258">
        <v>26000</v>
      </c>
      <c r="F26" s="258"/>
      <c r="G26" s="258"/>
      <c r="H26" s="236">
        <f t="shared" ref="H26:H32" si="5">SUM(E26:G26)</f>
        <v>26000</v>
      </c>
      <c r="I26" s="273"/>
      <c r="J26" s="284"/>
      <c r="K26" s="258">
        <v>26000</v>
      </c>
      <c r="L26" s="258"/>
      <c r="M26" s="258"/>
      <c r="N26" s="298"/>
      <c r="O26" s="299">
        <f t="shared" si="4"/>
        <v>26000</v>
      </c>
      <c r="P26" s="26"/>
    </row>
    <row r="27" spans="1:18" ht="41.25" customHeight="1" x14ac:dyDescent="0.25">
      <c r="A27" s="3"/>
      <c r="B27" s="32" t="s">
        <v>48</v>
      </c>
      <c r="C27" s="33" t="s">
        <v>49</v>
      </c>
      <c r="D27" s="34" t="s">
        <v>50</v>
      </c>
      <c r="E27" s="258">
        <v>50500</v>
      </c>
      <c r="F27" s="258"/>
      <c r="G27" s="258">
        <v>10000</v>
      </c>
      <c r="H27" s="236">
        <f t="shared" si="5"/>
        <v>60500</v>
      </c>
      <c r="I27" s="273">
        <v>0.5</v>
      </c>
      <c r="J27" s="284"/>
      <c r="K27" s="258">
        <v>40000</v>
      </c>
      <c r="L27" s="258"/>
      <c r="M27" s="258">
        <f>'[1]RF PAR PRODUITS'!$M$27</f>
        <v>9595</v>
      </c>
      <c r="N27" s="298">
        <v>0.5</v>
      </c>
      <c r="O27" s="299">
        <f t="shared" si="4"/>
        <v>49595</v>
      </c>
      <c r="P27" s="26"/>
    </row>
    <row r="28" spans="1:18" ht="57.75" customHeight="1" x14ac:dyDescent="0.25">
      <c r="B28" s="210" t="s">
        <v>51</v>
      </c>
      <c r="C28" s="211" t="s">
        <v>52</v>
      </c>
      <c r="D28" s="34" t="s">
        <v>53</v>
      </c>
      <c r="E28" s="258">
        <v>0</v>
      </c>
      <c r="F28" s="258"/>
      <c r="G28" s="258"/>
      <c r="H28" s="325">
        <f t="shared" si="5"/>
        <v>0</v>
      </c>
      <c r="I28" s="275"/>
      <c r="J28" s="286"/>
      <c r="K28" s="258">
        <v>0</v>
      </c>
      <c r="L28" s="258"/>
      <c r="M28" s="258"/>
      <c r="N28" s="299"/>
      <c r="O28" s="299">
        <f t="shared" si="4"/>
        <v>0</v>
      </c>
      <c r="P28" s="26"/>
    </row>
    <row r="29" spans="1:18" ht="15.75" hidden="1" x14ac:dyDescent="0.25">
      <c r="A29" s="3"/>
      <c r="B29" s="32" t="s">
        <v>54</v>
      </c>
      <c r="C29" s="33"/>
      <c r="D29" s="43"/>
      <c r="E29" s="258"/>
      <c r="F29" s="258"/>
      <c r="G29" s="258"/>
      <c r="H29" s="236">
        <f>SUM(F29:G29)</f>
        <v>0</v>
      </c>
      <c r="I29" s="273"/>
      <c r="J29" s="284"/>
      <c r="K29" s="298">
        <v>0</v>
      </c>
      <c r="L29" s="298"/>
      <c r="M29" s="298"/>
      <c r="N29" s="298"/>
      <c r="O29" s="299">
        <f t="shared" si="4"/>
        <v>0</v>
      </c>
      <c r="P29" s="26"/>
    </row>
    <row r="30" spans="1:18" ht="15.75" hidden="1" x14ac:dyDescent="0.25">
      <c r="A30" s="3"/>
      <c r="B30" s="32" t="s">
        <v>55</v>
      </c>
      <c r="C30" s="33"/>
      <c r="D30" s="43"/>
      <c r="E30" s="258"/>
      <c r="F30" s="258"/>
      <c r="G30" s="258"/>
      <c r="H30" s="236">
        <f t="shared" si="5"/>
        <v>0</v>
      </c>
      <c r="I30" s="273"/>
      <c r="J30" s="284"/>
      <c r="K30" s="298">
        <v>0</v>
      </c>
      <c r="L30" s="298"/>
      <c r="M30" s="298"/>
      <c r="N30" s="298"/>
      <c r="O30" s="299">
        <f t="shared" si="4"/>
        <v>0</v>
      </c>
      <c r="P30" s="26"/>
    </row>
    <row r="31" spans="1:18" ht="15.75" hidden="1" x14ac:dyDescent="0.25">
      <c r="A31" s="3"/>
      <c r="B31" s="32" t="s">
        <v>56</v>
      </c>
      <c r="C31" s="33"/>
      <c r="D31" s="42"/>
      <c r="E31" s="258"/>
      <c r="F31" s="258"/>
      <c r="G31" s="258"/>
      <c r="H31" s="236">
        <f t="shared" si="5"/>
        <v>0</v>
      </c>
      <c r="I31" s="274"/>
      <c r="J31" s="285"/>
      <c r="K31" s="298">
        <v>0</v>
      </c>
      <c r="L31" s="298"/>
      <c r="M31" s="298"/>
      <c r="N31" s="298"/>
      <c r="O31" s="299">
        <f t="shared" si="4"/>
        <v>0</v>
      </c>
      <c r="P31" s="26"/>
    </row>
    <row r="32" spans="1:18" ht="15.75" hidden="1" x14ac:dyDescent="0.25">
      <c r="A32" s="3"/>
      <c r="B32" s="32" t="s">
        <v>57</v>
      </c>
      <c r="C32" s="33"/>
      <c r="D32" s="42"/>
      <c r="E32" s="258"/>
      <c r="F32" s="258"/>
      <c r="G32" s="258"/>
      <c r="H32" s="236">
        <f t="shared" si="5"/>
        <v>0</v>
      </c>
      <c r="I32" s="274"/>
      <c r="J32" s="285"/>
      <c r="K32" s="298">
        <v>0</v>
      </c>
      <c r="L32" s="298"/>
      <c r="M32" s="298"/>
      <c r="N32" s="298"/>
      <c r="O32" s="299">
        <f t="shared" si="4"/>
        <v>0</v>
      </c>
      <c r="P32" s="26"/>
    </row>
    <row r="33" spans="1:16" ht="93.75" customHeight="1" x14ac:dyDescent="0.25">
      <c r="A33" s="3"/>
      <c r="B33" s="27" t="s">
        <v>58</v>
      </c>
      <c r="C33" s="28"/>
      <c r="D33" s="333" t="s">
        <v>277</v>
      </c>
      <c r="E33" s="235">
        <f>SUM(E34:E40)</f>
        <v>50000</v>
      </c>
      <c r="F33" s="235">
        <f t="shared" ref="F33:O33" si="6">SUM(F34:F40)</f>
        <v>0</v>
      </c>
      <c r="G33" s="31">
        <f t="shared" si="6"/>
        <v>0</v>
      </c>
      <c r="H33" s="235">
        <f t="shared" si="6"/>
        <v>50000</v>
      </c>
      <c r="I33" s="235">
        <f t="shared" si="6"/>
        <v>0</v>
      </c>
      <c r="J33" s="235"/>
      <c r="K33" s="235">
        <f t="shared" si="6"/>
        <v>0</v>
      </c>
      <c r="L33" s="235">
        <f t="shared" si="6"/>
        <v>0</v>
      </c>
      <c r="M33" s="235">
        <f t="shared" si="6"/>
        <v>0</v>
      </c>
      <c r="N33" s="235">
        <f t="shared" si="6"/>
        <v>0</v>
      </c>
      <c r="O33" s="341">
        <f t="shared" si="6"/>
        <v>0</v>
      </c>
      <c r="P33" s="31"/>
    </row>
    <row r="34" spans="1:16" ht="45" customHeight="1" x14ac:dyDescent="0.25">
      <c r="A34" s="3"/>
      <c r="B34" s="32" t="s">
        <v>59</v>
      </c>
      <c r="C34" s="33"/>
      <c r="D34" s="332" t="s">
        <v>32</v>
      </c>
      <c r="E34" s="258">
        <v>25000</v>
      </c>
      <c r="F34" s="258"/>
      <c r="G34" s="35"/>
      <c r="H34" s="236">
        <f>SUM(E34:G34)</f>
        <v>25000</v>
      </c>
      <c r="I34" s="273"/>
      <c r="J34" s="284"/>
      <c r="K34" s="298">
        <v>0</v>
      </c>
      <c r="L34" s="298"/>
      <c r="M34" s="298"/>
      <c r="N34" s="298"/>
      <c r="O34" s="299"/>
      <c r="P34" s="26"/>
    </row>
    <row r="35" spans="1:16" ht="45" customHeight="1" x14ac:dyDescent="0.25">
      <c r="A35" s="3"/>
      <c r="B35" s="32" t="s">
        <v>60</v>
      </c>
      <c r="C35" s="33"/>
      <c r="D35" s="332" t="s">
        <v>53</v>
      </c>
      <c r="E35" s="258">
        <v>25000</v>
      </c>
      <c r="F35" s="258"/>
      <c r="G35" s="35"/>
      <c r="H35" s="236">
        <f t="shared" ref="H35:H41" si="7">SUM(E35:G35)</f>
        <v>25000</v>
      </c>
      <c r="I35" s="273"/>
      <c r="J35" s="284"/>
      <c r="K35" s="298">
        <v>0</v>
      </c>
      <c r="L35" s="298"/>
      <c r="M35" s="298"/>
      <c r="N35" s="298"/>
      <c r="O35" s="299"/>
      <c r="P35" s="26"/>
    </row>
    <row r="36" spans="1:16" ht="15.75" hidden="1" x14ac:dyDescent="0.25">
      <c r="A36" s="3"/>
      <c r="B36" s="32" t="s">
        <v>61</v>
      </c>
      <c r="C36" s="33"/>
      <c r="D36" s="43"/>
      <c r="E36" s="258"/>
      <c r="F36" s="258"/>
      <c r="G36" s="35"/>
      <c r="H36" s="236">
        <f t="shared" si="7"/>
        <v>0</v>
      </c>
      <c r="I36" s="273"/>
      <c r="J36" s="284"/>
      <c r="K36" s="38">
        <v>0</v>
      </c>
      <c r="L36" s="298"/>
      <c r="M36" s="36"/>
      <c r="N36" s="298"/>
      <c r="O36" s="336"/>
      <c r="P36" s="26"/>
    </row>
    <row r="37" spans="1:16" ht="15.75" hidden="1" x14ac:dyDescent="0.25">
      <c r="A37" s="3"/>
      <c r="B37" s="32" t="s">
        <v>62</v>
      </c>
      <c r="C37" s="33"/>
      <c r="D37" s="43"/>
      <c r="E37" s="258"/>
      <c r="F37" s="258"/>
      <c r="G37" s="35"/>
      <c r="H37" s="236">
        <f t="shared" si="7"/>
        <v>0</v>
      </c>
      <c r="I37" s="273"/>
      <c r="J37" s="284"/>
      <c r="K37" s="38">
        <v>0</v>
      </c>
      <c r="L37" s="298"/>
      <c r="M37" s="36"/>
      <c r="N37" s="298"/>
      <c r="O37" s="336"/>
      <c r="P37" s="26"/>
    </row>
    <row r="38" spans="1:16" s="3" customFormat="1" ht="15.75" hidden="1" x14ac:dyDescent="0.25">
      <c r="B38" s="32" t="s">
        <v>63</v>
      </c>
      <c r="C38" s="33"/>
      <c r="D38" s="43"/>
      <c r="E38" s="258"/>
      <c r="F38" s="258"/>
      <c r="G38" s="35"/>
      <c r="H38" s="236">
        <f t="shared" si="7"/>
        <v>0</v>
      </c>
      <c r="I38" s="273"/>
      <c r="J38" s="284"/>
      <c r="K38" s="38">
        <v>0</v>
      </c>
      <c r="L38" s="298"/>
      <c r="M38" s="36"/>
      <c r="N38" s="298"/>
      <c r="O38" s="336"/>
      <c r="P38" s="44"/>
    </row>
    <row r="39" spans="1:16" s="3" customFormat="1" ht="15.75" hidden="1" x14ac:dyDescent="0.25">
      <c r="B39" s="32" t="s">
        <v>64</v>
      </c>
      <c r="C39" s="33"/>
      <c r="D39" s="43"/>
      <c r="E39" s="258"/>
      <c r="F39" s="258"/>
      <c r="G39" s="35"/>
      <c r="H39" s="236">
        <f t="shared" si="7"/>
        <v>0</v>
      </c>
      <c r="I39" s="273"/>
      <c r="J39" s="284"/>
      <c r="K39" s="38">
        <v>0</v>
      </c>
      <c r="L39" s="298"/>
      <c r="M39" s="36"/>
      <c r="N39" s="298"/>
      <c r="O39" s="336"/>
      <c r="P39" s="44"/>
    </row>
    <row r="40" spans="1:16" s="3" customFormat="1" ht="15.75" hidden="1" x14ac:dyDescent="0.25">
      <c r="A40" s="1"/>
      <c r="B40" s="32" t="s">
        <v>65</v>
      </c>
      <c r="C40" s="33"/>
      <c r="D40" s="42"/>
      <c r="E40" s="258"/>
      <c r="F40" s="258"/>
      <c r="G40" s="35"/>
      <c r="H40" s="236">
        <f t="shared" si="7"/>
        <v>0</v>
      </c>
      <c r="I40" s="274"/>
      <c r="J40" s="285"/>
      <c r="K40" s="38">
        <v>0</v>
      </c>
      <c r="L40" s="298"/>
      <c r="M40" s="36"/>
      <c r="N40" s="298"/>
      <c r="O40" s="336"/>
      <c r="P40" s="44"/>
    </row>
    <row r="41" spans="1:16" ht="15.75" hidden="1" x14ac:dyDescent="0.25">
      <c r="B41" s="32" t="s">
        <v>66</v>
      </c>
      <c r="C41" s="33"/>
      <c r="D41" s="42"/>
      <c r="E41" s="258"/>
      <c r="F41" s="258"/>
      <c r="G41" s="35"/>
      <c r="H41" s="236">
        <f t="shared" si="7"/>
        <v>0</v>
      </c>
      <c r="I41" s="274"/>
      <c r="J41" s="285"/>
      <c r="K41" s="38">
        <v>0</v>
      </c>
      <c r="L41" s="298"/>
      <c r="M41" s="36"/>
      <c r="N41" s="298"/>
      <c r="O41" s="336"/>
      <c r="P41" s="26"/>
    </row>
    <row r="42" spans="1:16" ht="51" hidden="1" customHeight="1" x14ac:dyDescent="0.25">
      <c r="B42" s="27" t="s">
        <v>67</v>
      </c>
      <c r="C42" s="28"/>
      <c r="D42" s="45"/>
      <c r="E42" s="235">
        <f>SUM(E43:E50)</f>
        <v>0</v>
      </c>
      <c r="F42" s="235">
        <f t="shared" ref="F42:O42" si="8">SUM(F43:F50)</f>
        <v>0</v>
      </c>
      <c r="G42" s="31">
        <f t="shared" si="8"/>
        <v>0</v>
      </c>
      <c r="H42" s="235">
        <f t="shared" si="8"/>
        <v>0</v>
      </c>
      <c r="I42" s="235">
        <f t="shared" si="8"/>
        <v>0</v>
      </c>
      <c r="J42" s="235"/>
      <c r="K42" s="31">
        <f t="shared" si="8"/>
        <v>0</v>
      </c>
      <c r="L42" s="235">
        <f t="shared" si="8"/>
        <v>0</v>
      </c>
      <c r="M42" s="31">
        <f t="shared" si="8"/>
        <v>0</v>
      </c>
      <c r="N42" s="235">
        <f t="shared" si="8"/>
        <v>0</v>
      </c>
      <c r="O42" s="337">
        <f t="shared" si="8"/>
        <v>0</v>
      </c>
      <c r="P42" s="31"/>
    </row>
    <row r="43" spans="1:16" ht="15.75" hidden="1" x14ac:dyDescent="0.25">
      <c r="B43" s="32" t="s">
        <v>68</v>
      </c>
      <c r="C43" s="33"/>
      <c r="D43" s="43"/>
      <c r="E43" s="41"/>
      <c r="F43" s="258"/>
      <c r="G43" s="35"/>
      <c r="H43" s="236">
        <f>SUM(E43:G43)</f>
        <v>0</v>
      </c>
      <c r="I43" s="273"/>
      <c r="J43" s="284"/>
      <c r="K43" s="38">
        <v>0</v>
      </c>
      <c r="L43" s="298"/>
      <c r="M43" s="36"/>
      <c r="N43" s="298"/>
      <c r="O43" s="336"/>
      <c r="P43" s="26"/>
    </row>
    <row r="44" spans="1:16" ht="15.75" hidden="1" x14ac:dyDescent="0.25">
      <c r="B44" s="32" t="s">
        <v>69</v>
      </c>
      <c r="C44" s="33"/>
      <c r="D44" s="43"/>
      <c r="E44" s="41"/>
      <c r="F44" s="258"/>
      <c r="G44" s="35"/>
      <c r="H44" s="236">
        <f t="shared" ref="H44:H50" si="9">SUM(E44:G44)</f>
        <v>0</v>
      </c>
      <c r="I44" s="273"/>
      <c r="J44" s="284"/>
      <c r="K44" s="38">
        <v>0</v>
      </c>
      <c r="L44" s="298"/>
      <c r="M44" s="36"/>
      <c r="N44" s="298"/>
      <c r="O44" s="336"/>
      <c r="P44" s="26"/>
    </row>
    <row r="45" spans="1:16" ht="15.75" hidden="1" x14ac:dyDescent="0.25">
      <c r="B45" s="32" t="s">
        <v>70</v>
      </c>
      <c r="C45" s="33"/>
      <c r="D45" s="43"/>
      <c r="E45" s="41"/>
      <c r="F45" s="258"/>
      <c r="G45" s="35"/>
      <c r="H45" s="236">
        <f t="shared" si="9"/>
        <v>0</v>
      </c>
      <c r="I45" s="273"/>
      <c r="J45" s="284"/>
      <c r="K45" s="38">
        <v>0</v>
      </c>
      <c r="L45" s="298"/>
      <c r="M45" s="36"/>
      <c r="N45" s="298"/>
      <c r="O45" s="336"/>
      <c r="P45" s="26"/>
    </row>
    <row r="46" spans="1:16" ht="15.75" hidden="1" x14ac:dyDescent="0.25">
      <c r="B46" s="32" t="s">
        <v>71</v>
      </c>
      <c r="C46" s="33"/>
      <c r="D46" s="43"/>
      <c r="E46" s="41"/>
      <c r="F46" s="258"/>
      <c r="G46" s="35"/>
      <c r="H46" s="236">
        <f t="shared" si="9"/>
        <v>0</v>
      </c>
      <c r="I46" s="273"/>
      <c r="J46" s="284"/>
      <c r="K46" s="38">
        <v>0</v>
      </c>
      <c r="L46" s="298"/>
      <c r="M46" s="36"/>
      <c r="N46" s="298"/>
      <c r="O46" s="336"/>
      <c r="P46" s="26"/>
    </row>
    <row r="47" spans="1:16" ht="15.75" hidden="1" x14ac:dyDescent="0.25">
      <c r="B47" s="32" t="s">
        <v>72</v>
      </c>
      <c r="C47" s="33"/>
      <c r="D47" s="43"/>
      <c r="E47" s="41"/>
      <c r="F47" s="258"/>
      <c r="G47" s="35"/>
      <c r="H47" s="236">
        <f t="shared" si="9"/>
        <v>0</v>
      </c>
      <c r="I47" s="273"/>
      <c r="J47" s="284"/>
      <c r="K47" s="38">
        <v>0</v>
      </c>
      <c r="L47" s="298"/>
      <c r="M47" s="36"/>
      <c r="N47" s="298"/>
      <c r="O47" s="336"/>
      <c r="P47" s="26"/>
    </row>
    <row r="48" spans="1:16" ht="15.75" hidden="1" x14ac:dyDescent="0.25">
      <c r="A48" s="3"/>
      <c r="B48" s="32" t="s">
        <v>73</v>
      </c>
      <c r="C48" s="33"/>
      <c r="D48" s="43"/>
      <c r="E48" s="41"/>
      <c r="F48" s="258"/>
      <c r="G48" s="35"/>
      <c r="H48" s="236">
        <f t="shared" si="9"/>
        <v>0</v>
      </c>
      <c r="I48" s="273"/>
      <c r="J48" s="284"/>
      <c r="K48" s="38">
        <v>0</v>
      </c>
      <c r="L48" s="298"/>
      <c r="M48" s="36"/>
      <c r="N48" s="298"/>
      <c r="O48" s="336"/>
      <c r="P48" s="26"/>
    </row>
    <row r="49" spans="1:18" s="3" customFormat="1" ht="15.75" hidden="1" x14ac:dyDescent="0.25">
      <c r="A49" s="1"/>
      <c r="B49" s="32" t="s">
        <v>74</v>
      </c>
      <c r="C49" s="33"/>
      <c r="D49" s="42"/>
      <c r="E49" s="35"/>
      <c r="F49" s="258"/>
      <c r="G49" s="35"/>
      <c r="H49" s="236">
        <f t="shared" si="9"/>
        <v>0</v>
      </c>
      <c r="I49" s="274"/>
      <c r="J49" s="285"/>
      <c r="K49" s="38">
        <v>0</v>
      </c>
      <c r="L49" s="298"/>
      <c r="M49" s="36"/>
      <c r="N49" s="298"/>
      <c r="O49" s="336"/>
      <c r="P49" s="44"/>
    </row>
    <row r="50" spans="1:18" ht="15.75" hidden="1" x14ac:dyDescent="0.25">
      <c r="B50" s="32" t="s">
        <v>75</v>
      </c>
      <c r="C50" s="33"/>
      <c r="D50" s="42"/>
      <c r="E50" s="35"/>
      <c r="F50" s="258"/>
      <c r="G50" s="35"/>
      <c r="H50" s="236">
        <f t="shared" si="9"/>
        <v>0</v>
      </c>
      <c r="I50" s="274"/>
      <c r="J50" s="285"/>
      <c r="K50" s="38">
        <v>0</v>
      </c>
      <c r="L50" s="298"/>
      <c r="M50" s="36"/>
      <c r="N50" s="298"/>
      <c r="O50" s="336"/>
      <c r="P50" s="26"/>
    </row>
    <row r="51" spans="1:18" ht="15.75" hidden="1" x14ac:dyDescent="0.25">
      <c r="B51" s="32"/>
      <c r="C51" s="33"/>
      <c r="D51" s="42"/>
      <c r="E51" s="35"/>
      <c r="F51" s="258"/>
      <c r="G51" s="35"/>
      <c r="H51" s="236"/>
      <c r="I51" s="274"/>
      <c r="J51" s="285"/>
      <c r="K51" s="38"/>
      <c r="L51" s="298"/>
      <c r="M51" s="36"/>
      <c r="N51" s="298"/>
      <c r="O51" s="336"/>
      <c r="P51" s="26"/>
    </row>
    <row r="52" spans="1:18" ht="15.75" hidden="1" x14ac:dyDescent="0.25">
      <c r="B52" s="32"/>
      <c r="C52" s="33"/>
      <c r="D52" s="42"/>
      <c r="E52" s="35"/>
      <c r="F52" s="258"/>
      <c r="G52" s="35"/>
      <c r="H52" s="236"/>
      <c r="I52" s="274"/>
      <c r="J52" s="285"/>
      <c r="K52" s="38"/>
      <c r="L52" s="298"/>
      <c r="M52" s="36"/>
      <c r="N52" s="298"/>
      <c r="O52" s="336"/>
      <c r="P52" s="26"/>
    </row>
    <row r="53" spans="1:18" ht="26.25" x14ac:dyDescent="0.25">
      <c r="B53" s="46"/>
      <c r="C53" s="47"/>
      <c r="D53" s="48" t="s">
        <v>76</v>
      </c>
      <c r="E53" s="49">
        <f>E15+E24+E33+E42</f>
        <v>500000</v>
      </c>
      <c r="F53" s="238">
        <f t="shared" ref="F53:O53" si="10">F15+F24+F33+F42</f>
        <v>0</v>
      </c>
      <c r="G53" s="49">
        <f t="shared" si="10"/>
        <v>85000</v>
      </c>
      <c r="H53" s="238">
        <f t="shared" si="10"/>
        <v>585000</v>
      </c>
      <c r="I53" s="238"/>
      <c r="J53" s="238"/>
      <c r="K53" s="49">
        <f t="shared" si="10"/>
        <v>439500</v>
      </c>
      <c r="L53" s="238">
        <f t="shared" si="10"/>
        <v>0</v>
      </c>
      <c r="M53" s="49">
        <f>M15+M24+M33+M42</f>
        <v>83580.09</v>
      </c>
      <c r="N53" s="238"/>
      <c r="O53" s="238">
        <f t="shared" si="10"/>
        <v>523080.08999999997</v>
      </c>
      <c r="P53" s="49"/>
      <c r="R53" s="229"/>
    </row>
    <row r="54" spans="1:18" ht="26.25" x14ac:dyDescent="0.25">
      <c r="B54" s="46"/>
      <c r="C54" s="47"/>
      <c r="D54" s="50" t="s">
        <v>285</v>
      </c>
      <c r="E54" s="49"/>
      <c r="F54" s="239"/>
      <c r="G54" s="51"/>
      <c r="H54" s="239"/>
      <c r="I54" s="239"/>
      <c r="J54" s="239"/>
      <c r="K54" s="52"/>
      <c r="L54" s="300"/>
      <c r="M54" s="53"/>
      <c r="N54" s="300"/>
      <c r="O54" s="300"/>
      <c r="P54" s="342"/>
    </row>
    <row r="55" spans="1:18" ht="51" customHeight="1" x14ac:dyDescent="0.25">
      <c r="B55" s="352" t="s">
        <v>77</v>
      </c>
      <c r="C55" s="54"/>
      <c r="D55" s="397" t="s">
        <v>78</v>
      </c>
      <c r="E55" s="397"/>
      <c r="F55" s="397"/>
      <c r="G55" s="397"/>
      <c r="H55" s="397"/>
      <c r="I55" s="397"/>
      <c r="J55" s="397"/>
      <c r="K55" s="55"/>
      <c r="L55" s="298"/>
      <c r="M55" s="36"/>
      <c r="N55" s="298"/>
      <c r="O55" s="299"/>
      <c r="P55" s="26"/>
    </row>
    <row r="56" spans="1:18" ht="88.5" customHeight="1" x14ac:dyDescent="0.25">
      <c r="B56" s="27" t="s">
        <v>79</v>
      </c>
      <c r="C56" s="28"/>
      <c r="D56" s="56" t="s">
        <v>80</v>
      </c>
      <c r="E56" s="235">
        <f>+E57+E58+E59</f>
        <v>85000</v>
      </c>
      <c r="F56" s="235">
        <f t="shared" ref="F56:N56" si="11">+F57+F58+F59</f>
        <v>0</v>
      </c>
      <c r="G56" s="31">
        <f t="shared" si="11"/>
        <v>0</v>
      </c>
      <c r="H56" s="235">
        <f t="shared" si="11"/>
        <v>85000</v>
      </c>
      <c r="I56" s="235">
        <f t="shared" si="11"/>
        <v>0</v>
      </c>
      <c r="J56" s="235"/>
      <c r="K56" s="235">
        <f>SUM(K57:K59)</f>
        <v>80000</v>
      </c>
      <c r="L56" s="235">
        <f t="shared" si="11"/>
        <v>0</v>
      </c>
      <c r="M56" s="235">
        <f t="shared" si="11"/>
        <v>0</v>
      </c>
      <c r="N56" s="235">
        <f t="shared" si="11"/>
        <v>0</v>
      </c>
      <c r="O56" s="341">
        <f>+K56+L56+M56</f>
        <v>80000</v>
      </c>
      <c r="P56" s="31"/>
      <c r="R56" s="229"/>
    </row>
    <row r="57" spans="1:18" ht="57.75" customHeight="1" x14ac:dyDescent="0.25">
      <c r="B57" s="32" t="s">
        <v>81</v>
      </c>
      <c r="C57" s="33" t="s">
        <v>82</v>
      </c>
      <c r="D57" s="34" t="s">
        <v>83</v>
      </c>
      <c r="E57" s="258">
        <v>25000</v>
      </c>
      <c r="F57" s="258"/>
      <c r="G57" s="35"/>
      <c r="H57" s="236">
        <f>SUM(E57:G57)</f>
        <v>25000</v>
      </c>
      <c r="I57" s="273"/>
      <c r="J57" s="284"/>
      <c r="K57" s="258">
        <v>25000</v>
      </c>
      <c r="L57" s="298"/>
      <c r="M57" s="298"/>
      <c r="N57" s="298"/>
      <c r="O57" s="299">
        <f>+K57+L57+M57</f>
        <v>25000</v>
      </c>
      <c r="P57" s="26"/>
    </row>
    <row r="58" spans="1:18" ht="81" customHeight="1" x14ac:dyDescent="0.25">
      <c r="B58" s="32" t="s">
        <v>84</v>
      </c>
      <c r="C58" s="33" t="s">
        <v>85</v>
      </c>
      <c r="D58" s="34" t="s">
        <v>86</v>
      </c>
      <c r="E58" s="258">
        <v>40000</v>
      </c>
      <c r="F58" s="258"/>
      <c r="G58" s="35"/>
      <c r="H58" s="236">
        <f t="shared" ref="H58:H64" si="12">SUM(E58:G58)</f>
        <v>40000</v>
      </c>
      <c r="I58" s="273"/>
      <c r="J58" s="284"/>
      <c r="K58" s="353">
        <v>35000</v>
      </c>
      <c r="L58" s="298"/>
      <c r="M58" s="298"/>
      <c r="N58" s="298"/>
      <c r="O58" s="299">
        <f>+K58+L58+M58</f>
        <v>35000</v>
      </c>
      <c r="P58" s="26"/>
    </row>
    <row r="59" spans="1:18" ht="57.75" customHeight="1" x14ac:dyDescent="0.25">
      <c r="B59" s="32" t="s">
        <v>87</v>
      </c>
      <c r="C59" s="33" t="s">
        <v>88</v>
      </c>
      <c r="D59" s="34" t="s">
        <v>89</v>
      </c>
      <c r="E59" s="258">
        <v>20000</v>
      </c>
      <c r="F59" s="258"/>
      <c r="G59" s="35"/>
      <c r="H59" s="236">
        <f t="shared" si="12"/>
        <v>20000</v>
      </c>
      <c r="I59" s="273"/>
      <c r="J59" s="284"/>
      <c r="K59" s="353">
        <v>20000</v>
      </c>
      <c r="L59" s="298"/>
      <c r="M59" s="298"/>
      <c r="N59" s="298"/>
      <c r="O59" s="299">
        <f>+K59+L59+M59</f>
        <v>20000</v>
      </c>
      <c r="P59" s="26"/>
    </row>
    <row r="60" spans="1:18" ht="15.75" hidden="1" x14ac:dyDescent="0.25">
      <c r="B60" s="32" t="s">
        <v>90</v>
      </c>
      <c r="C60" s="33"/>
      <c r="D60" s="43"/>
      <c r="E60" s="41"/>
      <c r="F60" s="258"/>
      <c r="G60" s="35"/>
      <c r="H60" s="236">
        <f t="shared" si="12"/>
        <v>0</v>
      </c>
      <c r="I60" s="273"/>
      <c r="J60" s="284"/>
      <c r="K60" s="298" t="e">
        <f>SUM(#REF!)</f>
        <v>#REF!</v>
      </c>
      <c r="L60" s="298"/>
      <c r="M60" s="298"/>
      <c r="N60" s="298"/>
      <c r="O60" s="336"/>
      <c r="P60" s="26"/>
    </row>
    <row r="61" spans="1:18" ht="15.75" hidden="1" x14ac:dyDescent="0.25">
      <c r="B61" s="32" t="s">
        <v>91</v>
      </c>
      <c r="C61" s="33"/>
      <c r="D61" s="43"/>
      <c r="E61" s="41"/>
      <c r="F61" s="258"/>
      <c r="G61" s="35"/>
      <c r="H61" s="236">
        <f t="shared" si="12"/>
        <v>0</v>
      </c>
      <c r="I61" s="273"/>
      <c r="J61" s="284"/>
      <c r="K61" s="298" t="e">
        <f>SUM(#REF!)</f>
        <v>#REF!</v>
      </c>
      <c r="L61" s="298"/>
      <c r="M61" s="298"/>
      <c r="N61" s="298"/>
      <c r="O61" s="336"/>
      <c r="P61" s="26"/>
    </row>
    <row r="62" spans="1:18" ht="15.75" hidden="1" x14ac:dyDescent="0.25">
      <c r="B62" s="32" t="s">
        <v>92</v>
      </c>
      <c r="C62" s="33"/>
      <c r="D62" s="43"/>
      <c r="E62" s="41"/>
      <c r="F62" s="258"/>
      <c r="G62" s="35"/>
      <c r="H62" s="236">
        <f t="shared" si="12"/>
        <v>0</v>
      </c>
      <c r="I62" s="273"/>
      <c r="J62" s="284"/>
      <c r="K62" s="298" t="e">
        <f>SUM(#REF!)</f>
        <v>#REF!</v>
      </c>
      <c r="L62" s="298"/>
      <c r="M62" s="298"/>
      <c r="N62" s="298"/>
      <c r="O62" s="336"/>
      <c r="P62" s="26"/>
    </row>
    <row r="63" spans="1:18" ht="15.75" hidden="1" x14ac:dyDescent="0.25">
      <c r="A63" s="3"/>
      <c r="B63" s="32" t="s">
        <v>93</v>
      </c>
      <c r="C63" s="33"/>
      <c r="D63" s="42"/>
      <c r="E63" s="35"/>
      <c r="F63" s="258"/>
      <c r="G63" s="35"/>
      <c r="H63" s="236">
        <f t="shared" si="12"/>
        <v>0</v>
      </c>
      <c r="I63" s="274"/>
      <c r="J63" s="285"/>
      <c r="K63" s="298" t="e">
        <f>SUM(#REF!)</f>
        <v>#REF!</v>
      </c>
      <c r="L63" s="298"/>
      <c r="M63" s="298"/>
      <c r="N63" s="298"/>
      <c r="O63" s="336"/>
      <c r="P63" s="26"/>
    </row>
    <row r="64" spans="1:18" s="3" customFormat="1" ht="15.75" hidden="1" x14ac:dyDescent="0.25">
      <c r="B64" s="32" t="s">
        <v>94</v>
      </c>
      <c r="C64" s="33"/>
      <c r="D64" s="42"/>
      <c r="E64" s="35"/>
      <c r="F64" s="258"/>
      <c r="G64" s="35"/>
      <c r="H64" s="236">
        <f t="shared" si="12"/>
        <v>0</v>
      </c>
      <c r="I64" s="274"/>
      <c r="J64" s="285"/>
      <c r="K64" s="298" t="e">
        <f>SUM(#REF!)</f>
        <v>#REF!</v>
      </c>
      <c r="L64" s="298"/>
      <c r="M64" s="298"/>
      <c r="N64" s="298"/>
      <c r="O64" s="336"/>
      <c r="P64" s="44"/>
    </row>
    <row r="65" spans="1:18" ht="81.75" customHeight="1" x14ac:dyDescent="0.25">
      <c r="B65" s="27" t="s">
        <v>95</v>
      </c>
      <c r="C65" s="28"/>
      <c r="D65" s="333" t="s">
        <v>96</v>
      </c>
      <c r="E65" s="259">
        <f>SUM(E66:E71)</f>
        <v>136000</v>
      </c>
      <c r="F65" s="259">
        <f t="shared" ref="F65:N65" si="13">SUM(F66:F71)</f>
        <v>232873.58000000002</v>
      </c>
      <c r="G65" s="31">
        <f t="shared" si="13"/>
        <v>109394.37</v>
      </c>
      <c r="H65" s="235">
        <f t="shared" si="13"/>
        <v>478267.95</v>
      </c>
      <c r="I65" s="235"/>
      <c r="J65" s="235"/>
      <c r="K65" s="235">
        <f t="shared" si="13"/>
        <v>115416.85</v>
      </c>
      <c r="L65" s="235">
        <f t="shared" si="13"/>
        <v>155961.97999999998</v>
      </c>
      <c r="M65" s="235">
        <f t="shared" si="13"/>
        <v>108202</v>
      </c>
      <c r="N65" s="235">
        <f t="shared" si="13"/>
        <v>0.5</v>
      </c>
      <c r="O65" s="341">
        <f t="shared" ref="O65:O71" si="14">K65+L65+M65</f>
        <v>379580.82999999996</v>
      </c>
      <c r="P65" s="31"/>
    </row>
    <row r="66" spans="1:18" ht="61.5" customHeight="1" x14ac:dyDescent="0.25">
      <c r="B66" s="32" t="s">
        <v>97</v>
      </c>
      <c r="C66" s="33" t="s">
        <v>98</v>
      </c>
      <c r="D66" s="34" t="s">
        <v>99</v>
      </c>
      <c r="E66" s="258">
        <v>20000</v>
      </c>
      <c r="F66" s="258">
        <f>'[2]Tableau 1'!$J$59</f>
        <v>83755.31</v>
      </c>
      <c r="G66" s="35"/>
      <c r="H66" s="236">
        <f>SUM(E66:G66)</f>
        <v>103755.31</v>
      </c>
      <c r="I66" s="273"/>
      <c r="J66" s="284"/>
      <c r="K66" s="258">
        <v>20000</v>
      </c>
      <c r="L66" s="258">
        <v>47300.93</v>
      </c>
      <c r="M66" s="258"/>
      <c r="N66" s="298"/>
      <c r="O66" s="299">
        <f t="shared" si="14"/>
        <v>67300.929999999993</v>
      </c>
      <c r="P66" s="26"/>
      <c r="R66" s="229"/>
    </row>
    <row r="67" spans="1:18" ht="66.75" customHeight="1" x14ac:dyDescent="0.25">
      <c r="B67" s="32" t="s">
        <v>100</v>
      </c>
      <c r="C67" s="33" t="s">
        <v>98</v>
      </c>
      <c r="D67" s="34" t="s">
        <v>101</v>
      </c>
      <c r="E67" s="258"/>
      <c r="F67" s="258">
        <f>'[2]Tableau 1'!$J$60</f>
        <v>37852.559999999998</v>
      </c>
      <c r="G67" s="35"/>
      <c r="H67" s="236">
        <f t="shared" ref="H67:H73" si="15">SUM(E67:G67)</f>
        <v>37852.559999999998</v>
      </c>
      <c r="I67" s="273"/>
      <c r="J67" s="284"/>
      <c r="K67" s="258">
        <v>0</v>
      </c>
      <c r="L67" s="258">
        <v>36412.379999999997</v>
      </c>
      <c r="M67" s="258"/>
      <c r="N67" s="298"/>
      <c r="O67" s="299">
        <f t="shared" si="14"/>
        <v>36412.379999999997</v>
      </c>
      <c r="P67" s="26"/>
    </row>
    <row r="68" spans="1:18" ht="73.5" customHeight="1" x14ac:dyDescent="0.25">
      <c r="B68" s="210" t="s">
        <v>102</v>
      </c>
      <c r="C68" s="211" t="s">
        <v>103</v>
      </c>
      <c r="D68" s="34" t="s">
        <v>104</v>
      </c>
      <c r="E68" s="258">
        <v>41000</v>
      </c>
      <c r="F68" s="258">
        <f>'[2]Tableau 1'!$J$61</f>
        <v>4912.5</v>
      </c>
      <c r="G68" s="258"/>
      <c r="H68" s="325">
        <f t="shared" si="15"/>
        <v>45912.5</v>
      </c>
      <c r="I68" s="275"/>
      <c r="J68" s="286"/>
      <c r="K68" s="258">
        <v>41000</v>
      </c>
      <c r="L68" s="258">
        <v>2093.34</v>
      </c>
      <c r="M68" s="299"/>
      <c r="N68" s="299"/>
      <c r="O68" s="299">
        <f t="shared" si="14"/>
        <v>43093.34</v>
      </c>
      <c r="P68" s="26"/>
    </row>
    <row r="69" spans="1:18" ht="63.75" customHeight="1" x14ac:dyDescent="0.25">
      <c r="B69" s="210" t="s">
        <v>105</v>
      </c>
      <c r="C69" s="211"/>
      <c r="D69" s="34" t="s">
        <v>106</v>
      </c>
      <c r="E69" s="258">
        <v>0</v>
      </c>
      <c r="F69" s="258">
        <f>'[2]Tableau 1'!$J$62</f>
        <v>90119.21</v>
      </c>
      <c r="G69" s="258"/>
      <c r="H69" s="325">
        <f t="shared" si="15"/>
        <v>90119.21</v>
      </c>
      <c r="I69" s="275"/>
      <c r="J69" s="286"/>
      <c r="K69" s="258">
        <v>0</v>
      </c>
      <c r="L69" s="237">
        <v>67826.080000000002</v>
      </c>
      <c r="M69" s="237"/>
      <c r="N69" s="299"/>
      <c r="O69" s="299">
        <f t="shared" si="14"/>
        <v>67826.080000000002</v>
      </c>
      <c r="P69" s="26"/>
    </row>
    <row r="70" spans="1:18" ht="48.75" customHeight="1" x14ac:dyDescent="0.25">
      <c r="B70" s="32" t="s">
        <v>107</v>
      </c>
      <c r="C70" s="33" t="s">
        <v>108</v>
      </c>
      <c r="D70" s="34" t="s">
        <v>109</v>
      </c>
      <c r="E70" s="258">
        <v>75000</v>
      </c>
      <c r="F70" s="258">
        <f>'[2]Tableau 1'!$J$63</f>
        <v>16234</v>
      </c>
      <c r="G70" s="258">
        <v>57000</v>
      </c>
      <c r="H70" s="236">
        <f t="shared" si="15"/>
        <v>148234</v>
      </c>
      <c r="I70" s="273">
        <v>0.5</v>
      </c>
      <c r="J70" s="284"/>
      <c r="K70" s="258">
        <v>54416.85</v>
      </c>
      <c r="L70" s="237">
        <v>2329.25</v>
      </c>
      <c r="M70" s="237">
        <f>'[1]RF PAR PRODUITS'!$M$70</f>
        <v>56506.62</v>
      </c>
      <c r="N70" s="298"/>
      <c r="O70" s="299">
        <f t="shared" si="14"/>
        <v>113252.72</v>
      </c>
      <c r="P70" s="26"/>
    </row>
    <row r="71" spans="1:18" ht="58.5" customHeight="1" x14ac:dyDescent="0.25">
      <c r="B71" s="32" t="s">
        <v>110</v>
      </c>
      <c r="C71" s="33"/>
      <c r="D71" s="34" t="s">
        <v>111</v>
      </c>
      <c r="E71" s="258"/>
      <c r="F71" s="258"/>
      <c r="G71" s="258">
        <f>52332+66.74-4-0.73-0.61+1.04-0.07</f>
        <v>52394.369999999995</v>
      </c>
      <c r="H71" s="236">
        <f t="shared" si="15"/>
        <v>52394.369999999995</v>
      </c>
      <c r="I71" s="273">
        <v>0.5</v>
      </c>
      <c r="J71" s="284"/>
      <c r="K71" s="298">
        <v>0</v>
      </c>
      <c r="L71" s="298"/>
      <c r="M71" s="237">
        <f>'[1]RF PAR PRODUITS'!$M$71</f>
        <v>51695.38</v>
      </c>
      <c r="N71" s="298">
        <v>0.5</v>
      </c>
      <c r="O71" s="299">
        <f t="shared" si="14"/>
        <v>51695.38</v>
      </c>
      <c r="P71" s="26"/>
    </row>
    <row r="72" spans="1:18" ht="15.75" hidden="1" x14ac:dyDescent="0.25">
      <c r="B72" s="32" t="s">
        <v>112</v>
      </c>
      <c r="C72" s="33"/>
      <c r="D72" s="42"/>
      <c r="E72" s="35"/>
      <c r="F72" s="258"/>
      <c r="G72" s="35"/>
      <c r="H72" s="236">
        <f>SUM(E72:G72)</f>
        <v>0</v>
      </c>
      <c r="I72" s="274"/>
      <c r="J72" s="285"/>
      <c r="K72" s="298"/>
      <c r="L72" s="298"/>
      <c r="M72" s="298"/>
      <c r="N72" s="298"/>
      <c r="O72" s="336"/>
      <c r="P72" s="26"/>
    </row>
    <row r="73" spans="1:18" ht="15.75" hidden="1" x14ac:dyDescent="0.25">
      <c r="B73" s="32" t="s">
        <v>113</v>
      </c>
      <c r="C73" s="33"/>
      <c r="D73" s="42"/>
      <c r="E73" s="35"/>
      <c r="F73" s="258"/>
      <c r="G73" s="35"/>
      <c r="H73" s="236">
        <f t="shared" si="15"/>
        <v>0</v>
      </c>
      <c r="I73" s="274"/>
      <c r="J73" s="285"/>
      <c r="K73" s="298"/>
      <c r="L73" s="298"/>
      <c r="M73" s="298"/>
      <c r="N73" s="298"/>
      <c r="O73" s="336"/>
      <c r="P73" s="26"/>
    </row>
    <row r="74" spans="1:18" ht="96" customHeight="1" x14ac:dyDescent="0.25">
      <c r="B74" s="27" t="s">
        <v>114</v>
      </c>
      <c r="C74" s="28"/>
      <c r="D74" s="56" t="s">
        <v>115</v>
      </c>
      <c r="E74" s="260">
        <f>E75+E76+E77+E78+E79+E80+E81+E82</f>
        <v>75000</v>
      </c>
      <c r="F74" s="260">
        <f t="shared" ref="F74:N74" si="16">F75+F76+F77+F78+F79+F80+F81+F82</f>
        <v>39663.75</v>
      </c>
      <c r="G74" s="58">
        <f t="shared" si="16"/>
        <v>39500</v>
      </c>
      <c r="H74" s="240">
        <f t="shared" si="16"/>
        <v>154163.75</v>
      </c>
      <c r="I74" s="240"/>
      <c r="J74" s="240"/>
      <c r="K74" s="240">
        <f t="shared" si="16"/>
        <v>71420.78</v>
      </c>
      <c r="L74" s="240">
        <f t="shared" si="16"/>
        <v>26700.639999999999</v>
      </c>
      <c r="M74" s="240">
        <f t="shared" si="16"/>
        <v>36210</v>
      </c>
      <c r="N74" s="240">
        <f t="shared" si="16"/>
        <v>0.75</v>
      </c>
      <c r="O74" s="343">
        <f>K74+L74+M74</f>
        <v>134331.41999999998</v>
      </c>
      <c r="P74" s="57"/>
      <c r="R74" s="229"/>
    </row>
    <row r="75" spans="1:18" ht="50.25" customHeight="1" x14ac:dyDescent="0.25">
      <c r="B75" s="32" t="s">
        <v>116</v>
      </c>
      <c r="C75" s="33"/>
      <c r="D75" s="34" t="s">
        <v>117</v>
      </c>
      <c r="E75" s="41"/>
      <c r="F75" s="374">
        <f>'[2]Tableau 1'!$J$68</f>
        <v>18582.5</v>
      </c>
      <c r="G75" s="374"/>
      <c r="H75" s="236">
        <f>SUM(E75:G75)</f>
        <v>18582.5</v>
      </c>
      <c r="I75" s="273"/>
      <c r="J75" s="284"/>
      <c r="K75" s="237"/>
      <c r="L75" s="237">
        <v>15177.44</v>
      </c>
      <c r="M75" s="237"/>
      <c r="N75" s="298"/>
      <c r="O75" s="299">
        <f>+K75+L75+M75</f>
        <v>15177.44</v>
      </c>
      <c r="P75" s="26"/>
      <c r="R75" s="229"/>
    </row>
    <row r="76" spans="1:18" ht="50.25" customHeight="1" x14ac:dyDescent="0.25">
      <c r="B76" s="59" t="s">
        <v>118</v>
      </c>
      <c r="C76" s="60" t="s">
        <v>119</v>
      </c>
      <c r="D76" s="61" t="s">
        <v>120</v>
      </c>
      <c r="E76" s="261">
        <v>21000</v>
      </c>
      <c r="F76" s="261"/>
      <c r="G76" s="374">
        <v>4500</v>
      </c>
      <c r="H76" s="241">
        <f t="shared" ref="H76:H82" si="17">SUM(E76:G76)</f>
        <v>25500</v>
      </c>
      <c r="I76" s="276">
        <v>0.75</v>
      </c>
      <c r="J76" s="287"/>
      <c r="K76" s="237">
        <f>11000+6720.78</f>
        <v>17720.78</v>
      </c>
      <c r="L76" s="237"/>
      <c r="M76" s="237">
        <f>'[1]RF PAR PRODUITS'!$M$76</f>
        <v>4419</v>
      </c>
      <c r="N76" s="313">
        <v>0.75</v>
      </c>
      <c r="O76" s="299">
        <f>+K76+L76+M76</f>
        <v>22139.78</v>
      </c>
      <c r="P76" s="63"/>
      <c r="Q76" s="1">
        <f>+M76*0.75</f>
        <v>3314.25</v>
      </c>
    </row>
    <row r="77" spans="1:18" ht="49.5" customHeight="1" x14ac:dyDescent="0.25">
      <c r="B77" s="212" t="s">
        <v>121</v>
      </c>
      <c r="C77" s="212" t="s">
        <v>122</v>
      </c>
      <c r="D77" s="34" t="s">
        <v>123</v>
      </c>
      <c r="E77" s="261">
        <v>54000</v>
      </c>
      <c r="F77" s="261">
        <f>'[2]Tableau 1'!$J$70</f>
        <v>21081.25</v>
      </c>
      <c r="G77" s="374"/>
      <c r="H77" s="237">
        <f t="shared" si="17"/>
        <v>75081.25</v>
      </c>
      <c r="I77" s="275">
        <v>0.5</v>
      </c>
      <c r="J77" s="286"/>
      <c r="K77" s="237">
        <v>53700</v>
      </c>
      <c r="L77" s="237">
        <v>11523.2</v>
      </c>
      <c r="M77" s="237"/>
      <c r="N77" s="299"/>
      <c r="O77" s="299">
        <f>+K77+L77+M77</f>
        <v>65223.199999999997</v>
      </c>
      <c r="P77" s="37"/>
    </row>
    <row r="78" spans="1:18" ht="49.5" customHeight="1" x14ac:dyDescent="0.25">
      <c r="B78" s="212" t="s">
        <v>124</v>
      </c>
      <c r="C78" s="212"/>
      <c r="D78" s="34" t="s">
        <v>125</v>
      </c>
      <c r="E78" s="261"/>
      <c r="F78" s="258"/>
      <c r="G78" s="374">
        <v>23000</v>
      </c>
      <c r="H78" s="237">
        <f t="shared" si="17"/>
        <v>23000</v>
      </c>
      <c r="I78" s="275"/>
      <c r="J78" s="286"/>
      <c r="K78" s="237">
        <v>0</v>
      </c>
      <c r="L78" s="237"/>
      <c r="M78" s="237">
        <f>'[1]RF PAR PRODUITS'!$M$78</f>
        <v>20466</v>
      </c>
      <c r="N78" s="299"/>
      <c r="O78" s="299">
        <f>+K78+L78+M78</f>
        <v>20466</v>
      </c>
      <c r="P78" s="37"/>
    </row>
    <row r="79" spans="1:18" s="3" customFormat="1" ht="49.5" customHeight="1" x14ac:dyDescent="0.25">
      <c r="A79" s="1"/>
      <c r="B79" s="64" t="s">
        <v>126</v>
      </c>
      <c r="C79" s="64"/>
      <c r="D79" s="332" t="s">
        <v>127</v>
      </c>
      <c r="E79" s="261"/>
      <c r="F79" s="258"/>
      <c r="G79" s="374">
        <v>12000</v>
      </c>
      <c r="H79" s="236">
        <f t="shared" si="17"/>
        <v>12000</v>
      </c>
      <c r="I79" s="273"/>
      <c r="J79" s="284"/>
      <c r="K79" s="237">
        <v>0</v>
      </c>
      <c r="L79" s="237"/>
      <c r="M79" s="237">
        <f>'[1]RF PAR PRODUITS'!$M$79</f>
        <v>11325</v>
      </c>
      <c r="N79" s="298"/>
      <c r="O79" s="299">
        <f>+K79+L79+M79</f>
        <v>11325</v>
      </c>
      <c r="P79" s="36"/>
    </row>
    <row r="80" spans="1:18" ht="15.75" hidden="1" x14ac:dyDescent="0.25">
      <c r="B80" s="64" t="s">
        <v>128</v>
      </c>
      <c r="C80" s="64"/>
      <c r="D80" s="43"/>
      <c r="E80" s="261"/>
      <c r="F80" s="258"/>
      <c r="G80" s="35"/>
      <c r="H80" s="236">
        <f t="shared" si="17"/>
        <v>0</v>
      </c>
      <c r="I80" s="273"/>
      <c r="J80" s="284"/>
      <c r="K80" s="298">
        <v>0</v>
      </c>
      <c r="L80" s="298"/>
      <c r="M80" s="298"/>
      <c r="N80" s="298"/>
      <c r="O80" s="336"/>
      <c r="P80" s="37"/>
    </row>
    <row r="81" spans="2:16" ht="15.75" hidden="1" x14ac:dyDescent="0.25">
      <c r="B81" s="64" t="s">
        <v>129</v>
      </c>
      <c r="C81" s="64"/>
      <c r="D81" s="42"/>
      <c r="E81" s="261"/>
      <c r="F81" s="258"/>
      <c r="G81" s="35"/>
      <c r="H81" s="236">
        <f t="shared" si="17"/>
        <v>0</v>
      </c>
      <c r="I81" s="274"/>
      <c r="J81" s="285"/>
      <c r="K81" s="298">
        <v>0</v>
      </c>
      <c r="L81" s="298"/>
      <c r="M81" s="298"/>
      <c r="N81" s="298"/>
      <c r="O81" s="336"/>
      <c r="P81" s="37"/>
    </row>
    <row r="82" spans="2:16" ht="15.75" hidden="1" x14ac:dyDescent="0.25">
      <c r="B82" s="65" t="s">
        <v>130</v>
      </c>
      <c r="C82" s="65"/>
      <c r="D82" s="66"/>
      <c r="E82" s="261"/>
      <c r="F82" s="262"/>
      <c r="G82" s="67"/>
      <c r="H82" s="242">
        <f t="shared" si="17"/>
        <v>0</v>
      </c>
      <c r="I82" s="277"/>
      <c r="J82" s="288"/>
      <c r="K82" s="301">
        <v>0</v>
      </c>
      <c r="L82" s="301"/>
      <c r="M82" s="301"/>
      <c r="N82" s="314"/>
      <c r="O82" s="338"/>
      <c r="P82" s="68"/>
    </row>
    <row r="83" spans="2:16" ht="51" hidden="1" customHeight="1" x14ac:dyDescent="0.25">
      <c r="B83" s="69" t="s">
        <v>131</v>
      </c>
      <c r="C83" s="69"/>
      <c r="D83" s="398"/>
      <c r="E83" s="398"/>
      <c r="F83" s="398"/>
      <c r="G83" s="398"/>
      <c r="H83" s="398"/>
      <c r="I83" s="398"/>
      <c r="J83" s="399"/>
      <c r="K83" s="298"/>
      <c r="L83" s="298"/>
      <c r="M83" s="298"/>
      <c r="N83" s="315"/>
      <c r="O83" s="339"/>
      <c r="P83" s="37"/>
    </row>
    <row r="84" spans="2:16" ht="15.75" hidden="1" x14ac:dyDescent="0.25">
      <c r="B84" s="64" t="s">
        <v>132</v>
      </c>
      <c r="C84" s="64"/>
      <c r="D84" s="43"/>
      <c r="E84" s="41"/>
      <c r="F84" s="258"/>
      <c r="G84" s="35"/>
      <c r="H84" s="236">
        <f>SUM(E84:G84)</f>
        <v>0</v>
      </c>
      <c r="I84" s="273"/>
      <c r="J84" s="289"/>
      <c r="K84" s="298"/>
      <c r="L84" s="298"/>
      <c r="M84" s="298"/>
      <c r="N84" s="315"/>
      <c r="O84" s="339"/>
      <c r="P84" s="37"/>
    </row>
    <row r="85" spans="2:16" ht="15.75" hidden="1" x14ac:dyDescent="0.25">
      <c r="B85" s="64" t="s">
        <v>133</v>
      </c>
      <c r="C85" s="64"/>
      <c r="D85" s="43"/>
      <c r="E85" s="41"/>
      <c r="F85" s="258"/>
      <c r="G85" s="35"/>
      <c r="H85" s="236">
        <f t="shared" ref="H85:H91" si="18">SUM(E85:G85)</f>
        <v>0</v>
      </c>
      <c r="I85" s="273"/>
      <c r="J85" s="289"/>
      <c r="K85" s="298"/>
      <c r="L85" s="298"/>
      <c r="M85" s="298"/>
      <c r="N85" s="315"/>
      <c r="O85" s="339"/>
      <c r="P85" s="37"/>
    </row>
    <row r="86" spans="2:16" ht="15.75" hidden="1" x14ac:dyDescent="0.25">
      <c r="B86" s="64" t="s">
        <v>134</v>
      </c>
      <c r="C86" s="64"/>
      <c r="D86" s="43"/>
      <c r="E86" s="41"/>
      <c r="F86" s="258"/>
      <c r="G86" s="35"/>
      <c r="H86" s="236">
        <f t="shared" si="18"/>
        <v>0</v>
      </c>
      <c r="I86" s="273"/>
      <c r="J86" s="289"/>
      <c r="K86" s="298"/>
      <c r="L86" s="298"/>
      <c r="M86" s="298"/>
      <c r="N86" s="315"/>
      <c r="O86" s="339"/>
      <c r="P86" s="37"/>
    </row>
    <row r="87" spans="2:16" ht="15.75" hidden="1" x14ac:dyDescent="0.25">
      <c r="B87" s="64" t="s">
        <v>135</v>
      </c>
      <c r="C87" s="64"/>
      <c r="D87" s="43"/>
      <c r="E87" s="41"/>
      <c r="F87" s="258"/>
      <c r="G87" s="35"/>
      <c r="H87" s="236">
        <f t="shared" si="18"/>
        <v>0</v>
      </c>
      <c r="I87" s="273"/>
      <c r="J87" s="289"/>
      <c r="K87" s="298"/>
      <c r="L87" s="298"/>
      <c r="M87" s="298"/>
      <c r="N87" s="315"/>
      <c r="O87" s="339"/>
      <c r="P87" s="37"/>
    </row>
    <row r="88" spans="2:16" ht="15.75" hidden="1" x14ac:dyDescent="0.25">
      <c r="B88" s="64" t="s">
        <v>136</v>
      </c>
      <c r="C88" s="64"/>
      <c r="D88" s="43"/>
      <c r="E88" s="41"/>
      <c r="F88" s="258"/>
      <c r="G88" s="35"/>
      <c r="H88" s="236">
        <f t="shared" si="18"/>
        <v>0</v>
      </c>
      <c r="I88" s="273"/>
      <c r="J88" s="289"/>
      <c r="K88" s="298"/>
      <c r="L88" s="298"/>
      <c r="M88" s="298"/>
      <c r="N88" s="315"/>
      <c r="O88" s="339"/>
      <c r="P88" s="37"/>
    </row>
    <row r="89" spans="2:16" ht="15.75" hidden="1" x14ac:dyDescent="0.25">
      <c r="B89" s="64" t="s">
        <v>137</v>
      </c>
      <c r="C89" s="64"/>
      <c r="D89" s="43"/>
      <c r="E89" s="41"/>
      <c r="F89" s="258"/>
      <c r="G89" s="35"/>
      <c r="H89" s="236">
        <f t="shared" si="18"/>
        <v>0</v>
      </c>
      <c r="I89" s="273"/>
      <c r="J89" s="289"/>
      <c r="K89" s="298"/>
      <c r="L89" s="298"/>
      <c r="M89" s="298"/>
      <c r="N89" s="315"/>
      <c r="O89" s="339"/>
      <c r="P89" s="37"/>
    </row>
    <row r="90" spans="2:16" ht="15.75" hidden="1" x14ac:dyDescent="0.25">
      <c r="B90" s="64" t="s">
        <v>138</v>
      </c>
      <c r="C90" s="64"/>
      <c r="D90" s="42"/>
      <c r="E90" s="35"/>
      <c r="F90" s="258"/>
      <c r="G90" s="35"/>
      <c r="H90" s="236">
        <f t="shared" si="18"/>
        <v>0</v>
      </c>
      <c r="I90" s="274"/>
      <c r="J90" s="290"/>
      <c r="K90" s="298"/>
      <c r="L90" s="298"/>
      <c r="M90" s="298"/>
      <c r="N90" s="315"/>
      <c r="O90" s="339"/>
      <c r="P90" s="37"/>
    </row>
    <row r="91" spans="2:16" ht="15.75" hidden="1" x14ac:dyDescent="0.25">
      <c r="B91" s="64" t="s">
        <v>139</v>
      </c>
      <c r="C91" s="64"/>
      <c r="D91" s="42"/>
      <c r="E91" s="35"/>
      <c r="F91" s="258"/>
      <c r="G91" s="35"/>
      <c r="H91" s="236">
        <f t="shared" si="18"/>
        <v>0</v>
      </c>
      <c r="I91" s="274"/>
      <c r="J91" s="290"/>
      <c r="K91" s="298"/>
      <c r="L91" s="298"/>
      <c r="M91" s="298"/>
      <c r="N91" s="315"/>
      <c r="O91" s="339"/>
      <c r="P91" s="37"/>
    </row>
    <row r="92" spans="2:16" ht="15.75" hidden="1" x14ac:dyDescent="0.25">
      <c r="D92" s="70" t="s">
        <v>140</v>
      </c>
      <c r="E92" s="31">
        <f>SUM(E84:E91)</f>
        <v>0</v>
      </c>
      <c r="F92" s="263">
        <f>SUM(F84:F91)</f>
        <v>0</v>
      </c>
      <c r="G92" s="71">
        <f>SUM(G84:G91)</f>
        <v>0</v>
      </c>
      <c r="H92" s="235">
        <f>SUM(H84:H91)</f>
        <v>0</v>
      </c>
      <c r="I92" s="235">
        <f>(I84*H84)+(I85*H85)+(I86*H86)+(I87*H87)+(I88*H88)+(I89*H89)+(I90*H90)+(I91*H91)</f>
        <v>0</v>
      </c>
      <c r="J92" s="290"/>
      <c r="K92" s="298"/>
      <c r="L92" s="298"/>
      <c r="M92" s="298"/>
      <c r="N92" s="315"/>
      <c r="O92" s="339"/>
      <c r="P92" s="37"/>
    </row>
    <row r="93" spans="2:16" ht="24" hidden="1" customHeight="1" x14ac:dyDescent="0.25">
      <c r="B93" s="72"/>
      <c r="C93" s="72"/>
      <c r="K93" s="282"/>
      <c r="M93" s="282"/>
      <c r="O93" s="229"/>
    </row>
    <row r="94" spans="2:16" ht="21" hidden="1" customHeight="1" x14ac:dyDescent="0.25">
      <c r="K94" s="282"/>
      <c r="M94" s="282"/>
      <c r="O94" s="229"/>
    </row>
    <row r="95" spans="2:16" ht="24" hidden="1" customHeight="1" x14ac:dyDescent="0.25">
      <c r="B95" s="73" t="s">
        <v>141</v>
      </c>
      <c r="C95" s="73"/>
      <c r="D95" s="45"/>
      <c r="E95" s="74"/>
      <c r="F95" s="243"/>
      <c r="G95" s="45"/>
      <c r="H95" s="243"/>
      <c r="I95" s="243"/>
      <c r="J95" s="243"/>
      <c r="K95" s="302"/>
      <c r="L95" s="302"/>
      <c r="M95" s="302"/>
      <c r="N95" s="316"/>
      <c r="O95" s="344"/>
      <c r="P95" s="75"/>
    </row>
    <row r="96" spans="2:16" ht="24" hidden="1" customHeight="1" x14ac:dyDescent="0.25">
      <c r="B96" s="69" t="s">
        <v>142</v>
      </c>
      <c r="C96" s="69"/>
      <c r="D96" s="43"/>
      <c r="E96" s="76"/>
      <c r="F96" s="264"/>
      <c r="G96" s="35"/>
      <c r="H96" s="244">
        <f>SUM(E96:G96)</f>
        <v>0</v>
      </c>
      <c r="I96" s="278"/>
      <c r="J96" s="291"/>
      <c r="K96" s="302"/>
      <c r="L96" s="302"/>
      <c r="M96" s="302"/>
      <c r="N96" s="316"/>
      <c r="O96" s="344"/>
      <c r="P96" s="75"/>
    </row>
    <row r="97" spans="2:16" ht="24" hidden="1" customHeight="1" x14ac:dyDescent="0.25">
      <c r="B97" s="64" t="s">
        <v>143</v>
      </c>
      <c r="C97" s="64"/>
      <c r="D97" s="43"/>
      <c r="E97" s="76"/>
      <c r="F97" s="264"/>
      <c r="G97" s="35"/>
      <c r="H97" s="244">
        <f t="shared" ref="H97:H103" si="19">SUM(E97:G97)</f>
        <v>0</v>
      </c>
      <c r="I97" s="278"/>
      <c r="J97" s="291"/>
      <c r="K97" s="302"/>
      <c r="L97" s="302"/>
      <c r="M97" s="302"/>
      <c r="N97" s="316"/>
      <c r="O97" s="344"/>
      <c r="P97" s="75"/>
    </row>
    <row r="98" spans="2:16" ht="24" hidden="1" customHeight="1" x14ac:dyDescent="0.25">
      <c r="B98" s="64" t="s">
        <v>144</v>
      </c>
      <c r="C98" s="64"/>
      <c r="D98" s="43"/>
      <c r="E98" s="76"/>
      <c r="F98" s="264"/>
      <c r="G98" s="35"/>
      <c r="H98" s="244">
        <f t="shared" si="19"/>
        <v>0</v>
      </c>
      <c r="I98" s="278"/>
      <c r="J98" s="291"/>
      <c r="K98" s="302"/>
      <c r="L98" s="302"/>
      <c r="M98" s="302"/>
      <c r="N98" s="316"/>
      <c r="O98" s="344"/>
      <c r="P98" s="75"/>
    </row>
    <row r="99" spans="2:16" ht="24" hidden="1" customHeight="1" x14ac:dyDescent="0.25">
      <c r="B99" s="64" t="s">
        <v>145</v>
      </c>
      <c r="C99" s="64"/>
      <c r="D99" s="43"/>
      <c r="E99" s="76"/>
      <c r="F99" s="264"/>
      <c r="G99" s="35"/>
      <c r="H99" s="244">
        <f t="shared" si="19"/>
        <v>0</v>
      </c>
      <c r="I99" s="278"/>
      <c r="J99" s="291"/>
      <c r="K99" s="302"/>
      <c r="L99" s="302"/>
      <c r="M99" s="302"/>
      <c r="N99" s="316"/>
      <c r="O99" s="344"/>
      <c r="P99" s="75"/>
    </row>
    <row r="100" spans="2:16" ht="24" hidden="1" customHeight="1" x14ac:dyDescent="0.25">
      <c r="B100" s="64" t="s">
        <v>146</v>
      </c>
      <c r="C100" s="64"/>
      <c r="D100" s="43"/>
      <c r="E100" s="76"/>
      <c r="F100" s="264"/>
      <c r="G100" s="35"/>
      <c r="H100" s="244">
        <f t="shared" si="19"/>
        <v>0</v>
      </c>
      <c r="I100" s="278"/>
      <c r="J100" s="291"/>
      <c r="K100" s="302"/>
      <c r="L100" s="302"/>
      <c r="M100" s="302"/>
      <c r="N100" s="316"/>
      <c r="O100" s="344"/>
      <c r="P100" s="75"/>
    </row>
    <row r="101" spans="2:16" ht="24" hidden="1" customHeight="1" x14ac:dyDescent="0.25">
      <c r="B101" s="64" t="s">
        <v>147</v>
      </c>
      <c r="C101" s="64"/>
      <c r="D101" s="43"/>
      <c r="E101" s="76"/>
      <c r="F101" s="264"/>
      <c r="G101" s="35"/>
      <c r="H101" s="244">
        <f t="shared" si="19"/>
        <v>0</v>
      </c>
      <c r="I101" s="278"/>
      <c r="J101" s="291"/>
      <c r="K101" s="302"/>
      <c r="L101" s="302"/>
      <c r="M101" s="302"/>
      <c r="N101" s="316"/>
      <c r="O101" s="344"/>
      <c r="P101" s="75"/>
    </row>
    <row r="102" spans="2:16" ht="24" hidden="1" customHeight="1" x14ac:dyDescent="0.25">
      <c r="B102" s="64" t="s">
        <v>148</v>
      </c>
      <c r="C102" s="64"/>
      <c r="D102" s="42"/>
      <c r="E102" s="76"/>
      <c r="F102" s="264"/>
      <c r="G102" s="35"/>
      <c r="H102" s="244">
        <f t="shared" si="19"/>
        <v>0</v>
      </c>
      <c r="I102" s="278"/>
      <c r="J102" s="291"/>
      <c r="K102" s="302"/>
      <c r="L102" s="302"/>
      <c r="M102" s="302"/>
      <c r="N102" s="316"/>
      <c r="O102" s="344"/>
      <c r="P102" s="75"/>
    </row>
    <row r="103" spans="2:16" ht="24" hidden="1" customHeight="1" x14ac:dyDescent="0.25">
      <c r="B103" s="64" t="s">
        <v>149</v>
      </c>
      <c r="C103" s="64"/>
      <c r="D103" s="42"/>
      <c r="E103" s="76"/>
      <c r="F103" s="264"/>
      <c r="G103" s="35"/>
      <c r="H103" s="244">
        <f t="shared" si="19"/>
        <v>0</v>
      </c>
      <c r="I103" s="278"/>
      <c r="J103" s="291"/>
      <c r="K103" s="302"/>
      <c r="L103" s="302"/>
      <c r="M103" s="302"/>
      <c r="N103" s="316"/>
      <c r="O103" s="344"/>
      <c r="P103" s="75"/>
    </row>
    <row r="104" spans="2:16" ht="24" hidden="1" customHeight="1" x14ac:dyDescent="0.25">
      <c r="D104" s="70" t="s">
        <v>140</v>
      </c>
      <c r="E104" s="77">
        <f>SUM(E96:E103)</f>
        <v>0</v>
      </c>
      <c r="F104" s="245">
        <f>SUM(F96:F103)</f>
        <v>0</v>
      </c>
      <c r="G104" s="71">
        <f>SUM(G96:G103)</f>
        <v>0</v>
      </c>
      <c r="H104" s="245">
        <f>SUM(H96:H103)</f>
        <v>0</v>
      </c>
      <c r="I104" s="245">
        <f>(I96*H96)+(I97*H97)+(I98*H98)+(I99*H99)+(I100*H100)+(I101*H101)+(I102*H102)+(I103*H103)</f>
        <v>0</v>
      </c>
      <c r="J104" s="291"/>
      <c r="K104" s="302"/>
      <c r="L104" s="302"/>
      <c r="M104" s="302"/>
      <c r="N104" s="316"/>
      <c r="O104" s="344"/>
      <c r="P104" s="75"/>
    </row>
    <row r="105" spans="2:16" ht="24" hidden="1" customHeight="1" x14ac:dyDescent="0.25">
      <c r="B105" s="69" t="s">
        <v>150</v>
      </c>
      <c r="C105" s="69"/>
      <c r="D105" s="45"/>
      <c r="E105" s="74"/>
      <c r="F105" s="243"/>
      <c r="G105" s="45"/>
      <c r="H105" s="243"/>
      <c r="I105" s="243"/>
      <c r="J105" s="243"/>
      <c r="K105" s="302"/>
      <c r="L105" s="302"/>
      <c r="M105" s="302"/>
      <c r="N105" s="316"/>
      <c r="O105" s="344"/>
      <c r="P105" s="75"/>
    </row>
    <row r="106" spans="2:16" ht="24" hidden="1" customHeight="1" x14ac:dyDescent="0.25">
      <c r="B106" s="64" t="s">
        <v>151</v>
      </c>
      <c r="C106" s="64"/>
      <c r="D106" s="43"/>
      <c r="E106" s="76"/>
      <c r="F106" s="264"/>
      <c r="G106" s="35"/>
      <c r="H106" s="244">
        <f>SUM(E106:G106)</f>
        <v>0</v>
      </c>
      <c r="I106" s="278"/>
      <c r="J106" s="291"/>
      <c r="K106" s="302"/>
      <c r="L106" s="302"/>
      <c r="M106" s="302"/>
      <c r="N106" s="316"/>
      <c r="O106" s="344"/>
      <c r="P106" s="75"/>
    </row>
    <row r="107" spans="2:16" ht="24" hidden="1" customHeight="1" x14ac:dyDescent="0.25">
      <c r="B107" s="64" t="s">
        <v>152</v>
      </c>
      <c r="C107" s="64"/>
      <c r="D107" s="43"/>
      <c r="E107" s="76"/>
      <c r="F107" s="264"/>
      <c r="G107" s="35"/>
      <c r="H107" s="244">
        <f t="shared" ref="H107:H113" si="20">SUM(E107:G107)</f>
        <v>0</v>
      </c>
      <c r="I107" s="278"/>
      <c r="J107" s="291"/>
      <c r="K107" s="302"/>
      <c r="L107" s="302"/>
      <c r="M107" s="302"/>
      <c r="N107" s="316"/>
      <c r="O107" s="344"/>
      <c r="P107" s="75"/>
    </row>
    <row r="108" spans="2:16" ht="24" hidden="1" customHeight="1" x14ac:dyDescent="0.25">
      <c r="B108" s="64" t="s">
        <v>153</v>
      </c>
      <c r="C108" s="64"/>
      <c r="D108" s="43"/>
      <c r="E108" s="76"/>
      <c r="F108" s="264"/>
      <c r="G108" s="35"/>
      <c r="H108" s="244">
        <f t="shared" si="20"/>
        <v>0</v>
      </c>
      <c r="I108" s="278"/>
      <c r="J108" s="291"/>
      <c r="K108" s="302"/>
      <c r="L108" s="302"/>
      <c r="M108" s="302"/>
      <c r="N108" s="316"/>
      <c r="O108" s="344"/>
      <c r="P108" s="75"/>
    </row>
    <row r="109" spans="2:16" ht="24" hidden="1" customHeight="1" x14ac:dyDescent="0.25">
      <c r="B109" s="64" t="s">
        <v>154</v>
      </c>
      <c r="C109" s="64"/>
      <c r="D109" s="43"/>
      <c r="E109" s="76"/>
      <c r="F109" s="264"/>
      <c r="G109" s="35"/>
      <c r="H109" s="244">
        <f t="shared" si="20"/>
        <v>0</v>
      </c>
      <c r="I109" s="278"/>
      <c r="J109" s="291"/>
      <c r="K109" s="302"/>
      <c r="L109" s="302"/>
      <c r="M109" s="302"/>
      <c r="N109" s="316"/>
      <c r="O109" s="344"/>
      <c r="P109" s="75"/>
    </row>
    <row r="110" spans="2:16" ht="24" hidden="1" customHeight="1" x14ac:dyDescent="0.25">
      <c r="B110" s="64" t="s">
        <v>155</v>
      </c>
      <c r="C110" s="64"/>
      <c r="D110" s="43"/>
      <c r="E110" s="76"/>
      <c r="F110" s="264"/>
      <c r="G110" s="35"/>
      <c r="H110" s="244">
        <f t="shared" si="20"/>
        <v>0</v>
      </c>
      <c r="I110" s="278"/>
      <c r="J110" s="291"/>
      <c r="K110" s="302"/>
      <c r="L110" s="302"/>
      <c r="M110" s="302"/>
      <c r="N110" s="316"/>
      <c r="O110" s="344"/>
      <c r="P110" s="75"/>
    </row>
    <row r="111" spans="2:16" ht="24" hidden="1" customHeight="1" x14ac:dyDescent="0.25">
      <c r="B111" s="64" t="s">
        <v>156</v>
      </c>
      <c r="C111" s="64"/>
      <c r="D111" s="43"/>
      <c r="E111" s="76"/>
      <c r="F111" s="264"/>
      <c r="G111" s="35"/>
      <c r="H111" s="244">
        <f t="shared" si="20"/>
        <v>0</v>
      </c>
      <c r="I111" s="278"/>
      <c r="J111" s="291"/>
      <c r="K111" s="302"/>
      <c r="L111" s="302"/>
      <c r="M111" s="302"/>
      <c r="N111" s="316"/>
      <c r="O111" s="344"/>
      <c r="P111" s="75"/>
    </row>
    <row r="112" spans="2:16" ht="24" hidden="1" customHeight="1" x14ac:dyDescent="0.25">
      <c r="B112" s="64" t="s">
        <v>157</v>
      </c>
      <c r="C112" s="64"/>
      <c r="D112" s="42"/>
      <c r="E112" s="76"/>
      <c r="F112" s="264"/>
      <c r="G112" s="35"/>
      <c r="H112" s="244">
        <f t="shared" si="20"/>
        <v>0</v>
      </c>
      <c r="I112" s="278"/>
      <c r="J112" s="291"/>
      <c r="K112" s="302"/>
      <c r="L112" s="302"/>
      <c r="M112" s="302"/>
      <c r="N112" s="316"/>
      <c r="O112" s="344"/>
      <c r="P112" s="75"/>
    </row>
    <row r="113" spans="2:16" ht="24" hidden="1" customHeight="1" x14ac:dyDescent="0.25">
      <c r="B113" s="64" t="s">
        <v>158</v>
      </c>
      <c r="C113" s="64"/>
      <c r="D113" s="42"/>
      <c r="E113" s="76"/>
      <c r="F113" s="264"/>
      <c r="G113" s="35"/>
      <c r="H113" s="244">
        <f t="shared" si="20"/>
        <v>0</v>
      </c>
      <c r="I113" s="278"/>
      <c r="J113" s="291"/>
      <c r="K113" s="302"/>
      <c r="L113" s="302"/>
      <c r="M113" s="302"/>
      <c r="N113" s="316"/>
      <c r="O113" s="344"/>
      <c r="P113" s="75"/>
    </row>
    <row r="114" spans="2:16" ht="24" hidden="1" customHeight="1" x14ac:dyDescent="0.25">
      <c r="D114" s="70" t="s">
        <v>140</v>
      </c>
      <c r="E114" s="77">
        <f>SUM(E106:E113)</f>
        <v>0</v>
      </c>
      <c r="F114" s="245">
        <f>SUM(F106:F113)</f>
        <v>0</v>
      </c>
      <c r="G114" s="71">
        <f>SUM(G106:G113)</f>
        <v>0</v>
      </c>
      <c r="H114" s="245">
        <f>SUM(H106:H113)</f>
        <v>0</v>
      </c>
      <c r="I114" s="245">
        <f>(I106*H106)+(I107*H107)+(I108*H108)+(I109*H109)+(I110*H110)+(I111*H111)+(I112*H112)+(I113*H113)</f>
        <v>0</v>
      </c>
      <c r="J114" s="291"/>
      <c r="K114" s="302"/>
      <c r="L114" s="302"/>
      <c r="M114" s="302"/>
      <c r="N114" s="316"/>
      <c r="O114" s="344"/>
      <c r="P114" s="75"/>
    </row>
    <row r="115" spans="2:16" ht="24" hidden="1" customHeight="1" x14ac:dyDescent="0.25">
      <c r="B115" s="78" t="s">
        <v>159</v>
      </c>
      <c r="C115" s="78"/>
      <c r="D115" s="45"/>
      <c r="E115" s="74"/>
      <c r="F115" s="243"/>
      <c r="G115" s="45"/>
      <c r="H115" s="243"/>
      <c r="I115" s="243"/>
      <c r="J115" s="243"/>
      <c r="K115" s="302"/>
      <c r="L115" s="302"/>
      <c r="M115" s="302"/>
      <c r="N115" s="316"/>
      <c r="O115" s="344"/>
      <c r="P115" s="75"/>
    </row>
    <row r="116" spans="2:16" ht="24" hidden="1" customHeight="1" x14ac:dyDescent="0.25">
      <c r="B116" s="64" t="s">
        <v>160</v>
      </c>
      <c r="C116" s="64"/>
      <c r="D116" s="43"/>
      <c r="E116" s="76"/>
      <c r="F116" s="264"/>
      <c r="G116" s="35"/>
      <c r="H116" s="244">
        <f>SUM(E116:G116)</f>
        <v>0</v>
      </c>
      <c r="I116" s="278"/>
      <c r="J116" s="291"/>
      <c r="K116" s="302"/>
      <c r="L116" s="302"/>
      <c r="M116" s="302"/>
      <c r="N116" s="316"/>
      <c r="O116" s="344"/>
      <c r="P116" s="75"/>
    </row>
    <row r="117" spans="2:16" ht="24" hidden="1" customHeight="1" x14ac:dyDescent="0.25">
      <c r="B117" s="64" t="s">
        <v>161</v>
      </c>
      <c r="C117" s="64"/>
      <c r="D117" s="43"/>
      <c r="E117" s="76"/>
      <c r="F117" s="264"/>
      <c r="G117" s="35"/>
      <c r="H117" s="244">
        <f t="shared" ref="H117:H123" si="21">SUM(E117:G117)</f>
        <v>0</v>
      </c>
      <c r="I117" s="278"/>
      <c r="J117" s="291"/>
      <c r="K117" s="302"/>
      <c r="L117" s="302"/>
      <c r="M117" s="302"/>
      <c r="N117" s="316"/>
      <c r="O117" s="344"/>
      <c r="P117" s="75"/>
    </row>
    <row r="118" spans="2:16" ht="24" hidden="1" customHeight="1" x14ac:dyDescent="0.25">
      <c r="B118" s="64" t="s">
        <v>162</v>
      </c>
      <c r="C118" s="64"/>
      <c r="D118" s="43"/>
      <c r="E118" s="76"/>
      <c r="F118" s="264"/>
      <c r="G118" s="35"/>
      <c r="H118" s="244">
        <f t="shared" si="21"/>
        <v>0</v>
      </c>
      <c r="I118" s="278"/>
      <c r="J118" s="291"/>
      <c r="K118" s="302"/>
      <c r="L118" s="302"/>
      <c r="M118" s="302"/>
      <c r="N118" s="316"/>
      <c r="O118" s="344"/>
      <c r="P118" s="75"/>
    </row>
    <row r="119" spans="2:16" ht="24" hidden="1" customHeight="1" x14ac:dyDescent="0.25">
      <c r="B119" s="64" t="s">
        <v>163</v>
      </c>
      <c r="C119" s="64"/>
      <c r="D119" s="43"/>
      <c r="E119" s="76"/>
      <c r="F119" s="264"/>
      <c r="G119" s="35"/>
      <c r="H119" s="244">
        <f t="shared" si="21"/>
        <v>0</v>
      </c>
      <c r="I119" s="278"/>
      <c r="J119" s="291"/>
      <c r="K119" s="302"/>
      <c r="L119" s="302"/>
      <c r="M119" s="302"/>
      <c r="N119" s="316"/>
      <c r="O119" s="344"/>
      <c r="P119" s="75"/>
    </row>
    <row r="120" spans="2:16" ht="24" hidden="1" customHeight="1" x14ac:dyDescent="0.25">
      <c r="B120" s="64" t="s">
        <v>164</v>
      </c>
      <c r="C120" s="64"/>
      <c r="D120" s="43"/>
      <c r="E120" s="76"/>
      <c r="F120" s="264"/>
      <c r="G120" s="35"/>
      <c r="H120" s="244">
        <f t="shared" si="21"/>
        <v>0</v>
      </c>
      <c r="I120" s="278"/>
      <c r="J120" s="291"/>
      <c r="K120" s="302"/>
      <c r="L120" s="302"/>
      <c r="M120" s="302"/>
      <c r="N120" s="316"/>
      <c r="O120" s="344"/>
      <c r="P120" s="75"/>
    </row>
    <row r="121" spans="2:16" ht="24" hidden="1" customHeight="1" x14ac:dyDescent="0.25">
      <c r="B121" s="64" t="s">
        <v>165</v>
      </c>
      <c r="C121" s="64"/>
      <c r="D121" s="43"/>
      <c r="E121" s="76"/>
      <c r="F121" s="264"/>
      <c r="G121" s="35"/>
      <c r="H121" s="244">
        <f t="shared" si="21"/>
        <v>0</v>
      </c>
      <c r="I121" s="278"/>
      <c r="J121" s="291"/>
      <c r="K121" s="302"/>
      <c r="L121" s="302"/>
      <c r="M121" s="302"/>
      <c r="N121" s="316"/>
      <c r="O121" s="344"/>
      <c r="P121" s="75"/>
    </row>
    <row r="122" spans="2:16" ht="24" hidden="1" customHeight="1" x14ac:dyDescent="0.25">
      <c r="B122" s="64" t="s">
        <v>166</v>
      </c>
      <c r="C122" s="64"/>
      <c r="D122" s="42"/>
      <c r="E122" s="76"/>
      <c r="F122" s="264"/>
      <c r="G122" s="35"/>
      <c r="H122" s="244">
        <f t="shared" si="21"/>
        <v>0</v>
      </c>
      <c r="I122" s="278"/>
      <c r="J122" s="291"/>
      <c r="K122" s="302"/>
      <c r="L122" s="302"/>
      <c r="M122" s="302"/>
      <c r="N122" s="316"/>
      <c r="O122" s="344"/>
      <c r="P122" s="75"/>
    </row>
    <row r="123" spans="2:16" ht="24" hidden="1" customHeight="1" x14ac:dyDescent="0.25">
      <c r="B123" s="64" t="s">
        <v>167</v>
      </c>
      <c r="C123" s="64"/>
      <c r="D123" s="42"/>
      <c r="E123" s="76"/>
      <c r="F123" s="264"/>
      <c r="G123" s="35"/>
      <c r="H123" s="244">
        <f t="shared" si="21"/>
        <v>0</v>
      </c>
      <c r="I123" s="278"/>
      <c r="J123" s="291"/>
      <c r="K123" s="302"/>
      <c r="L123" s="302"/>
      <c r="M123" s="302"/>
      <c r="N123" s="316"/>
      <c r="O123" s="344"/>
      <c r="P123" s="75"/>
    </row>
    <row r="124" spans="2:16" ht="24" hidden="1" customHeight="1" x14ac:dyDescent="0.25">
      <c r="D124" s="70" t="s">
        <v>140</v>
      </c>
      <c r="E124" s="77">
        <f>SUM(E116:E123)</f>
        <v>0</v>
      </c>
      <c r="F124" s="245">
        <f>SUM(F116:F123)</f>
        <v>0</v>
      </c>
      <c r="G124" s="71">
        <f>SUM(G116:G123)</f>
        <v>0</v>
      </c>
      <c r="H124" s="245">
        <f>SUM(H116:H123)</f>
        <v>0</v>
      </c>
      <c r="I124" s="245">
        <f>(I116*H116)+(I117*H117)+(I118*H118)+(I119*H119)+(I120*H120)+(I121*H121)+(I122*H122)+(I123*H123)</f>
        <v>0</v>
      </c>
      <c r="J124" s="291"/>
      <c r="K124" s="302"/>
      <c r="L124" s="302"/>
      <c r="M124" s="302"/>
      <c r="N124" s="316"/>
      <c r="O124" s="344"/>
      <c r="P124" s="75"/>
    </row>
    <row r="125" spans="2:16" ht="24" hidden="1" customHeight="1" x14ac:dyDescent="0.25">
      <c r="B125" s="78" t="s">
        <v>168</v>
      </c>
      <c r="C125" s="78"/>
      <c r="D125" s="45"/>
      <c r="E125" s="74"/>
      <c r="F125" s="243"/>
      <c r="G125" s="45"/>
      <c r="H125" s="243"/>
      <c r="I125" s="243"/>
      <c r="J125" s="243"/>
      <c r="K125" s="302"/>
      <c r="L125" s="302"/>
      <c r="M125" s="302"/>
      <c r="N125" s="316"/>
      <c r="O125" s="344"/>
      <c r="P125" s="75"/>
    </row>
    <row r="126" spans="2:16" ht="24" hidden="1" customHeight="1" x14ac:dyDescent="0.25">
      <c r="B126" s="64" t="s">
        <v>169</v>
      </c>
      <c r="C126" s="64"/>
      <c r="D126" s="43"/>
      <c r="E126" s="76"/>
      <c r="F126" s="264"/>
      <c r="G126" s="35"/>
      <c r="H126" s="244">
        <f>SUM(E126:G126)</f>
        <v>0</v>
      </c>
      <c r="I126" s="278"/>
      <c r="J126" s="291"/>
      <c r="K126" s="302"/>
      <c r="L126" s="302"/>
      <c r="M126" s="302"/>
      <c r="N126" s="316"/>
      <c r="O126" s="344"/>
      <c r="P126" s="75"/>
    </row>
    <row r="127" spans="2:16" ht="24" hidden="1" customHeight="1" x14ac:dyDescent="0.25">
      <c r="B127" s="64" t="s">
        <v>170</v>
      </c>
      <c r="C127" s="64"/>
      <c r="D127" s="43"/>
      <c r="E127" s="76"/>
      <c r="F127" s="264"/>
      <c r="G127" s="35"/>
      <c r="H127" s="244">
        <f t="shared" ref="H127:H133" si="22">SUM(E127:G127)</f>
        <v>0</v>
      </c>
      <c r="I127" s="278"/>
      <c r="J127" s="291"/>
      <c r="K127" s="302"/>
      <c r="L127" s="302"/>
      <c r="M127" s="302"/>
      <c r="N127" s="316"/>
      <c r="O127" s="344"/>
      <c r="P127" s="75"/>
    </row>
    <row r="128" spans="2:16" ht="24" hidden="1" customHeight="1" x14ac:dyDescent="0.25">
      <c r="B128" s="64" t="s">
        <v>171</v>
      </c>
      <c r="C128" s="64"/>
      <c r="D128" s="43"/>
      <c r="E128" s="76"/>
      <c r="F128" s="264"/>
      <c r="G128" s="35"/>
      <c r="H128" s="244">
        <f t="shared" si="22"/>
        <v>0</v>
      </c>
      <c r="I128" s="278"/>
      <c r="J128" s="291"/>
      <c r="K128" s="302"/>
      <c r="L128" s="302"/>
      <c r="M128" s="302"/>
      <c r="N128" s="316"/>
      <c r="O128" s="344"/>
      <c r="P128" s="75"/>
    </row>
    <row r="129" spans="2:18" ht="24" hidden="1" customHeight="1" x14ac:dyDescent="0.25">
      <c r="B129" s="64" t="s">
        <v>172</v>
      </c>
      <c r="C129" s="64"/>
      <c r="D129" s="43"/>
      <c r="E129" s="76"/>
      <c r="F129" s="264"/>
      <c r="G129" s="35"/>
      <c r="H129" s="244">
        <f t="shared" si="22"/>
        <v>0</v>
      </c>
      <c r="I129" s="278"/>
      <c r="J129" s="291"/>
      <c r="K129" s="302"/>
      <c r="L129" s="302"/>
      <c r="M129" s="302"/>
      <c r="N129" s="316"/>
      <c r="O129" s="344"/>
      <c r="P129" s="75"/>
    </row>
    <row r="130" spans="2:18" ht="24" hidden="1" customHeight="1" x14ac:dyDescent="0.25">
      <c r="B130" s="64" t="s">
        <v>173</v>
      </c>
      <c r="C130" s="64"/>
      <c r="D130" s="43"/>
      <c r="E130" s="76"/>
      <c r="F130" s="264"/>
      <c r="G130" s="35"/>
      <c r="H130" s="244">
        <f t="shared" si="22"/>
        <v>0</v>
      </c>
      <c r="I130" s="278"/>
      <c r="J130" s="291"/>
      <c r="K130" s="302"/>
      <c r="L130" s="302"/>
      <c r="M130" s="302"/>
      <c r="N130" s="316"/>
      <c r="O130" s="344"/>
      <c r="P130" s="75"/>
    </row>
    <row r="131" spans="2:18" ht="24" hidden="1" customHeight="1" x14ac:dyDescent="0.25">
      <c r="B131" s="64" t="s">
        <v>174</v>
      </c>
      <c r="C131" s="64"/>
      <c r="D131" s="43"/>
      <c r="E131" s="76"/>
      <c r="F131" s="264"/>
      <c r="G131" s="35"/>
      <c r="H131" s="244">
        <f t="shared" si="22"/>
        <v>0</v>
      </c>
      <c r="I131" s="278"/>
      <c r="J131" s="291"/>
      <c r="K131" s="302"/>
      <c r="L131" s="302"/>
      <c r="M131" s="302"/>
      <c r="N131" s="316"/>
      <c r="O131" s="344"/>
      <c r="P131" s="75"/>
    </row>
    <row r="132" spans="2:18" ht="24" hidden="1" customHeight="1" x14ac:dyDescent="0.25">
      <c r="B132" s="64" t="s">
        <v>175</v>
      </c>
      <c r="C132" s="64"/>
      <c r="D132" s="42"/>
      <c r="E132" s="76"/>
      <c r="F132" s="264"/>
      <c r="G132" s="35"/>
      <c r="H132" s="244">
        <f t="shared" si="22"/>
        <v>0</v>
      </c>
      <c r="I132" s="278"/>
      <c r="J132" s="291"/>
      <c r="K132" s="302"/>
      <c r="L132" s="302"/>
      <c r="M132" s="302"/>
      <c r="N132" s="316"/>
      <c r="O132" s="344"/>
      <c r="P132" s="75"/>
    </row>
    <row r="133" spans="2:18" ht="24" hidden="1" customHeight="1" x14ac:dyDescent="0.25">
      <c r="B133" s="64" t="s">
        <v>176</v>
      </c>
      <c r="C133" s="64"/>
      <c r="D133" s="42"/>
      <c r="E133" s="76"/>
      <c r="F133" s="264"/>
      <c r="G133" s="35"/>
      <c r="H133" s="244">
        <f t="shared" si="22"/>
        <v>0</v>
      </c>
      <c r="I133" s="278"/>
      <c r="J133" s="291"/>
      <c r="K133" s="302"/>
      <c r="L133" s="302"/>
      <c r="M133" s="302"/>
      <c r="N133" s="316"/>
      <c r="O133" s="344"/>
      <c r="P133" s="75"/>
    </row>
    <row r="134" spans="2:18" ht="24" customHeight="1" x14ac:dyDescent="0.25">
      <c r="D134" s="48" t="s">
        <v>177</v>
      </c>
      <c r="E134" s="79">
        <f>E56+E65+E74</f>
        <v>296000</v>
      </c>
      <c r="F134" s="265">
        <f>F56+F65+F74</f>
        <v>272537.33</v>
      </c>
      <c r="G134" s="79">
        <f>G56+G65+G74</f>
        <v>148894.37</v>
      </c>
      <c r="H134" s="246">
        <f>H56+H65+H74</f>
        <v>717431.7</v>
      </c>
      <c r="I134" s="246">
        <f>I56+I65+I74</f>
        <v>0</v>
      </c>
      <c r="J134" s="246"/>
      <c r="K134" s="246">
        <f>K56+K65+K74</f>
        <v>266837.63</v>
      </c>
      <c r="L134" s="246">
        <f>L56+L65+L74</f>
        <v>182662.62</v>
      </c>
      <c r="M134" s="246">
        <f>M56+M65+M74</f>
        <v>144412</v>
      </c>
      <c r="N134" s="246">
        <f>N56+N65+N74</f>
        <v>1.25</v>
      </c>
      <c r="O134" s="246">
        <f>O56+O65+O74</f>
        <v>593912.25</v>
      </c>
      <c r="P134" s="79"/>
    </row>
    <row r="135" spans="2:18" ht="24" customHeight="1" x14ac:dyDescent="0.25">
      <c r="B135" s="72"/>
      <c r="C135" s="72"/>
      <c r="D135" s="80" t="s">
        <v>286</v>
      </c>
      <c r="E135" s="81"/>
      <c r="F135" s="247"/>
      <c r="G135" s="82"/>
      <c r="H135" s="247"/>
      <c r="I135" s="247"/>
      <c r="J135" s="247"/>
      <c r="K135" s="302"/>
      <c r="L135" s="302"/>
      <c r="M135" s="302"/>
      <c r="N135" s="316"/>
      <c r="O135" s="315"/>
      <c r="P135" s="75"/>
      <c r="R135" s="229"/>
    </row>
    <row r="136" spans="2:18" ht="51" hidden="1" customHeight="1" x14ac:dyDescent="0.25">
      <c r="B136" s="73" t="s">
        <v>178</v>
      </c>
      <c r="C136" s="73"/>
      <c r="D136" s="401"/>
      <c r="E136" s="401"/>
      <c r="F136" s="401"/>
      <c r="G136" s="401"/>
      <c r="H136" s="401"/>
      <c r="I136" s="401"/>
      <c r="J136" s="402"/>
      <c r="K136" s="298"/>
      <c r="L136" s="298"/>
      <c r="M136" s="298"/>
      <c r="N136" s="315"/>
      <c r="O136" s="315"/>
      <c r="P136" s="37"/>
    </row>
    <row r="137" spans="2:18" ht="51" hidden="1" customHeight="1" x14ac:dyDescent="0.25">
      <c r="B137" s="69" t="s">
        <v>179</v>
      </c>
      <c r="C137" s="69"/>
      <c r="D137" s="398"/>
      <c r="E137" s="398"/>
      <c r="F137" s="398"/>
      <c r="G137" s="398"/>
      <c r="H137" s="398"/>
      <c r="I137" s="398"/>
      <c r="J137" s="399"/>
      <c r="K137" s="298"/>
      <c r="L137" s="298"/>
      <c r="M137" s="298"/>
      <c r="N137" s="315"/>
      <c r="O137" s="315"/>
      <c r="P137" s="37"/>
    </row>
    <row r="138" spans="2:18" ht="15.75" hidden="1" x14ac:dyDescent="0.25">
      <c r="B138" s="64" t="s">
        <v>180</v>
      </c>
      <c r="C138" s="64"/>
      <c r="D138" s="43"/>
      <c r="E138" s="41"/>
      <c r="F138" s="258"/>
      <c r="G138" s="35"/>
      <c r="H138" s="236">
        <f>SUM(E138:G138)</f>
        <v>0</v>
      </c>
      <c r="I138" s="273"/>
      <c r="J138" s="289"/>
      <c r="K138" s="298"/>
      <c r="L138" s="298"/>
      <c r="M138" s="298"/>
      <c r="N138" s="315"/>
      <c r="O138" s="315"/>
      <c r="P138" s="37"/>
    </row>
    <row r="139" spans="2:18" ht="15.75" hidden="1" x14ac:dyDescent="0.25">
      <c r="B139" s="64" t="s">
        <v>181</v>
      </c>
      <c r="C139" s="64"/>
      <c r="D139" s="43"/>
      <c r="E139" s="41"/>
      <c r="F139" s="258"/>
      <c r="G139" s="35"/>
      <c r="H139" s="236">
        <f t="shared" ref="H139:H145" si="23">SUM(E139:G139)</f>
        <v>0</v>
      </c>
      <c r="I139" s="273"/>
      <c r="J139" s="289"/>
      <c r="K139" s="298"/>
      <c r="L139" s="298"/>
      <c r="M139" s="298"/>
      <c r="N139" s="315"/>
      <c r="O139" s="315"/>
      <c r="P139" s="37"/>
    </row>
    <row r="140" spans="2:18" ht="15.75" hidden="1" x14ac:dyDescent="0.25">
      <c r="B140" s="64" t="s">
        <v>182</v>
      </c>
      <c r="C140" s="64"/>
      <c r="D140" s="43"/>
      <c r="E140" s="41"/>
      <c r="F140" s="258"/>
      <c r="G140" s="35"/>
      <c r="H140" s="236">
        <f t="shared" si="23"/>
        <v>0</v>
      </c>
      <c r="I140" s="273"/>
      <c r="J140" s="289"/>
      <c r="K140" s="298"/>
      <c r="L140" s="298"/>
      <c r="M140" s="298"/>
      <c r="N140" s="315"/>
      <c r="O140" s="315"/>
      <c r="P140" s="37"/>
    </row>
    <row r="141" spans="2:18" ht="15.75" hidden="1" x14ac:dyDescent="0.25">
      <c r="B141" s="64" t="s">
        <v>183</v>
      </c>
      <c r="C141" s="64"/>
      <c r="D141" s="43"/>
      <c r="E141" s="41"/>
      <c r="F141" s="258"/>
      <c r="G141" s="35"/>
      <c r="H141" s="236">
        <f t="shared" si="23"/>
        <v>0</v>
      </c>
      <c r="I141" s="273"/>
      <c r="J141" s="289"/>
      <c r="K141" s="298"/>
      <c r="L141" s="298"/>
      <c r="M141" s="298"/>
      <c r="N141" s="315"/>
      <c r="O141" s="315"/>
      <c r="P141" s="37"/>
    </row>
    <row r="142" spans="2:18" ht="15.75" hidden="1" x14ac:dyDescent="0.25">
      <c r="B142" s="64" t="s">
        <v>184</v>
      </c>
      <c r="C142" s="64"/>
      <c r="D142" s="43"/>
      <c r="E142" s="41"/>
      <c r="F142" s="258"/>
      <c r="G142" s="35"/>
      <c r="H142" s="236">
        <f t="shared" si="23"/>
        <v>0</v>
      </c>
      <c r="I142" s="273"/>
      <c r="J142" s="289"/>
      <c r="K142" s="298"/>
      <c r="L142" s="298"/>
      <c r="M142" s="298"/>
      <c r="N142" s="315"/>
      <c r="O142" s="315"/>
      <c r="P142" s="37"/>
    </row>
    <row r="143" spans="2:18" ht="15.75" hidden="1" x14ac:dyDescent="0.25">
      <c r="B143" s="64" t="s">
        <v>185</v>
      </c>
      <c r="C143" s="64"/>
      <c r="D143" s="43"/>
      <c r="E143" s="41"/>
      <c r="F143" s="258"/>
      <c r="G143" s="35"/>
      <c r="H143" s="236">
        <f t="shared" si="23"/>
        <v>0</v>
      </c>
      <c r="I143" s="273"/>
      <c r="J143" s="289"/>
      <c r="K143" s="298"/>
      <c r="L143" s="298"/>
      <c r="M143" s="298"/>
      <c r="N143" s="315"/>
      <c r="O143" s="315"/>
      <c r="P143" s="37"/>
    </row>
    <row r="144" spans="2:18" ht="15.75" hidden="1" x14ac:dyDescent="0.25">
      <c r="B144" s="64" t="s">
        <v>186</v>
      </c>
      <c r="C144" s="64"/>
      <c r="D144" s="42"/>
      <c r="E144" s="35"/>
      <c r="F144" s="258"/>
      <c r="G144" s="35"/>
      <c r="H144" s="236">
        <f t="shared" si="23"/>
        <v>0</v>
      </c>
      <c r="I144" s="274"/>
      <c r="J144" s="290"/>
      <c r="K144" s="298"/>
      <c r="L144" s="298"/>
      <c r="M144" s="298"/>
      <c r="N144" s="315"/>
      <c r="O144" s="315"/>
      <c r="P144" s="37"/>
    </row>
    <row r="145" spans="2:16" ht="15.75" hidden="1" x14ac:dyDescent="0.25">
      <c r="B145" s="64" t="s">
        <v>187</v>
      </c>
      <c r="C145" s="64"/>
      <c r="D145" s="42"/>
      <c r="E145" s="35"/>
      <c r="F145" s="258"/>
      <c r="G145" s="35"/>
      <c r="H145" s="236">
        <f t="shared" si="23"/>
        <v>0</v>
      </c>
      <c r="I145" s="274"/>
      <c r="J145" s="290"/>
      <c r="K145" s="298"/>
      <c r="L145" s="298"/>
      <c r="M145" s="298"/>
      <c r="N145" s="315"/>
      <c r="O145" s="315"/>
      <c r="P145" s="37"/>
    </row>
    <row r="146" spans="2:16" ht="15.75" hidden="1" x14ac:dyDescent="0.25">
      <c r="D146" s="70" t="s">
        <v>140</v>
      </c>
      <c r="E146" s="31">
        <f>SUM(E138:E145)</f>
        <v>0</v>
      </c>
      <c r="F146" s="263">
        <f>SUM(F138:F145)</f>
        <v>0</v>
      </c>
      <c r="G146" s="71">
        <f>SUM(G138:G145)</f>
        <v>0</v>
      </c>
      <c r="H146" s="248">
        <f>SUM(H138:H145)</f>
        <v>0</v>
      </c>
      <c r="I146" s="235">
        <f>(I138*H138)+(I139*H139)+(I140*H140)+(I141*H141)+(I142*H142)+(I143*H143)+(I144*H144)+(I145*H145)</f>
        <v>0</v>
      </c>
      <c r="J146" s="290"/>
      <c r="K146" s="298"/>
      <c r="L146" s="298"/>
      <c r="M146" s="298"/>
      <c r="N146" s="315"/>
      <c r="O146" s="315"/>
      <c r="P146" s="37"/>
    </row>
    <row r="147" spans="2:16" ht="51" hidden="1" customHeight="1" x14ac:dyDescent="0.25">
      <c r="B147" s="69" t="s">
        <v>188</v>
      </c>
      <c r="C147" s="69"/>
      <c r="D147" s="398"/>
      <c r="E147" s="398"/>
      <c r="F147" s="398"/>
      <c r="G147" s="398"/>
      <c r="H147" s="398"/>
      <c r="I147" s="398"/>
      <c r="J147" s="399"/>
      <c r="K147" s="298"/>
      <c r="L147" s="298"/>
      <c r="M147" s="298"/>
      <c r="N147" s="315"/>
      <c r="O147" s="315"/>
      <c r="P147" s="37"/>
    </row>
    <row r="148" spans="2:16" ht="15.75" hidden="1" x14ac:dyDescent="0.25">
      <c r="B148" s="64" t="s">
        <v>189</v>
      </c>
      <c r="C148" s="64"/>
      <c r="D148" s="43"/>
      <c r="E148" s="41"/>
      <c r="F148" s="258"/>
      <c r="G148" s="35"/>
      <c r="H148" s="236">
        <f>SUM(E148:G148)</f>
        <v>0</v>
      </c>
      <c r="I148" s="273"/>
      <c r="J148" s="289"/>
      <c r="K148" s="298"/>
      <c r="L148" s="298"/>
      <c r="M148" s="298"/>
      <c r="N148" s="315"/>
      <c r="O148" s="315"/>
      <c r="P148" s="37"/>
    </row>
    <row r="149" spans="2:16" ht="15.75" hidden="1" x14ac:dyDescent="0.25">
      <c r="B149" s="64" t="s">
        <v>190</v>
      </c>
      <c r="C149" s="64"/>
      <c r="D149" s="43"/>
      <c r="E149" s="41"/>
      <c r="F149" s="258"/>
      <c r="G149" s="35"/>
      <c r="H149" s="236">
        <f t="shared" ref="H149:H155" si="24">SUM(E149:G149)</f>
        <v>0</v>
      </c>
      <c r="I149" s="273"/>
      <c r="J149" s="289"/>
      <c r="K149" s="298"/>
      <c r="L149" s="298"/>
      <c r="M149" s="298"/>
      <c r="N149" s="315"/>
      <c r="O149" s="315"/>
      <c r="P149" s="37"/>
    </row>
    <row r="150" spans="2:16" ht="15.75" hidden="1" x14ac:dyDescent="0.25">
      <c r="B150" s="64" t="s">
        <v>191</v>
      </c>
      <c r="C150" s="64"/>
      <c r="D150" s="43"/>
      <c r="E150" s="41"/>
      <c r="F150" s="258"/>
      <c r="G150" s="35"/>
      <c r="H150" s="236">
        <f t="shared" si="24"/>
        <v>0</v>
      </c>
      <c r="I150" s="273"/>
      <c r="J150" s="289"/>
      <c r="K150" s="298"/>
      <c r="L150" s="298"/>
      <c r="M150" s="298"/>
      <c r="N150" s="315"/>
      <c r="O150" s="315"/>
      <c r="P150" s="37"/>
    </row>
    <row r="151" spans="2:16" ht="15.75" hidden="1" x14ac:dyDescent="0.25">
      <c r="B151" s="64" t="s">
        <v>192</v>
      </c>
      <c r="C151" s="64"/>
      <c r="D151" s="43"/>
      <c r="E151" s="41"/>
      <c r="F151" s="258"/>
      <c r="G151" s="35"/>
      <c r="H151" s="236">
        <f t="shared" si="24"/>
        <v>0</v>
      </c>
      <c r="I151" s="273"/>
      <c r="J151" s="289"/>
      <c r="K151" s="298"/>
      <c r="L151" s="298"/>
      <c r="M151" s="298"/>
      <c r="N151" s="315"/>
      <c r="O151" s="315"/>
      <c r="P151" s="37"/>
    </row>
    <row r="152" spans="2:16" ht="15.75" hidden="1" x14ac:dyDescent="0.25">
      <c r="B152" s="64" t="s">
        <v>193</v>
      </c>
      <c r="C152" s="64"/>
      <c r="D152" s="43"/>
      <c r="E152" s="41"/>
      <c r="F152" s="258"/>
      <c r="G152" s="35"/>
      <c r="H152" s="236">
        <f t="shared" si="24"/>
        <v>0</v>
      </c>
      <c r="I152" s="273"/>
      <c r="J152" s="289"/>
      <c r="K152" s="298"/>
      <c r="L152" s="298"/>
      <c r="M152" s="298"/>
      <c r="N152" s="315"/>
      <c r="O152" s="315"/>
      <c r="P152" s="37"/>
    </row>
    <row r="153" spans="2:16" ht="15.75" hidden="1" x14ac:dyDescent="0.25">
      <c r="B153" s="64" t="s">
        <v>194</v>
      </c>
      <c r="C153" s="64"/>
      <c r="D153" s="43"/>
      <c r="E153" s="41"/>
      <c r="F153" s="258"/>
      <c r="G153" s="35"/>
      <c r="H153" s="236">
        <f t="shared" si="24"/>
        <v>0</v>
      </c>
      <c r="I153" s="273"/>
      <c r="J153" s="289"/>
      <c r="K153" s="298"/>
      <c r="L153" s="298"/>
      <c r="M153" s="298"/>
      <c r="N153" s="315"/>
      <c r="O153" s="315"/>
      <c r="P153" s="37"/>
    </row>
    <row r="154" spans="2:16" ht="15.75" hidden="1" x14ac:dyDescent="0.25">
      <c r="B154" s="64" t="s">
        <v>195</v>
      </c>
      <c r="C154" s="64"/>
      <c r="D154" s="42"/>
      <c r="E154" s="35"/>
      <c r="F154" s="258"/>
      <c r="G154" s="35"/>
      <c r="H154" s="236">
        <f t="shared" si="24"/>
        <v>0</v>
      </c>
      <c r="I154" s="274"/>
      <c r="J154" s="290"/>
      <c r="K154" s="298"/>
      <c r="L154" s="298"/>
      <c r="M154" s="298"/>
      <c r="N154" s="315"/>
      <c r="O154" s="315"/>
      <c r="P154" s="37"/>
    </row>
    <row r="155" spans="2:16" ht="15.75" hidden="1" x14ac:dyDescent="0.25">
      <c r="B155" s="64" t="s">
        <v>196</v>
      </c>
      <c r="C155" s="64"/>
      <c r="D155" s="42"/>
      <c r="E155" s="35"/>
      <c r="F155" s="258"/>
      <c r="G155" s="35"/>
      <c r="H155" s="236">
        <f t="shared" si="24"/>
        <v>0</v>
      </c>
      <c r="I155" s="274"/>
      <c r="J155" s="290"/>
      <c r="K155" s="298"/>
      <c r="L155" s="298"/>
      <c r="M155" s="298"/>
      <c r="N155" s="315"/>
      <c r="O155" s="315"/>
      <c r="P155" s="37"/>
    </row>
    <row r="156" spans="2:16" ht="15.75" hidden="1" x14ac:dyDescent="0.25">
      <c r="D156" s="70" t="s">
        <v>140</v>
      </c>
      <c r="E156" s="58">
        <f>SUM(E148:E155)</f>
        <v>0</v>
      </c>
      <c r="F156" s="266">
        <f>SUM(F148:F155)</f>
        <v>0</v>
      </c>
      <c r="G156" s="83">
        <f>SUM(G148:G155)</f>
        <v>0</v>
      </c>
      <c r="H156" s="248">
        <f>SUM(H148:H155)</f>
        <v>0</v>
      </c>
      <c r="I156" s="235">
        <f>(I148*H148)+(I149*H149)+(I150*H150)+(I151*H151)+(I152*H152)+(I153*H153)+(I154*H154)+(I155*H155)</f>
        <v>0</v>
      </c>
      <c r="J156" s="290"/>
      <c r="K156" s="298"/>
      <c r="L156" s="298"/>
      <c r="M156" s="298"/>
      <c r="N156" s="315"/>
      <c r="O156" s="315"/>
      <c r="P156" s="37"/>
    </row>
    <row r="157" spans="2:16" ht="51" hidden="1" customHeight="1" x14ac:dyDescent="0.25">
      <c r="B157" s="69" t="s">
        <v>197</v>
      </c>
      <c r="C157" s="69"/>
      <c r="D157" s="398"/>
      <c r="E157" s="398"/>
      <c r="F157" s="398"/>
      <c r="G157" s="398"/>
      <c r="H157" s="398"/>
      <c r="I157" s="398"/>
      <c r="J157" s="399"/>
      <c r="K157" s="298"/>
      <c r="L157" s="298"/>
      <c r="M157" s="298"/>
      <c r="N157" s="315"/>
      <c r="O157" s="315"/>
      <c r="P157" s="37"/>
    </row>
    <row r="158" spans="2:16" ht="15.75" hidden="1" x14ac:dyDescent="0.25">
      <c r="B158" s="64" t="s">
        <v>198</v>
      </c>
      <c r="C158" s="64"/>
      <c r="D158" s="43"/>
      <c r="E158" s="41"/>
      <c r="F158" s="258"/>
      <c r="G158" s="35"/>
      <c r="H158" s="236">
        <f>SUM(E158:G158)</f>
        <v>0</v>
      </c>
      <c r="I158" s="273"/>
      <c r="J158" s="289"/>
      <c r="K158" s="298"/>
      <c r="L158" s="298"/>
      <c r="M158" s="298"/>
      <c r="N158" s="315"/>
      <c r="O158" s="315"/>
      <c r="P158" s="37"/>
    </row>
    <row r="159" spans="2:16" ht="15.75" hidden="1" x14ac:dyDescent="0.25">
      <c r="B159" s="64" t="s">
        <v>199</v>
      </c>
      <c r="C159" s="64"/>
      <c r="D159" s="43"/>
      <c r="E159" s="41"/>
      <c r="F159" s="258"/>
      <c r="G159" s="35"/>
      <c r="H159" s="236">
        <f t="shared" ref="H159:H165" si="25">SUM(E159:G159)</f>
        <v>0</v>
      </c>
      <c r="I159" s="273"/>
      <c r="J159" s="289"/>
      <c r="K159" s="298"/>
      <c r="L159" s="298"/>
      <c r="M159" s="298"/>
      <c r="N159" s="315"/>
      <c r="O159" s="315"/>
      <c r="P159" s="37"/>
    </row>
    <row r="160" spans="2:16" ht="15.75" hidden="1" x14ac:dyDescent="0.25">
      <c r="B160" s="64" t="s">
        <v>200</v>
      </c>
      <c r="C160" s="64"/>
      <c r="D160" s="43"/>
      <c r="E160" s="41"/>
      <c r="F160" s="258"/>
      <c r="G160" s="35"/>
      <c r="H160" s="236">
        <f t="shared" si="25"/>
        <v>0</v>
      </c>
      <c r="I160" s="273"/>
      <c r="J160" s="289"/>
      <c r="K160" s="298"/>
      <c r="L160" s="298"/>
      <c r="M160" s="298"/>
      <c r="N160" s="315"/>
      <c r="O160" s="315"/>
      <c r="P160" s="37"/>
    </row>
    <row r="161" spans="2:16" ht="15.75" hidden="1" x14ac:dyDescent="0.25">
      <c r="B161" s="64" t="s">
        <v>201</v>
      </c>
      <c r="C161" s="64"/>
      <c r="D161" s="43"/>
      <c r="E161" s="41"/>
      <c r="F161" s="258"/>
      <c r="G161" s="35"/>
      <c r="H161" s="236">
        <f t="shared" si="25"/>
        <v>0</v>
      </c>
      <c r="I161" s="273"/>
      <c r="J161" s="289"/>
      <c r="K161" s="298"/>
      <c r="L161" s="298"/>
      <c r="M161" s="298"/>
      <c r="N161" s="315"/>
      <c r="O161" s="315"/>
      <c r="P161" s="37"/>
    </row>
    <row r="162" spans="2:16" ht="15.75" hidden="1" x14ac:dyDescent="0.25">
      <c r="B162" s="64" t="s">
        <v>202</v>
      </c>
      <c r="C162" s="64"/>
      <c r="D162" s="43"/>
      <c r="E162" s="41"/>
      <c r="F162" s="258"/>
      <c r="G162" s="35"/>
      <c r="H162" s="236">
        <f t="shared" si="25"/>
        <v>0</v>
      </c>
      <c r="I162" s="273"/>
      <c r="J162" s="289"/>
      <c r="K162" s="298"/>
      <c r="L162" s="298"/>
      <c r="M162" s="298"/>
      <c r="N162" s="315"/>
      <c r="O162" s="315"/>
      <c r="P162" s="37"/>
    </row>
    <row r="163" spans="2:16" ht="15.75" hidden="1" x14ac:dyDescent="0.25">
      <c r="B163" s="64" t="s">
        <v>203</v>
      </c>
      <c r="C163" s="64"/>
      <c r="D163" s="43"/>
      <c r="E163" s="41"/>
      <c r="F163" s="258"/>
      <c r="G163" s="35"/>
      <c r="H163" s="236">
        <f t="shared" si="25"/>
        <v>0</v>
      </c>
      <c r="I163" s="273"/>
      <c r="J163" s="289"/>
      <c r="K163" s="298"/>
      <c r="L163" s="298"/>
      <c r="M163" s="298"/>
      <c r="N163" s="315"/>
      <c r="O163" s="315"/>
      <c r="P163" s="37"/>
    </row>
    <row r="164" spans="2:16" ht="15.75" hidden="1" x14ac:dyDescent="0.25">
      <c r="B164" s="64" t="s">
        <v>204</v>
      </c>
      <c r="C164" s="64"/>
      <c r="D164" s="42"/>
      <c r="E164" s="35"/>
      <c r="F164" s="258"/>
      <c r="G164" s="35"/>
      <c r="H164" s="236">
        <f t="shared" si="25"/>
        <v>0</v>
      </c>
      <c r="I164" s="274"/>
      <c r="J164" s="290"/>
      <c r="K164" s="298"/>
      <c r="L164" s="298"/>
      <c r="M164" s="298"/>
      <c r="N164" s="315"/>
      <c r="O164" s="315"/>
      <c r="P164" s="37"/>
    </row>
    <row r="165" spans="2:16" ht="15.75" hidden="1" x14ac:dyDescent="0.25">
      <c r="B165" s="64" t="s">
        <v>205</v>
      </c>
      <c r="C165" s="64"/>
      <c r="D165" s="42"/>
      <c r="E165" s="35"/>
      <c r="F165" s="258"/>
      <c r="G165" s="35"/>
      <c r="H165" s="236">
        <f t="shared" si="25"/>
        <v>0</v>
      </c>
      <c r="I165" s="274"/>
      <c r="J165" s="290"/>
      <c r="K165" s="298"/>
      <c r="L165" s="298"/>
      <c r="M165" s="298"/>
      <c r="N165" s="315"/>
      <c r="O165" s="315"/>
      <c r="P165" s="37"/>
    </row>
    <row r="166" spans="2:16" ht="15.75" hidden="1" x14ac:dyDescent="0.25">
      <c r="D166" s="70" t="s">
        <v>140</v>
      </c>
      <c r="E166" s="58">
        <f>SUM(E158:E165)</f>
        <v>0</v>
      </c>
      <c r="F166" s="266">
        <f>SUM(F158:F165)</f>
        <v>0</v>
      </c>
      <c r="G166" s="83">
        <f>SUM(G158:G165)</f>
        <v>0</v>
      </c>
      <c r="H166" s="248">
        <f>SUM(H158:H165)</f>
        <v>0</v>
      </c>
      <c r="I166" s="235">
        <f>(I158*H158)+(I159*H159)+(I160*H160)+(I161*H161)+(I162*H162)+(I163*H163)+(I164*H164)+(I165*H165)</f>
        <v>0</v>
      </c>
      <c r="J166" s="290"/>
      <c r="K166" s="298"/>
      <c r="L166" s="298"/>
      <c r="M166" s="298"/>
      <c r="N166" s="315"/>
      <c r="O166" s="315"/>
      <c r="P166" s="37"/>
    </row>
    <row r="167" spans="2:16" ht="51" hidden="1" customHeight="1" x14ac:dyDescent="0.25">
      <c r="B167" s="69" t="s">
        <v>206</v>
      </c>
      <c r="C167" s="69"/>
      <c r="D167" s="398"/>
      <c r="E167" s="398"/>
      <c r="F167" s="398"/>
      <c r="G167" s="398"/>
      <c r="H167" s="398"/>
      <c r="I167" s="398"/>
      <c r="J167" s="399"/>
      <c r="K167" s="298"/>
      <c r="L167" s="298"/>
      <c r="M167" s="298"/>
      <c r="N167" s="315"/>
      <c r="O167" s="315"/>
      <c r="P167" s="37"/>
    </row>
    <row r="168" spans="2:16" ht="15.75" hidden="1" x14ac:dyDescent="0.25">
      <c r="B168" s="64" t="s">
        <v>207</v>
      </c>
      <c r="C168" s="64"/>
      <c r="D168" s="43"/>
      <c r="E168" s="41"/>
      <c r="F168" s="258"/>
      <c r="G168" s="35"/>
      <c r="H168" s="236">
        <f>SUM(E168:G168)</f>
        <v>0</v>
      </c>
      <c r="I168" s="273"/>
      <c r="J168" s="289"/>
      <c r="K168" s="298"/>
      <c r="L168" s="298"/>
      <c r="M168" s="298"/>
      <c r="N168" s="315"/>
      <c r="O168" s="315"/>
      <c r="P168" s="37"/>
    </row>
    <row r="169" spans="2:16" ht="15.75" hidden="1" x14ac:dyDescent="0.25">
      <c r="B169" s="64" t="s">
        <v>208</v>
      </c>
      <c r="C169" s="64"/>
      <c r="D169" s="43"/>
      <c r="E169" s="41"/>
      <c r="F169" s="258"/>
      <c r="G169" s="35"/>
      <c r="H169" s="236">
        <f t="shared" ref="H169:H175" si="26">SUM(E169:G169)</f>
        <v>0</v>
      </c>
      <c r="I169" s="273"/>
      <c r="J169" s="289"/>
      <c r="K169" s="298"/>
      <c r="L169" s="298"/>
      <c r="M169" s="298"/>
      <c r="N169" s="315"/>
      <c r="O169" s="315"/>
      <c r="P169" s="37"/>
    </row>
    <row r="170" spans="2:16" ht="15.75" hidden="1" x14ac:dyDescent="0.25">
      <c r="B170" s="64" t="s">
        <v>209</v>
      </c>
      <c r="C170" s="64"/>
      <c r="D170" s="43"/>
      <c r="E170" s="41"/>
      <c r="F170" s="258"/>
      <c r="G170" s="35"/>
      <c r="H170" s="236">
        <f t="shared" si="26"/>
        <v>0</v>
      </c>
      <c r="I170" s="273"/>
      <c r="J170" s="289"/>
      <c r="K170" s="298"/>
      <c r="L170" s="298"/>
      <c r="M170" s="298"/>
      <c r="N170" s="315"/>
      <c r="O170" s="315"/>
      <c r="P170" s="37"/>
    </row>
    <row r="171" spans="2:16" ht="15.75" hidden="1" x14ac:dyDescent="0.25">
      <c r="B171" s="64" t="s">
        <v>210</v>
      </c>
      <c r="C171" s="64"/>
      <c r="D171" s="43"/>
      <c r="E171" s="41"/>
      <c r="F171" s="258"/>
      <c r="G171" s="35"/>
      <c r="H171" s="236">
        <f t="shared" si="26"/>
        <v>0</v>
      </c>
      <c r="I171" s="273"/>
      <c r="J171" s="289"/>
      <c r="K171" s="298"/>
      <c r="L171" s="298"/>
      <c r="M171" s="298"/>
      <c r="N171" s="315"/>
      <c r="O171" s="315"/>
      <c r="P171" s="37"/>
    </row>
    <row r="172" spans="2:16" ht="15.75" hidden="1" x14ac:dyDescent="0.25">
      <c r="B172" s="64" t="s">
        <v>211</v>
      </c>
      <c r="C172" s="64"/>
      <c r="D172" s="43"/>
      <c r="E172" s="41"/>
      <c r="F172" s="258"/>
      <c r="G172" s="35"/>
      <c r="H172" s="236">
        <f>SUM(E172:G172)</f>
        <v>0</v>
      </c>
      <c r="I172" s="273"/>
      <c r="J172" s="289"/>
      <c r="K172" s="298"/>
      <c r="L172" s="298"/>
      <c r="M172" s="298"/>
      <c r="N172" s="315"/>
      <c r="O172" s="315"/>
      <c r="P172" s="37"/>
    </row>
    <row r="173" spans="2:16" ht="15.75" hidden="1" x14ac:dyDescent="0.25">
      <c r="B173" s="64" t="s">
        <v>212</v>
      </c>
      <c r="C173" s="64"/>
      <c r="D173" s="43"/>
      <c r="E173" s="41"/>
      <c r="F173" s="258"/>
      <c r="G173" s="35"/>
      <c r="H173" s="236">
        <f t="shared" si="26"/>
        <v>0</v>
      </c>
      <c r="I173" s="273"/>
      <c r="J173" s="289"/>
      <c r="K173" s="298"/>
      <c r="L173" s="298"/>
      <c r="M173" s="298"/>
      <c r="N173" s="315"/>
      <c r="O173" s="315"/>
      <c r="P173" s="37"/>
    </row>
    <row r="174" spans="2:16" ht="15.75" hidden="1" x14ac:dyDescent="0.25">
      <c r="B174" s="64" t="s">
        <v>213</v>
      </c>
      <c r="C174" s="64"/>
      <c r="D174" s="42"/>
      <c r="E174" s="35"/>
      <c r="F174" s="258"/>
      <c r="G174" s="35"/>
      <c r="H174" s="236">
        <f t="shared" si="26"/>
        <v>0</v>
      </c>
      <c r="I174" s="274"/>
      <c r="J174" s="290"/>
      <c r="K174" s="298"/>
      <c r="L174" s="298"/>
      <c r="M174" s="298"/>
      <c r="N174" s="315"/>
      <c r="O174" s="315"/>
      <c r="P174" s="37"/>
    </row>
    <row r="175" spans="2:16" ht="15.75" hidden="1" x14ac:dyDescent="0.25">
      <c r="B175" s="64" t="s">
        <v>214</v>
      </c>
      <c r="C175" s="64"/>
      <c r="D175" s="42"/>
      <c r="E175" s="35"/>
      <c r="F175" s="258"/>
      <c r="G175" s="35"/>
      <c r="H175" s="236">
        <f t="shared" si="26"/>
        <v>0</v>
      </c>
      <c r="I175" s="274"/>
      <c r="J175" s="290"/>
      <c r="K175" s="298"/>
      <c r="L175" s="298"/>
      <c r="M175" s="298"/>
      <c r="N175" s="315"/>
      <c r="O175" s="315"/>
      <c r="P175" s="37"/>
    </row>
    <row r="176" spans="2:16" ht="15.75" hidden="1" x14ac:dyDescent="0.25">
      <c r="D176" s="70" t="s">
        <v>140</v>
      </c>
      <c r="E176" s="31">
        <f>SUM(E168:E175)</f>
        <v>0</v>
      </c>
      <c r="F176" s="263">
        <f>SUM(F168:F175)</f>
        <v>0</v>
      </c>
      <c r="G176" s="71">
        <f>SUM(G168:G175)</f>
        <v>0</v>
      </c>
      <c r="H176" s="235">
        <f>SUM(H168:H175)</f>
        <v>0</v>
      </c>
      <c r="I176" s="235">
        <f>(I168*H168)+(I169*H169)+(I170*H170)+(I171*H171)+(I172*H172)+(I173*H173)+(I174*H174)+(I175*H175)</f>
        <v>0</v>
      </c>
      <c r="J176" s="290"/>
      <c r="K176" s="298"/>
      <c r="L176" s="298"/>
      <c r="M176" s="298"/>
      <c r="N176" s="315"/>
      <c r="O176" s="315"/>
      <c r="P176" s="37"/>
    </row>
    <row r="177" spans="2:18" ht="15.75" hidden="1" customHeight="1" x14ac:dyDescent="0.25">
      <c r="B177" s="72"/>
      <c r="C177" s="72"/>
      <c r="D177" s="84"/>
      <c r="E177" s="85"/>
      <c r="F177" s="267"/>
      <c r="G177" s="85"/>
      <c r="H177" s="249"/>
      <c r="I177" s="249"/>
      <c r="J177" s="281"/>
      <c r="K177" s="298"/>
      <c r="L177" s="298"/>
      <c r="M177" s="298"/>
      <c r="N177" s="315"/>
      <c r="O177" s="315"/>
      <c r="P177" s="37"/>
    </row>
    <row r="178" spans="2:18" ht="15.75" hidden="1" customHeight="1" x14ac:dyDescent="0.25">
      <c r="B178" s="72"/>
      <c r="C178" s="72"/>
      <c r="D178" s="84"/>
      <c r="E178" s="85"/>
      <c r="F178" s="267"/>
      <c r="G178" s="85"/>
      <c r="H178" s="249"/>
      <c r="I178" s="249"/>
      <c r="J178" s="281"/>
      <c r="K178" s="298"/>
      <c r="L178" s="298"/>
      <c r="M178" s="298"/>
      <c r="N178" s="315"/>
      <c r="O178" s="315"/>
      <c r="P178" s="37"/>
    </row>
    <row r="179" spans="2:18" ht="63.75" customHeight="1" x14ac:dyDescent="0.25">
      <c r="B179" s="73" t="s">
        <v>215</v>
      </c>
      <c r="C179" s="73"/>
      <c r="D179" s="45" t="s">
        <v>216</v>
      </c>
      <c r="E179" s="268">
        <v>176000</v>
      </c>
      <c r="F179" s="268">
        <f>28680*2</f>
        <v>57360</v>
      </c>
      <c r="G179" s="268">
        <v>60000</v>
      </c>
      <c r="H179" s="250">
        <f>SUM(E179:G179)</f>
        <v>293360</v>
      </c>
      <c r="I179" s="279">
        <v>0.25</v>
      </c>
      <c r="J179" s="292"/>
      <c r="K179" s="303">
        <v>131000</v>
      </c>
      <c r="L179" s="303">
        <f>'[3]1) RF - Par produits'!$L$179</f>
        <v>57360</v>
      </c>
      <c r="M179" s="303">
        <f>'[1]RF PAR PRODUITS'!$M$179</f>
        <v>45522</v>
      </c>
      <c r="N179" s="317"/>
      <c r="O179" s="345">
        <f>K179+L179+M179</f>
        <v>233882</v>
      </c>
      <c r="P179" s="37"/>
      <c r="Q179" s="1">
        <f>+M179*0.25</f>
        <v>11380.5</v>
      </c>
      <c r="R179" s="229"/>
    </row>
    <row r="180" spans="2:18" ht="69.75" customHeight="1" x14ac:dyDescent="0.25">
      <c r="B180" s="73" t="s">
        <v>217</v>
      </c>
      <c r="C180" s="73"/>
      <c r="D180" s="45" t="s">
        <v>218</v>
      </c>
      <c r="E180" s="268">
        <f>60000-951.93+48000</f>
        <v>107048.07</v>
      </c>
      <c r="F180" s="268">
        <v>36293</v>
      </c>
      <c r="G180" s="268">
        <v>31000</v>
      </c>
      <c r="H180" s="250">
        <f>SUM(E180:G180)</f>
        <v>174341.07</v>
      </c>
      <c r="I180" s="279"/>
      <c r="J180" s="375"/>
      <c r="K180" s="303">
        <f>105000+1159.29-379.28</f>
        <v>105780.01</v>
      </c>
      <c r="L180" s="303">
        <v>35193.300000000003</v>
      </c>
      <c r="M180" s="303">
        <f>'[1]RF PAR PRODUITS'!$M$180</f>
        <v>27303</v>
      </c>
      <c r="N180" s="315"/>
      <c r="O180" s="345">
        <f>K180+L180+M180</f>
        <v>168276.31</v>
      </c>
      <c r="P180" s="37"/>
    </row>
    <row r="181" spans="2:18" ht="57" customHeight="1" x14ac:dyDescent="0.25">
      <c r="B181" s="73" t="s">
        <v>219</v>
      </c>
      <c r="C181" s="54"/>
      <c r="D181" s="45" t="s">
        <v>220</v>
      </c>
      <c r="E181" s="268">
        <f>60000-16973.9</f>
        <v>43026.1</v>
      </c>
      <c r="F181" s="269">
        <v>10000</v>
      </c>
      <c r="G181" s="268">
        <v>18000</v>
      </c>
      <c r="H181" s="250">
        <f>SUM(E181:G181)</f>
        <v>71026.100000000006</v>
      </c>
      <c r="I181" s="279"/>
      <c r="J181" s="375"/>
      <c r="K181" s="36"/>
      <c r="L181" s="304">
        <v>7099.11</v>
      </c>
      <c r="M181" s="304">
        <f>'[1]RF PAR PRODUITS'!$M$181</f>
        <v>8427</v>
      </c>
      <c r="N181" s="315"/>
      <c r="O181" s="345">
        <f>K182+L181+M181</f>
        <v>47905.39</v>
      </c>
      <c r="P181" s="37"/>
    </row>
    <row r="182" spans="2:18" ht="65.25" customHeight="1" x14ac:dyDescent="0.25">
      <c r="B182" s="87" t="s">
        <v>221</v>
      </c>
      <c r="C182" s="87"/>
      <c r="D182" s="88" t="s">
        <v>222</v>
      </c>
      <c r="E182" s="268">
        <v>40000</v>
      </c>
      <c r="F182" s="268"/>
      <c r="G182" s="268"/>
      <c r="H182" s="250">
        <f>SUM(E182:G182)</f>
        <v>40000</v>
      </c>
      <c r="I182" s="279"/>
      <c r="J182" s="375"/>
      <c r="K182" s="304">
        <f>22000+10379.28</f>
        <v>32379.279999999999</v>
      </c>
      <c r="L182" s="303"/>
      <c r="M182" s="303"/>
      <c r="N182" s="315"/>
      <c r="O182" s="345" t="e">
        <f>#REF!+L182+M182</f>
        <v>#REF!</v>
      </c>
      <c r="P182" s="37"/>
    </row>
    <row r="183" spans="2:18" ht="38.25" customHeight="1" x14ac:dyDescent="0.25">
      <c r="B183" s="72"/>
      <c r="C183" s="72"/>
      <c r="D183" s="48" t="s">
        <v>223</v>
      </c>
      <c r="E183" s="89">
        <f>SUM(E179:E182)</f>
        <v>366074.17</v>
      </c>
      <c r="F183" s="251">
        <f>SUM(F179:F182)</f>
        <v>103653</v>
      </c>
      <c r="G183" s="89">
        <f>SUM(G179:G182)</f>
        <v>109000</v>
      </c>
      <c r="H183" s="251">
        <f>SUM(H179:H182)</f>
        <v>578727.17000000004</v>
      </c>
      <c r="I183" s="238"/>
      <c r="J183" s="293"/>
      <c r="K183" s="305">
        <f>SUM(K179:K182)</f>
        <v>269159.29000000004</v>
      </c>
      <c r="L183" s="305">
        <f>SUM(L179:L182)</f>
        <v>99652.41</v>
      </c>
      <c r="M183" s="305">
        <f t="shared" ref="M183:N183" si="27">SUM(M179:M182)</f>
        <v>81252</v>
      </c>
      <c r="N183" s="305">
        <f t="shared" si="27"/>
        <v>0</v>
      </c>
      <c r="O183" s="318" t="e">
        <f>SUM(O179:O182)</f>
        <v>#REF!</v>
      </c>
      <c r="P183" s="90"/>
    </row>
    <row r="184" spans="2:18" ht="57" customHeight="1" x14ac:dyDescent="0.25">
      <c r="B184" s="72"/>
      <c r="C184" s="72"/>
      <c r="D184" s="50" t="s">
        <v>287</v>
      </c>
      <c r="E184" s="85"/>
      <c r="F184" s="267"/>
      <c r="G184" s="85"/>
      <c r="H184" s="249"/>
      <c r="I184" s="249"/>
      <c r="J184" s="281"/>
      <c r="K184" s="91"/>
      <c r="L184" s="306"/>
      <c r="M184" s="92"/>
      <c r="N184" s="306"/>
      <c r="O184" s="306"/>
      <c r="P184" s="93"/>
    </row>
    <row r="185" spans="2:18" ht="15.75" hidden="1" customHeight="1" x14ac:dyDescent="0.25">
      <c r="B185" s="72"/>
      <c r="C185" s="72"/>
      <c r="D185" s="84"/>
      <c r="E185" s="85"/>
      <c r="F185" s="267"/>
      <c r="G185" s="85"/>
      <c r="H185" s="249"/>
      <c r="I185" s="249"/>
      <c r="J185" s="281"/>
      <c r="K185" s="86"/>
    </row>
    <row r="186" spans="2:18" ht="15.75" hidden="1" customHeight="1" thickBot="1" x14ac:dyDescent="0.3">
      <c r="B186" s="72"/>
      <c r="C186" s="72"/>
      <c r="D186" s="84"/>
      <c r="E186" s="85"/>
      <c r="F186" s="267"/>
      <c r="G186" s="85"/>
      <c r="H186" s="249"/>
      <c r="I186" s="249"/>
      <c r="J186" s="281"/>
      <c r="K186" s="86"/>
    </row>
    <row r="187" spans="2:18" ht="15.75" hidden="1" customHeight="1" thickBot="1" x14ac:dyDescent="0.3">
      <c r="B187" s="72"/>
      <c r="C187" s="72"/>
      <c r="D187" s="84"/>
      <c r="E187" s="85"/>
      <c r="F187" s="267"/>
      <c r="G187" s="85"/>
      <c r="H187" s="249"/>
      <c r="I187" s="249"/>
      <c r="J187" s="281"/>
      <c r="K187" s="86"/>
    </row>
    <row r="188" spans="2:18" ht="15.75" hidden="1" customHeight="1" thickBot="1" x14ac:dyDescent="0.3">
      <c r="B188" s="72"/>
      <c r="C188" s="72"/>
      <c r="D188" s="84"/>
      <c r="E188" s="85"/>
      <c r="F188" s="267"/>
      <c r="G188" s="85"/>
      <c r="H188" s="249"/>
      <c r="I188" s="249"/>
      <c r="J188" s="281"/>
      <c r="K188" s="86"/>
    </row>
    <row r="189" spans="2:18" ht="15.75" hidden="1" customHeight="1" thickBot="1" x14ac:dyDescent="0.3">
      <c r="B189" s="72"/>
      <c r="C189" s="72"/>
      <c r="D189" s="84"/>
      <c r="E189" s="85"/>
      <c r="F189" s="267"/>
      <c r="G189" s="85"/>
      <c r="H189" s="249"/>
      <c r="I189" s="249"/>
      <c r="J189" s="281"/>
      <c r="K189" s="86"/>
    </row>
    <row r="190" spans="2:18" ht="15.75" hidden="1" customHeight="1" thickBot="1" x14ac:dyDescent="0.3">
      <c r="B190" s="72"/>
      <c r="C190" s="72"/>
      <c r="D190" s="84"/>
      <c r="E190" s="85"/>
      <c r="F190" s="267"/>
      <c r="G190" s="85"/>
      <c r="H190" s="249"/>
      <c r="I190" s="249"/>
      <c r="J190" s="281"/>
      <c r="K190" s="86"/>
    </row>
    <row r="191" spans="2:18" ht="15.75" hidden="1" customHeight="1" thickBot="1" x14ac:dyDescent="0.3">
      <c r="B191" s="72"/>
      <c r="C191" s="72"/>
      <c r="D191" s="84"/>
      <c r="E191" s="85"/>
      <c r="F191" s="267"/>
      <c r="G191" s="85"/>
      <c r="H191" s="249"/>
      <c r="I191" s="249"/>
      <c r="J191" s="281"/>
      <c r="K191" s="86"/>
    </row>
    <row r="192" spans="2:18" ht="15.75" customHeight="1" thickBot="1" x14ac:dyDescent="0.3">
      <c r="B192" s="72"/>
      <c r="C192" s="72"/>
      <c r="D192" s="84"/>
      <c r="E192" s="85"/>
      <c r="F192" s="267"/>
      <c r="G192" s="85"/>
      <c r="H192" s="249"/>
      <c r="I192" s="249"/>
      <c r="J192" s="281"/>
      <c r="K192" s="376"/>
      <c r="L192" s="376"/>
      <c r="M192" s="376"/>
      <c r="N192" s="376"/>
      <c r="O192" s="376"/>
      <c r="P192" s="377"/>
    </row>
    <row r="193" spans="2:16" ht="15.75" x14ac:dyDescent="0.25">
      <c r="B193" s="72"/>
      <c r="C193" s="72"/>
      <c r="D193" s="380" t="s">
        <v>224</v>
      </c>
      <c r="E193" s="381"/>
      <c r="F193" s="381"/>
      <c r="G193" s="381"/>
      <c r="H193" s="382"/>
      <c r="I193" s="280"/>
      <c r="J193" s="280"/>
      <c r="K193" s="376"/>
      <c r="L193" s="376"/>
      <c r="M193" s="376"/>
      <c r="N193" s="376"/>
      <c r="O193" s="376"/>
      <c r="P193" s="377"/>
    </row>
    <row r="194" spans="2:16" ht="40.5" customHeight="1" x14ac:dyDescent="0.25">
      <c r="B194" s="72"/>
      <c r="C194" s="72"/>
      <c r="D194" s="383"/>
      <c r="E194" s="71" t="s">
        <v>225</v>
      </c>
      <c r="F194" s="263" t="s">
        <v>226</v>
      </c>
      <c r="G194" s="71" t="s">
        <v>227</v>
      </c>
      <c r="H194" s="385" t="s">
        <v>6</v>
      </c>
      <c r="I194" s="281"/>
      <c r="J194" s="280"/>
      <c r="K194" s="376"/>
      <c r="L194" s="376"/>
      <c r="M194" s="376"/>
      <c r="N194" s="376"/>
      <c r="O194" s="376"/>
      <c r="P194" s="377"/>
    </row>
    <row r="195" spans="2:16" ht="24.75" customHeight="1" x14ac:dyDescent="0.25">
      <c r="B195" s="72"/>
      <c r="C195" s="72"/>
      <c r="D195" s="384"/>
      <c r="E195" s="94" t="str">
        <f>E13</f>
        <v>PNUD</v>
      </c>
      <c r="F195" s="263" t="str">
        <f>F13</f>
        <v>HCDH</v>
      </c>
      <c r="G195" s="94" t="str">
        <f>G13</f>
        <v>UNESCO</v>
      </c>
      <c r="H195" s="386"/>
      <c r="I195" s="281"/>
      <c r="J195" s="280"/>
      <c r="K195" s="378"/>
      <c r="L195" s="378"/>
      <c r="M195" s="378"/>
      <c r="N195" s="378"/>
      <c r="O195" s="378"/>
      <c r="P195" s="379"/>
    </row>
    <row r="196" spans="2:16" ht="41.25" customHeight="1" x14ac:dyDescent="0.25">
      <c r="B196" s="95"/>
      <c r="C196" s="95"/>
      <c r="D196" s="96" t="s">
        <v>228</v>
      </c>
      <c r="E196" s="97">
        <f>E53+E134+E183</f>
        <v>1162074.17</v>
      </c>
      <c r="F196" s="307">
        <f t="shared" ref="F196:G196" si="28">F53+F134+F183</f>
        <v>376190.33</v>
      </c>
      <c r="G196" s="97">
        <f t="shared" si="28"/>
        <v>342894.37</v>
      </c>
      <c r="H196" s="252">
        <f>SUM(E196:G196)</f>
        <v>1881158.87</v>
      </c>
      <c r="I196" s="357"/>
      <c r="J196" s="358"/>
      <c r="K196" s="97">
        <f>K53+K134+K183</f>
        <v>975496.92</v>
      </c>
      <c r="L196" s="307">
        <f t="shared" ref="L196:N196" si="29">L53+L134+L183</f>
        <v>282315.03000000003</v>
      </c>
      <c r="M196" s="307">
        <f t="shared" si="29"/>
        <v>309244.08999999997</v>
      </c>
      <c r="N196" s="307">
        <f t="shared" si="29"/>
        <v>1.25</v>
      </c>
      <c r="O196" s="346">
        <f>SUM(K196:M196)</f>
        <v>1567056.04</v>
      </c>
      <c r="P196" s="37"/>
    </row>
    <row r="197" spans="2:16" ht="51.75" customHeight="1" x14ac:dyDescent="0.25">
      <c r="B197" s="98"/>
      <c r="C197" s="98"/>
      <c r="D197" s="96" t="s">
        <v>229</v>
      </c>
      <c r="E197" s="97">
        <f>E196*0.07</f>
        <v>81345.191900000005</v>
      </c>
      <c r="F197" s="307">
        <f>F196*0.07</f>
        <v>26333.323100000005</v>
      </c>
      <c r="G197" s="97">
        <f>'[1]RF PAR PRODUITS'!$G$197</f>
        <v>24002.605900000002</v>
      </c>
      <c r="H197" s="252">
        <f>H196*0.07</f>
        <v>131681.12090000001</v>
      </c>
      <c r="I197" s="359"/>
      <c r="J197" s="358"/>
      <c r="K197" s="97">
        <f>+'RF par produits par catégories'!I216</f>
        <v>68608.02</v>
      </c>
      <c r="L197" s="307">
        <f>L196*7%</f>
        <v>19762.052100000004</v>
      </c>
      <c r="M197" s="307">
        <f>'[1]RF PAR PRODUITS'!$M$197</f>
        <v>21647.086299999999</v>
      </c>
      <c r="N197" s="298"/>
      <c r="O197" s="346">
        <f>+K197+L197+M197</f>
        <v>110017.1584</v>
      </c>
      <c r="P197" s="37"/>
    </row>
    <row r="198" spans="2:16" ht="51.75" customHeight="1" thickBot="1" x14ac:dyDescent="0.3">
      <c r="B198" s="98"/>
      <c r="C198" s="98"/>
      <c r="D198" s="99" t="s">
        <v>6</v>
      </c>
      <c r="E198" s="100">
        <f>SUM(E196:E197)</f>
        <v>1243419.3618999999</v>
      </c>
      <c r="F198" s="270">
        <f>SUM(F196:F197)</f>
        <v>402523.6531</v>
      </c>
      <c r="G198" s="100">
        <f>SUM(G196:G197)</f>
        <v>366896.97590000002</v>
      </c>
      <c r="H198" s="253">
        <f>SUM(H196:H197)</f>
        <v>2012839.9909000001</v>
      </c>
      <c r="I198" s="359"/>
      <c r="J198" s="360"/>
      <c r="K198" s="308">
        <f>SUM(K196:K197)</f>
        <v>1044104.9400000001</v>
      </c>
      <c r="L198" s="308">
        <f>SUM(L196:L197)</f>
        <v>302077.08210000006</v>
      </c>
      <c r="M198" s="213">
        <f>SUM(M196:M197)</f>
        <v>330891.17629999999</v>
      </c>
      <c r="N198" s="308">
        <f>SUM(N196:N197)</f>
        <v>1.25</v>
      </c>
      <c r="O198" s="347">
        <f>SUM(O196:O197)</f>
        <v>1677073.1984000001</v>
      </c>
      <c r="P198" s="62"/>
    </row>
    <row r="199" spans="2:16" ht="24" customHeight="1" x14ac:dyDescent="0.25">
      <c r="B199" s="98"/>
      <c r="C199" s="98"/>
      <c r="I199" s="361"/>
      <c r="J199" s="362"/>
      <c r="K199" s="101"/>
      <c r="L199" s="306"/>
      <c r="M199" s="92"/>
      <c r="N199" s="306"/>
      <c r="O199" s="348"/>
      <c r="P199" s="93"/>
    </row>
    <row r="200" spans="2:16" s="3" customFormat="1" ht="29.25" customHeight="1" x14ac:dyDescent="0.25">
      <c r="B200" s="86"/>
      <c r="C200" s="86"/>
      <c r="D200" s="102"/>
      <c r="E200" s="103"/>
      <c r="F200" s="255"/>
      <c r="G200" s="103"/>
      <c r="H200" s="254"/>
      <c r="I200" s="363"/>
      <c r="J200" s="364"/>
      <c r="K200" s="104"/>
      <c r="L200" s="282"/>
      <c r="N200" s="319"/>
      <c r="O200" s="356">
        <f>+O198/H198</f>
        <v>0.8331875389906831</v>
      </c>
    </row>
    <row r="201" spans="2:16" ht="21.75" customHeight="1" x14ac:dyDescent="0.25">
      <c r="B201" s="400"/>
      <c r="C201" s="105"/>
      <c r="D201" s="106"/>
      <c r="E201" s="107"/>
      <c r="F201" s="255"/>
      <c r="G201" s="103"/>
      <c r="H201" s="255"/>
      <c r="I201" s="255"/>
      <c r="K201" s="358"/>
      <c r="O201" s="229"/>
    </row>
    <row r="202" spans="2:16" ht="55.5" customHeight="1" x14ac:dyDescent="0.25">
      <c r="B202" s="400"/>
      <c r="C202" s="105"/>
      <c r="K202" s="358">
        <v>68608.02</v>
      </c>
      <c r="O202" s="229"/>
    </row>
    <row r="203" spans="2:16" ht="42.75" customHeight="1" x14ac:dyDescent="0.25">
      <c r="B203" s="400"/>
      <c r="C203" s="105"/>
      <c r="K203" s="358">
        <f>SUM(K201:K202)</f>
        <v>68608.02</v>
      </c>
      <c r="O203" s="229"/>
    </row>
    <row r="204" spans="2:16" ht="21.75" customHeight="1" x14ac:dyDescent="0.25">
      <c r="B204" s="400"/>
      <c r="C204" s="105"/>
      <c r="K204" s="148">
        <f>K201-K196</f>
        <v>-975496.92</v>
      </c>
      <c r="O204" s="229"/>
    </row>
    <row r="205" spans="2:16" ht="21.75" customHeight="1" x14ac:dyDescent="0.25">
      <c r="B205" s="400"/>
      <c r="C205" s="105"/>
      <c r="O205" s="229"/>
    </row>
    <row r="206" spans="2:16" ht="23.25" customHeight="1" x14ac:dyDescent="0.25">
      <c r="B206" s="400"/>
      <c r="C206" s="105"/>
      <c r="O206" s="229"/>
    </row>
    <row r="207" spans="2:16" ht="23.25" customHeight="1" x14ac:dyDescent="0.25">
      <c r="O207" s="229"/>
    </row>
    <row r="208" spans="2:16" ht="21.75" customHeight="1" x14ac:dyDescent="0.25">
      <c r="O208" s="229"/>
    </row>
    <row r="209" spans="15:15" ht="16.5" customHeight="1" x14ac:dyDescent="0.25">
      <c r="O209" s="229"/>
    </row>
    <row r="210" spans="15:15" ht="29.25" customHeight="1" x14ac:dyDescent="0.25">
      <c r="O210" s="229"/>
    </row>
    <row r="211" spans="15:15" ht="24.75" customHeight="1" x14ac:dyDescent="0.25">
      <c r="O211" s="229"/>
    </row>
    <row r="212" spans="15:15" ht="33" customHeight="1" x14ac:dyDescent="0.25">
      <c r="O212" s="229"/>
    </row>
    <row r="213" spans="15:15" x14ac:dyDescent="0.25">
      <c r="O213" s="229"/>
    </row>
    <row r="214" spans="15:15" ht="15" customHeight="1" x14ac:dyDescent="0.25">
      <c r="O214" s="229"/>
    </row>
    <row r="215" spans="15:15" ht="25.5" customHeight="1" x14ac:dyDescent="0.25">
      <c r="O215" s="229"/>
    </row>
    <row r="216" spans="15:15" x14ac:dyDescent="0.25">
      <c r="O216" s="229"/>
    </row>
    <row r="217" spans="15:15" x14ac:dyDescent="0.25">
      <c r="O217" s="229"/>
    </row>
    <row r="218" spans="15:15" x14ac:dyDescent="0.25">
      <c r="O218" s="229"/>
    </row>
    <row r="219" spans="15:15" x14ac:dyDescent="0.25">
      <c r="O219" s="229"/>
    </row>
    <row r="220" spans="15:15" x14ac:dyDescent="0.25">
      <c r="O220" s="229"/>
    </row>
    <row r="221" spans="15:15" x14ac:dyDescent="0.25">
      <c r="O221" s="229"/>
    </row>
    <row r="222" spans="15:15" x14ac:dyDescent="0.25">
      <c r="O222" s="229"/>
    </row>
    <row r="223" spans="15:15" x14ac:dyDescent="0.25">
      <c r="O223" s="229"/>
    </row>
    <row r="224" spans="15:15" x14ac:dyDescent="0.25">
      <c r="O224" s="229"/>
    </row>
    <row r="225" spans="15:15" x14ac:dyDescent="0.25">
      <c r="O225" s="229"/>
    </row>
    <row r="226" spans="15:15" x14ac:dyDescent="0.25">
      <c r="O226" s="229"/>
    </row>
    <row r="227" spans="15:15" x14ac:dyDescent="0.25">
      <c r="O227" s="229"/>
    </row>
    <row r="228" spans="15:15" x14ac:dyDescent="0.25">
      <c r="O228" s="229"/>
    </row>
    <row r="229" spans="15:15" x14ac:dyDescent="0.25">
      <c r="O229" s="229"/>
    </row>
    <row r="230" spans="15:15" x14ac:dyDescent="0.25">
      <c r="O230" s="229"/>
    </row>
    <row r="231" spans="15:15" x14ac:dyDescent="0.25">
      <c r="O231" s="229"/>
    </row>
    <row r="232" spans="15:15" x14ac:dyDescent="0.25">
      <c r="O232" s="229"/>
    </row>
    <row r="233" spans="15:15" x14ac:dyDescent="0.25">
      <c r="O233" s="229"/>
    </row>
    <row r="234" spans="15:15" x14ac:dyDescent="0.25">
      <c r="O234" s="229"/>
    </row>
    <row r="235" spans="15:15" x14ac:dyDescent="0.25">
      <c r="O235" s="229"/>
    </row>
    <row r="236" spans="15:15" x14ac:dyDescent="0.25">
      <c r="O236" s="229"/>
    </row>
    <row r="237" spans="15:15" x14ac:dyDescent="0.25">
      <c r="O237" s="229"/>
    </row>
    <row r="238" spans="15:15" x14ac:dyDescent="0.25">
      <c r="O238" s="229"/>
    </row>
    <row r="239" spans="15:15" x14ac:dyDescent="0.25">
      <c r="O239" s="229"/>
    </row>
    <row r="240" spans="15:15" x14ac:dyDescent="0.25">
      <c r="O240" s="229"/>
    </row>
    <row r="241" spans="15:15" x14ac:dyDescent="0.25">
      <c r="O241" s="229"/>
    </row>
    <row r="242" spans="15:15" x14ac:dyDescent="0.25">
      <c r="O242" s="229"/>
    </row>
    <row r="243" spans="15:15" x14ac:dyDescent="0.25">
      <c r="O243" s="229"/>
    </row>
    <row r="244" spans="15:15" x14ac:dyDescent="0.25">
      <c r="O244" s="229"/>
    </row>
    <row r="245" spans="15:15" x14ac:dyDescent="0.25">
      <c r="O245" s="229"/>
    </row>
    <row r="246" spans="15:15" x14ac:dyDescent="0.25">
      <c r="O246" s="229"/>
    </row>
    <row r="247" spans="15:15" x14ac:dyDescent="0.25">
      <c r="O247" s="229"/>
    </row>
    <row r="248" spans="15:15" x14ac:dyDescent="0.25">
      <c r="O248" s="229"/>
    </row>
    <row r="249" spans="15:15" x14ac:dyDescent="0.25">
      <c r="O249" s="229"/>
    </row>
    <row r="250" spans="15:15" x14ac:dyDescent="0.25">
      <c r="O250" s="229"/>
    </row>
    <row r="251" spans="15:15" x14ac:dyDescent="0.25">
      <c r="O251" s="229"/>
    </row>
    <row r="252" spans="15:15" x14ac:dyDescent="0.25">
      <c r="O252" s="229"/>
    </row>
    <row r="253" spans="15:15" x14ac:dyDescent="0.25">
      <c r="O253" s="229"/>
    </row>
    <row r="254" spans="15:15" x14ac:dyDescent="0.25">
      <c r="O254" s="229"/>
    </row>
    <row r="255" spans="15:15" x14ac:dyDescent="0.25">
      <c r="O255" s="229"/>
    </row>
    <row r="256" spans="15:15" x14ac:dyDescent="0.25">
      <c r="O256" s="229"/>
    </row>
    <row r="257" spans="15:15" x14ac:dyDescent="0.25">
      <c r="O257" s="229"/>
    </row>
    <row r="258" spans="15:15" x14ac:dyDescent="0.25">
      <c r="O258" s="229"/>
    </row>
    <row r="259" spans="15:15" x14ac:dyDescent="0.25">
      <c r="O259" s="229"/>
    </row>
    <row r="260" spans="15:15" x14ac:dyDescent="0.25">
      <c r="O260" s="229"/>
    </row>
    <row r="261" spans="15:15" x14ac:dyDescent="0.25">
      <c r="O261" s="229"/>
    </row>
    <row r="262" spans="15:15" x14ac:dyDescent="0.25">
      <c r="O262" s="229"/>
    </row>
    <row r="263" spans="15:15" x14ac:dyDescent="0.25">
      <c r="O263" s="229"/>
    </row>
    <row r="264" spans="15:15" x14ac:dyDescent="0.25">
      <c r="O264" s="229"/>
    </row>
    <row r="265" spans="15:15" x14ac:dyDescent="0.25">
      <c r="O265" s="229"/>
    </row>
    <row r="266" spans="15:15" x14ac:dyDescent="0.25">
      <c r="O266" s="229"/>
    </row>
    <row r="267" spans="15:15" x14ac:dyDescent="0.25">
      <c r="O267" s="229"/>
    </row>
    <row r="268" spans="15:15" x14ac:dyDescent="0.25">
      <c r="O268" s="229"/>
    </row>
    <row r="269" spans="15:15" x14ac:dyDescent="0.25">
      <c r="O269" s="229"/>
    </row>
    <row r="270" spans="15:15" x14ac:dyDescent="0.25">
      <c r="O270" s="229"/>
    </row>
    <row r="271" spans="15:15" x14ac:dyDescent="0.25">
      <c r="O271" s="229"/>
    </row>
    <row r="272" spans="15:15" x14ac:dyDescent="0.25">
      <c r="O272" s="229"/>
    </row>
    <row r="273" spans="15:15" x14ac:dyDescent="0.25">
      <c r="O273" s="229"/>
    </row>
    <row r="274" spans="15:15" x14ac:dyDescent="0.25">
      <c r="O274" s="229"/>
    </row>
    <row r="275" spans="15:15" x14ac:dyDescent="0.25">
      <c r="O275" s="229"/>
    </row>
    <row r="276" spans="15:15" x14ac:dyDescent="0.25">
      <c r="O276" s="229"/>
    </row>
    <row r="277" spans="15:15" x14ac:dyDescent="0.25">
      <c r="O277" s="229"/>
    </row>
    <row r="278" spans="15:15" x14ac:dyDescent="0.25">
      <c r="O278" s="229"/>
    </row>
    <row r="279" spans="15:15" x14ac:dyDescent="0.25">
      <c r="O279" s="229"/>
    </row>
    <row r="280" spans="15:15" x14ac:dyDescent="0.25">
      <c r="O280" s="229"/>
    </row>
    <row r="281" spans="15:15" x14ac:dyDescent="0.25">
      <c r="O281" s="229"/>
    </row>
    <row r="282" spans="15:15" x14ac:dyDescent="0.25">
      <c r="O282" s="229"/>
    </row>
    <row r="283" spans="15:15" x14ac:dyDescent="0.25">
      <c r="O283" s="229"/>
    </row>
    <row r="284" spans="15:15" x14ac:dyDescent="0.25">
      <c r="O284" s="229"/>
    </row>
    <row r="285" spans="15:15" x14ac:dyDescent="0.25">
      <c r="O285" s="229"/>
    </row>
    <row r="286" spans="15:15" x14ac:dyDescent="0.25">
      <c r="O286" s="229"/>
    </row>
    <row r="287" spans="15:15" x14ac:dyDescent="0.25">
      <c r="O287" s="229"/>
    </row>
    <row r="288" spans="15:15" x14ac:dyDescent="0.25">
      <c r="O288" s="229"/>
    </row>
    <row r="289" spans="15:15" x14ac:dyDescent="0.25">
      <c r="O289" s="229"/>
    </row>
    <row r="290" spans="15:15" x14ac:dyDescent="0.25">
      <c r="O290" s="229"/>
    </row>
    <row r="291" spans="15:15" x14ac:dyDescent="0.25">
      <c r="O291" s="229"/>
    </row>
    <row r="292" spans="15:15" x14ac:dyDescent="0.25">
      <c r="O292" s="229"/>
    </row>
    <row r="293" spans="15:15" x14ac:dyDescent="0.25">
      <c r="O293" s="229"/>
    </row>
    <row r="294" spans="15:15" x14ac:dyDescent="0.25">
      <c r="O294" s="229"/>
    </row>
    <row r="295" spans="15:15" x14ac:dyDescent="0.25">
      <c r="O295" s="229"/>
    </row>
    <row r="296" spans="15:15" x14ac:dyDescent="0.25">
      <c r="O296" s="229"/>
    </row>
    <row r="297" spans="15:15" x14ac:dyDescent="0.25">
      <c r="O297" s="229"/>
    </row>
    <row r="298" spans="15:15" x14ac:dyDescent="0.25">
      <c r="O298" s="229"/>
    </row>
    <row r="299" spans="15:15" x14ac:dyDescent="0.25">
      <c r="O299" s="229"/>
    </row>
    <row r="300" spans="15:15" x14ac:dyDescent="0.25">
      <c r="O300" s="229"/>
    </row>
    <row r="301" spans="15:15" x14ac:dyDescent="0.25">
      <c r="O301" s="229"/>
    </row>
    <row r="302" spans="15:15" x14ac:dyDescent="0.25">
      <c r="O302" s="229"/>
    </row>
    <row r="303" spans="15:15" x14ac:dyDescent="0.25">
      <c r="O303" s="229"/>
    </row>
    <row r="304" spans="15:15" x14ac:dyDescent="0.25">
      <c r="O304" s="229"/>
    </row>
    <row r="305" spans="15:15" x14ac:dyDescent="0.25">
      <c r="O305" s="229"/>
    </row>
    <row r="306" spans="15:15" x14ac:dyDescent="0.25">
      <c r="O306" s="229"/>
    </row>
    <row r="307" spans="15:15" x14ac:dyDescent="0.25">
      <c r="O307" s="229"/>
    </row>
    <row r="308" spans="15:15" x14ac:dyDescent="0.25">
      <c r="O308" s="229"/>
    </row>
    <row r="309" spans="15:15" x14ac:dyDescent="0.25">
      <c r="O309" s="229"/>
    </row>
    <row r="310" spans="15:15" x14ac:dyDescent="0.25">
      <c r="O310" s="229"/>
    </row>
    <row r="311" spans="15:15" x14ac:dyDescent="0.25">
      <c r="O311" s="229"/>
    </row>
    <row r="312" spans="15:15" x14ac:dyDescent="0.25">
      <c r="O312" s="229"/>
    </row>
    <row r="313" spans="15:15" x14ac:dyDescent="0.25">
      <c r="O313" s="229"/>
    </row>
    <row r="314" spans="15:15" x14ac:dyDescent="0.25">
      <c r="O314" s="229"/>
    </row>
    <row r="315" spans="15:15" x14ac:dyDescent="0.25">
      <c r="O315" s="229"/>
    </row>
    <row r="316" spans="15:15" x14ac:dyDescent="0.25">
      <c r="O316" s="229"/>
    </row>
    <row r="317" spans="15:15" x14ac:dyDescent="0.25">
      <c r="O317" s="229"/>
    </row>
    <row r="318" spans="15:15" x14ac:dyDescent="0.25">
      <c r="O318" s="229"/>
    </row>
    <row r="319" spans="15:15" x14ac:dyDescent="0.25">
      <c r="O319" s="229"/>
    </row>
    <row r="320" spans="15:15" x14ac:dyDescent="0.25">
      <c r="O320" s="229"/>
    </row>
    <row r="321" spans="15:15" x14ac:dyDescent="0.25">
      <c r="O321" s="229"/>
    </row>
    <row r="322" spans="15:15" x14ac:dyDescent="0.25">
      <c r="O322" s="229"/>
    </row>
    <row r="323" spans="15:15" x14ac:dyDescent="0.25">
      <c r="O323" s="229"/>
    </row>
    <row r="324" spans="15:15" x14ac:dyDescent="0.25">
      <c r="O324" s="229"/>
    </row>
    <row r="325" spans="15:15" x14ac:dyDescent="0.25">
      <c r="O325" s="229"/>
    </row>
    <row r="326" spans="15:15" x14ac:dyDescent="0.25">
      <c r="O326" s="229"/>
    </row>
    <row r="327" spans="15:15" x14ac:dyDescent="0.25">
      <c r="O327" s="229"/>
    </row>
    <row r="328" spans="15:15" x14ac:dyDescent="0.25">
      <c r="O328" s="229"/>
    </row>
    <row r="329" spans="15:15" x14ac:dyDescent="0.25">
      <c r="O329" s="229"/>
    </row>
    <row r="330" spans="15:15" x14ac:dyDescent="0.25">
      <c r="O330" s="229"/>
    </row>
    <row r="331" spans="15:15" x14ac:dyDescent="0.25">
      <c r="O331" s="229"/>
    </row>
    <row r="332" spans="15:15" x14ac:dyDescent="0.25">
      <c r="O332" s="229"/>
    </row>
    <row r="333" spans="15:15" x14ac:dyDescent="0.25">
      <c r="O333" s="229"/>
    </row>
    <row r="334" spans="15:15" x14ac:dyDescent="0.25">
      <c r="O334" s="229"/>
    </row>
    <row r="335" spans="15:15" x14ac:dyDescent="0.25">
      <c r="O335" s="229"/>
    </row>
    <row r="336" spans="15:15" x14ac:dyDescent="0.25">
      <c r="O336" s="229"/>
    </row>
    <row r="337" spans="15:15" x14ac:dyDescent="0.25">
      <c r="O337" s="229"/>
    </row>
    <row r="338" spans="15:15" x14ac:dyDescent="0.25">
      <c r="O338" s="229"/>
    </row>
    <row r="339" spans="15:15" x14ac:dyDescent="0.25">
      <c r="O339" s="229"/>
    </row>
    <row r="340" spans="15:15" x14ac:dyDescent="0.25">
      <c r="O340" s="229"/>
    </row>
    <row r="341" spans="15:15" x14ac:dyDescent="0.25">
      <c r="O341" s="229"/>
    </row>
    <row r="342" spans="15:15" x14ac:dyDescent="0.25">
      <c r="O342" s="229"/>
    </row>
    <row r="343" spans="15:15" x14ac:dyDescent="0.25">
      <c r="O343" s="229"/>
    </row>
    <row r="344" spans="15:15" x14ac:dyDescent="0.25">
      <c r="O344" s="229"/>
    </row>
    <row r="345" spans="15:15" x14ac:dyDescent="0.25">
      <c r="O345" s="229"/>
    </row>
    <row r="346" spans="15:15" x14ac:dyDescent="0.25">
      <c r="O346" s="229"/>
    </row>
    <row r="347" spans="15:15" x14ac:dyDescent="0.25">
      <c r="O347" s="229"/>
    </row>
    <row r="348" spans="15:15" x14ac:dyDescent="0.25">
      <c r="O348" s="229"/>
    </row>
    <row r="349" spans="15:15" x14ac:dyDescent="0.25">
      <c r="O349" s="229"/>
    </row>
    <row r="350" spans="15:15" x14ac:dyDescent="0.25">
      <c r="O350" s="229"/>
    </row>
    <row r="351" spans="15:15" x14ac:dyDescent="0.25">
      <c r="O351" s="229"/>
    </row>
    <row r="352" spans="15:15" x14ac:dyDescent="0.25">
      <c r="O352" s="229"/>
    </row>
    <row r="353" spans="15:15" x14ac:dyDescent="0.25">
      <c r="O353" s="229"/>
    </row>
    <row r="354" spans="15:15" x14ac:dyDescent="0.25">
      <c r="O354" s="229"/>
    </row>
    <row r="355" spans="15:15" x14ac:dyDescent="0.25">
      <c r="O355" s="229"/>
    </row>
    <row r="356" spans="15:15" x14ac:dyDescent="0.25">
      <c r="O356" s="229"/>
    </row>
    <row r="357" spans="15:15" x14ac:dyDescent="0.25">
      <c r="O357" s="229"/>
    </row>
    <row r="358" spans="15:15" x14ac:dyDescent="0.25">
      <c r="O358" s="229"/>
    </row>
    <row r="359" spans="15:15" x14ac:dyDescent="0.25">
      <c r="O359" s="229"/>
    </row>
    <row r="360" spans="15:15" x14ac:dyDescent="0.25">
      <c r="O360" s="229"/>
    </row>
    <row r="361" spans="15:15" x14ac:dyDescent="0.25">
      <c r="O361" s="229"/>
    </row>
    <row r="362" spans="15:15" x14ac:dyDescent="0.25">
      <c r="O362" s="229"/>
    </row>
    <row r="363" spans="15:15" x14ac:dyDescent="0.25">
      <c r="O363" s="229"/>
    </row>
    <row r="364" spans="15:15" x14ac:dyDescent="0.25">
      <c r="O364" s="229"/>
    </row>
    <row r="365" spans="15:15" x14ac:dyDescent="0.25">
      <c r="O365" s="229"/>
    </row>
    <row r="366" spans="15:15" x14ac:dyDescent="0.25">
      <c r="O366" s="229"/>
    </row>
    <row r="367" spans="15:15" x14ac:dyDescent="0.25">
      <c r="O367" s="229"/>
    </row>
    <row r="368" spans="15:15" x14ac:dyDescent="0.25">
      <c r="O368" s="229"/>
    </row>
    <row r="369" spans="15:15" x14ac:dyDescent="0.25">
      <c r="O369" s="229"/>
    </row>
    <row r="370" spans="15:15" x14ac:dyDescent="0.25">
      <c r="O370" s="229"/>
    </row>
    <row r="371" spans="15:15" x14ac:dyDescent="0.25">
      <c r="O371" s="229"/>
    </row>
    <row r="372" spans="15:15" x14ac:dyDescent="0.25">
      <c r="O372" s="229"/>
    </row>
    <row r="373" spans="15:15" x14ac:dyDescent="0.25">
      <c r="O373" s="229"/>
    </row>
    <row r="374" spans="15:15" x14ac:dyDescent="0.25">
      <c r="O374" s="229"/>
    </row>
    <row r="375" spans="15:15" x14ac:dyDescent="0.25">
      <c r="O375" s="229"/>
    </row>
    <row r="376" spans="15:15" x14ac:dyDescent="0.25">
      <c r="O376" s="229"/>
    </row>
    <row r="377" spans="15:15" x14ac:dyDescent="0.25">
      <c r="O377" s="229"/>
    </row>
    <row r="378" spans="15:15" x14ac:dyDescent="0.25">
      <c r="O378" s="229"/>
    </row>
    <row r="379" spans="15:15" x14ac:dyDescent="0.25">
      <c r="O379" s="229"/>
    </row>
    <row r="380" spans="15:15" x14ac:dyDescent="0.25">
      <c r="O380" s="229"/>
    </row>
    <row r="381" spans="15:15" x14ac:dyDescent="0.25">
      <c r="O381" s="229"/>
    </row>
    <row r="382" spans="15:15" x14ac:dyDescent="0.25">
      <c r="O382" s="229"/>
    </row>
    <row r="383" spans="15:15" x14ac:dyDescent="0.25">
      <c r="O383" s="229"/>
    </row>
    <row r="384" spans="15:15" x14ac:dyDescent="0.25">
      <c r="O384" s="229"/>
    </row>
    <row r="385" spans="15:15" x14ac:dyDescent="0.25">
      <c r="O385" s="229"/>
    </row>
    <row r="386" spans="15:15" x14ac:dyDescent="0.25">
      <c r="O386" s="229"/>
    </row>
    <row r="387" spans="15:15" x14ac:dyDescent="0.25">
      <c r="O387" s="229"/>
    </row>
    <row r="388" spans="15:15" x14ac:dyDescent="0.25">
      <c r="O388" s="229"/>
    </row>
    <row r="389" spans="15:15" x14ac:dyDescent="0.25">
      <c r="O389" s="229"/>
    </row>
    <row r="390" spans="15:15" x14ac:dyDescent="0.25">
      <c r="O390" s="229"/>
    </row>
    <row r="391" spans="15:15" x14ac:dyDescent="0.25">
      <c r="O391" s="229"/>
    </row>
    <row r="392" spans="15:15" x14ac:dyDescent="0.25">
      <c r="O392" s="229"/>
    </row>
    <row r="393" spans="15:15" x14ac:dyDescent="0.25">
      <c r="O393" s="229"/>
    </row>
    <row r="394" spans="15:15" x14ac:dyDescent="0.25">
      <c r="O394" s="229"/>
    </row>
    <row r="395" spans="15:15" x14ac:dyDescent="0.25">
      <c r="O395" s="229"/>
    </row>
    <row r="396" spans="15:15" x14ac:dyDescent="0.25">
      <c r="O396" s="229"/>
    </row>
    <row r="397" spans="15:15" x14ac:dyDescent="0.25">
      <c r="O397" s="229"/>
    </row>
    <row r="398" spans="15:15" x14ac:dyDescent="0.25">
      <c r="O398" s="229"/>
    </row>
    <row r="399" spans="15:15" x14ac:dyDescent="0.25">
      <c r="O399" s="229"/>
    </row>
    <row r="400" spans="15:15" x14ac:dyDescent="0.25">
      <c r="O400" s="229"/>
    </row>
    <row r="401" spans="15:15" x14ac:dyDescent="0.25">
      <c r="O401" s="229"/>
    </row>
    <row r="402" spans="15:15" x14ac:dyDescent="0.25">
      <c r="O402" s="229"/>
    </row>
    <row r="403" spans="15:15" x14ac:dyDescent="0.25">
      <c r="O403" s="229"/>
    </row>
    <row r="404" spans="15:15" x14ac:dyDescent="0.25">
      <c r="O404" s="229"/>
    </row>
    <row r="405" spans="15:15" x14ac:dyDescent="0.25">
      <c r="O405" s="229"/>
    </row>
    <row r="406" spans="15:15" x14ac:dyDescent="0.25">
      <c r="O406" s="229"/>
    </row>
    <row r="407" spans="15:15" x14ac:dyDescent="0.25">
      <c r="O407" s="229"/>
    </row>
    <row r="408" spans="15:15" x14ac:dyDescent="0.25">
      <c r="O408" s="229"/>
    </row>
    <row r="409" spans="15:15" x14ac:dyDescent="0.25">
      <c r="O409" s="229"/>
    </row>
    <row r="410" spans="15:15" x14ac:dyDescent="0.25">
      <c r="O410" s="229"/>
    </row>
    <row r="411" spans="15:15" x14ac:dyDescent="0.25">
      <c r="O411" s="229"/>
    </row>
    <row r="412" spans="15:15" x14ac:dyDescent="0.25">
      <c r="O412" s="229"/>
    </row>
    <row r="413" spans="15:15" x14ac:dyDescent="0.25">
      <c r="O413" s="229"/>
    </row>
    <row r="414" spans="15:15" x14ac:dyDescent="0.25">
      <c r="O414" s="229"/>
    </row>
    <row r="415" spans="15:15" x14ac:dyDescent="0.25">
      <c r="O415" s="229"/>
    </row>
    <row r="416" spans="15:15" x14ac:dyDescent="0.25">
      <c r="O416" s="229"/>
    </row>
    <row r="417" spans="15:15" x14ac:dyDescent="0.25">
      <c r="O417" s="229"/>
    </row>
    <row r="418" spans="15:15" x14ac:dyDescent="0.25">
      <c r="O418" s="229"/>
    </row>
    <row r="419" spans="15:15" x14ac:dyDescent="0.25">
      <c r="O419" s="229"/>
    </row>
    <row r="420" spans="15:15" x14ac:dyDescent="0.25">
      <c r="O420" s="229"/>
    </row>
    <row r="421" spans="15:15" x14ac:dyDescent="0.25">
      <c r="O421" s="229"/>
    </row>
    <row r="422" spans="15:15" x14ac:dyDescent="0.25">
      <c r="O422" s="229"/>
    </row>
    <row r="423" spans="15:15" x14ac:dyDescent="0.25">
      <c r="O423" s="229"/>
    </row>
    <row r="424" spans="15:15" x14ac:dyDescent="0.25">
      <c r="O424" s="229"/>
    </row>
    <row r="425" spans="15:15" x14ac:dyDescent="0.25">
      <c r="O425" s="229"/>
    </row>
    <row r="426" spans="15:15" x14ac:dyDescent="0.25">
      <c r="O426" s="229"/>
    </row>
    <row r="427" spans="15:15" x14ac:dyDescent="0.25">
      <c r="O427" s="229"/>
    </row>
    <row r="428" spans="15:15" x14ac:dyDescent="0.25">
      <c r="O428" s="229"/>
    </row>
    <row r="429" spans="15:15" x14ac:dyDescent="0.25">
      <c r="O429" s="229"/>
    </row>
    <row r="430" spans="15:15" x14ac:dyDescent="0.25">
      <c r="O430" s="229"/>
    </row>
    <row r="431" spans="15:15" x14ac:dyDescent="0.25">
      <c r="O431" s="229"/>
    </row>
    <row r="432" spans="15:15" x14ac:dyDescent="0.25">
      <c r="O432" s="229"/>
    </row>
    <row r="433" spans="15:15" x14ac:dyDescent="0.25">
      <c r="O433" s="229"/>
    </row>
    <row r="434" spans="15:15" x14ac:dyDescent="0.25">
      <c r="O434" s="229"/>
    </row>
    <row r="435" spans="15:15" x14ac:dyDescent="0.25">
      <c r="O435" s="229"/>
    </row>
    <row r="436" spans="15:15" x14ac:dyDescent="0.25">
      <c r="O436" s="229"/>
    </row>
    <row r="437" spans="15:15" x14ac:dyDescent="0.25">
      <c r="O437" s="229"/>
    </row>
    <row r="438" spans="15:15" x14ac:dyDescent="0.25">
      <c r="O438" s="229"/>
    </row>
    <row r="439" spans="15:15" x14ac:dyDescent="0.25">
      <c r="O439" s="229"/>
    </row>
    <row r="440" spans="15:15" x14ac:dyDescent="0.25">
      <c r="O440" s="229"/>
    </row>
    <row r="441" spans="15:15" x14ac:dyDescent="0.25">
      <c r="O441" s="229"/>
    </row>
    <row r="442" spans="15:15" x14ac:dyDescent="0.25">
      <c r="O442" s="229"/>
    </row>
    <row r="443" spans="15:15" x14ac:dyDescent="0.25">
      <c r="O443" s="229"/>
    </row>
    <row r="444" spans="15:15" x14ac:dyDescent="0.25">
      <c r="O444" s="229"/>
    </row>
    <row r="445" spans="15:15" x14ac:dyDescent="0.25">
      <c r="O445" s="229"/>
    </row>
    <row r="446" spans="15:15" x14ac:dyDescent="0.25">
      <c r="O446" s="229"/>
    </row>
    <row r="447" spans="15:15" x14ac:dyDescent="0.25">
      <c r="O447" s="229"/>
    </row>
    <row r="448" spans="15:15" x14ac:dyDescent="0.25">
      <c r="O448" s="229"/>
    </row>
    <row r="449" spans="15:15" x14ac:dyDescent="0.25">
      <c r="O449" s="229"/>
    </row>
    <row r="450" spans="15:15" x14ac:dyDescent="0.25">
      <c r="O450" s="229"/>
    </row>
    <row r="451" spans="15:15" x14ac:dyDescent="0.25">
      <c r="O451" s="229"/>
    </row>
    <row r="452" spans="15:15" x14ac:dyDescent="0.25">
      <c r="O452" s="229"/>
    </row>
    <row r="453" spans="15:15" x14ac:dyDescent="0.25">
      <c r="O453" s="229"/>
    </row>
    <row r="454" spans="15:15" x14ac:dyDescent="0.25">
      <c r="O454" s="229"/>
    </row>
    <row r="455" spans="15:15" x14ac:dyDescent="0.25">
      <c r="O455" s="229"/>
    </row>
    <row r="456" spans="15:15" x14ac:dyDescent="0.25">
      <c r="O456" s="229"/>
    </row>
    <row r="457" spans="15:15" x14ac:dyDescent="0.25">
      <c r="O457" s="229"/>
    </row>
    <row r="458" spans="15:15" x14ac:dyDescent="0.25">
      <c r="O458" s="229"/>
    </row>
    <row r="459" spans="15:15" x14ac:dyDescent="0.25">
      <c r="O459" s="229"/>
    </row>
    <row r="460" spans="15:15" x14ac:dyDescent="0.25">
      <c r="O460" s="229"/>
    </row>
    <row r="461" spans="15:15" x14ac:dyDescent="0.25">
      <c r="O461" s="229"/>
    </row>
    <row r="462" spans="15:15" x14ac:dyDescent="0.25">
      <c r="O462" s="229"/>
    </row>
    <row r="463" spans="15:15" x14ac:dyDescent="0.25">
      <c r="O463" s="229"/>
    </row>
    <row r="464" spans="15:15" x14ac:dyDescent="0.25">
      <c r="O464" s="229"/>
    </row>
    <row r="465" spans="15:15" x14ac:dyDescent="0.25">
      <c r="O465" s="229"/>
    </row>
    <row r="466" spans="15:15" x14ac:dyDescent="0.25">
      <c r="O466" s="229"/>
    </row>
    <row r="467" spans="15:15" x14ac:dyDescent="0.25">
      <c r="O467" s="229"/>
    </row>
    <row r="468" spans="15:15" x14ac:dyDescent="0.25">
      <c r="O468" s="229"/>
    </row>
    <row r="469" spans="15:15" x14ac:dyDescent="0.25">
      <c r="O469" s="229"/>
    </row>
    <row r="470" spans="15:15" x14ac:dyDescent="0.25">
      <c r="O470" s="229"/>
    </row>
    <row r="471" spans="15:15" x14ac:dyDescent="0.25">
      <c r="O471" s="229"/>
    </row>
    <row r="472" spans="15:15" x14ac:dyDescent="0.25">
      <c r="O472" s="229"/>
    </row>
    <row r="473" spans="15:15" x14ac:dyDescent="0.25">
      <c r="O473" s="229"/>
    </row>
    <row r="474" spans="15:15" x14ac:dyDescent="0.25">
      <c r="O474" s="229"/>
    </row>
    <row r="475" spans="15:15" x14ac:dyDescent="0.25">
      <c r="O475" s="229"/>
    </row>
    <row r="476" spans="15:15" x14ac:dyDescent="0.25">
      <c r="O476" s="229"/>
    </row>
    <row r="477" spans="15:15" x14ac:dyDescent="0.25">
      <c r="O477" s="229"/>
    </row>
    <row r="478" spans="15:15" x14ac:dyDescent="0.25">
      <c r="O478" s="229"/>
    </row>
    <row r="479" spans="15:15" x14ac:dyDescent="0.25">
      <c r="O479" s="229"/>
    </row>
    <row r="480" spans="15:15" x14ac:dyDescent="0.25">
      <c r="O480" s="229"/>
    </row>
    <row r="481" spans="15:15" x14ac:dyDescent="0.25">
      <c r="O481" s="229"/>
    </row>
    <row r="482" spans="15:15" x14ac:dyDescent="0.25">
      <c r="O482" s="229"/>
    </row>
    <row r="483" spans="15:15" x14ac:dyDescent="0.25">
      <c r="O483" s="229"/>
    </row>
    <row r="484" spans="15:15" x14ac:dyDescent="0.25">
      <c r="O484" s="229"/>
    </row>
    <row r="485" spans="15:15" x14ac:dyDescent="0.25">
      <c r="O485" s="229"/>
    </row>
    <row r="486" spans="15:15" x14ac:dyDescent="0.25">
      <c r="O486" s="229"/>
    </row>
    <row r="487" spans="15:15" x14ac:dyDescent="0.25">
      <c r="O487" s="229"/>
    </row>
    <row r="488" spans="15:15" x14ac:dyDescent="0.25">
      <c r="O488" s="229"/>
    </row>
    <row r="489" spans="15:15" x14ac:dyDescent="0.25">
      <c r="O489" s="229"/>
    </row>
    <row r="490" spans="15:15" x14ac:dyDescent="0.25">
      <c r="O490" s="229"/>
    </row>
    <row r="491" spans="15:15" x14ac:dyDescent="0.25">
      <c r="O491" s="229"/>
    </row>
    <row r="492" spans="15:15" x14ac:dyDescent="0.25">
      <c r="O492" s="229"/>
    </row>
    <row r="493" spans="15:15" x14ac:dyDescent="0.25">
      <c r="O493" s="229"/>
    </row>
    <row r="494" spans="15:15" x14ac:dyDescent="0.25">
      <c r="O494" s="229"/>
    </row>
    <row r="495" spans="15:15" x14ac:dyDescent="0.25">
      <c r="O495" s="229"/>
    </row>
    <row r="496" spans="15:15" x14ac:dyDescent="0.25">
      <c r="O496" s="229"/>
    </row>
    <row r="497" spans="15:15" x14ac:dyDescent="0.25">
      <c r="O497" s="229"/>
    </row>
    <row r="498" spans="15:15" x14ac:dyDescent="0.25">
      <c r="O498" s="229"/>
    </row>
    <row r="499" spans="15:15" x14ac:dyDescent="0.25">
      <c r="O499" s="229"/>
    </row>
    <row r="500" spans="15:15" x14ac:dyDescent="0.25">
      <c r="O500" s="229"/>
    </row>
    <row r="501" spans="15:15" x14ac:dyDescent="0.25">
      <c r="O501" s="229"/>
    </row>
    <row r="502" spans="15:15" x14ac:dyDescent="0.25">
      <c r="O502" s="229"/>
    </row>
    <row r="503" spans="15:15" x14ac:dyDescent="0.25">
      <c r="O503" s="229"/>
    </row>
    <row r="504" spans="15:15" x14ac:dyDescent="0.25">
      <c r="O504" s="229"/>
    </row>
    <row r="505" spans="15:15" x14ac:dyDescent="0.25">
      <c r="O505" s="229"/>
    </row>
    <row r="506" spans="15:15" x14ac:dyDescent="0.25">
      <c r="O506" s="229"/>
    </row>
    <row r="507" spans="15:15" x14ac:dyDescent="0.25">
      <c r="O507" s="229"/>
    </row>
    <row r="508" spans="15:15" x14ac:dyDescent="0.25">
      <c r="O508" s="229"/>
    </row>
    <row r="509" spans="15:15" x14ac:dyDescent="0.25">
      <c r="O509" s="229"/>
    </row>
    <row r="510" spans="15:15" x14ac:dyDescent="0.25">
      <c r="O510" s="229"/>
    </row>
    <row r="511" spans="15:15" x14ac:dyDescent="0.25">
      <c r="O511" s="229"/>
    </row>
    <row r="512" spans="15:15" x14ac:dyDescent="0.25">
      <c r="O512" s="229"/>
    </row>
    <row r="513" spans="15:15" x14ac:dyDescent="0.25">
      <c r="O513" s="229"/>
    </row>
    <row r="514" spans="15:15" x14ac:dyDescent="0.25">
      <c r="O514" s="229"/>
    </row>
    <row r="515" spans="15:15" x14ac:dyDescent="0.25">
      <c r="O515" s="229"/>
    </row>
    <row r="516" spans="15:15" x14ac:dyDescent="0.25">
      <c r="O516" s="229"/>
    </row>
    <row r="517" spans="15:15" x14ac:dyDescent="0.25">
      <c r="O517" s="229"/>
    </row>
    <row r="518" spans="15:15" x14ac:dyDescent="0.25">
      <c r="O518" s="229"/>
    </row>
    <row r="519" spans="15:15" x14ac:dyDescent="0.25">
      <c r="O519" s="229"/>
    </row>
    <row r="520" spans="15:15" x14ac:dyDescent="0.25">
      <c r="O520" s="229"/>
    </row>
    <row r="521" spans="15:15" x14ac:dyDescent="0.25">
      <c r="O521" s="229"/>
    </row>
    <row r="522" spans="15:15" x14ac:dyDescent="0.25">
      <c r="O522" s="229"/>
    </row>
    <row r="523" spans="15:15" x14ac:dyDescent="0.25">
      <c r="O523" s="229"/>
    </row>
    <row r="524" spans="15:15" x14ac:dyDescent="0.25">
      <c r="O524" s="229"/>
    </row>
    <row r="525" spans="15:15" x14ac:dyDescent="0.25">
      <c r="O525" s="229"/>
    </row>
    <row r="526" spans="15:15" x14ac:dyDescent="0.25">
      <c r="O526" s="229"/>
    </row>
    <row r="527" spans="15:15" x14ac:dyDescent="0.25">
      <c r="O527" s="229"/>
    </row>
    <row r="528" spans="15:15" x14ac:dyDescent="0.25">
      <c r="O528" s="229"/>
    </row>
    <row r="529" spans="15:15" x14ac:dyDescent="0.25">
      <c r="O529" s="229"/>
    </row>
    <row r="530" spans="15:15" x14ac:dyDescent="0.25">
      <c r="O530" s="229"/>
    </row>
    <row r="531" spans="15:15" x14ac:dyDescent="0.25">
      <c r="O531" s="229"/>
    </row>
    <row r="532" spans="15:15" x14ac:dyDescent="0.25">
      <c r="O532" s="229"/>
    </row>
    <row r="533" spans="15:15" x14ac:dyDescent="0.25">
      <c r="O533" s="229"/>
    </row>
    <row r="534" spans="15:15" x14ac:dyDescent="0.25">
      <c r="O534" s="229"/>
    </row>
    <row r="535" spans="15:15" x14ac:dyDescent="0.25">
      <c r="O535" s="229"/>
    </row>
    <row r="536" spans="15:15" x14ac:dyDescent="0.25">
      <c r="O536" s="229"/>
    </row>
    <row r="537" spans="15:15" x14ac:dyDescent="0.25">
      <c r="O537" s="229"/>
    </row>
    <row r="538" spans="15:15" x14ac:dyDescent="0.25">
      <c r="O538" s="229"/>
    </row>
    <row r="539" spans="15:15" x14ac:dyDescent="0.25">
      <c r="O539" s="229"/>
    </row>
    <row r="540" spans="15:15" x14ac:dyDescent="0.25">
      <c r="O540" s="229"/>
    </row>
    <row r="541" spans="15:15" x14ac:dyDescent="0.25">
      <c r="O541" s="229"/>
    </row>
    <row r="542" spans="15:15" x14ac:dyDescent="0.25">
      <c r="O542" s="229"/>
    </row>
    <row r="543" spans="15:15" x14ac:dyDescent="0.25">
      <c r="O543" s="229"/>
    </row>
    <row r="544" spans="15:15" x14ac:dyDescent="0.25">
      <c r="O544" s="229"/>
    </row>
    <row r="545" spans="15:15" x14ac:dyDescent="0.25">
      <c r="O545" s="229"/>
    </row>
    <row r="546" spans="15:15" x14ac:dyDescent="0.25">
      <c r="O546" s="229"/>
    </row>
    <row r="547" spans="15:15" x14ac:dyDescent="0.25">
      <c r="O547" s="229"/>
    </row>
    <row r="548" spans="15:15" x14ac:dyDescent="0.25">
      <c r="O548" s="229"/>
    </row>
    <row r="549" spans="15:15" x14ac:dyDescent="0.25">
      <c r="O549" s="229"/>
    </row>
    <row r="550" spans="15:15" x14ac:dyDescent="0.25">
      <c r="O550" s="229"/>
    </row>
    <row r="551" spans="15:15" x14ac:dyDescent="0.25">
      <c r="O551" s="229"/>
    </row>
    <row r="552" spans="15:15" x14ac:dyDescent="0.25">
      <c r="O552" s="229"/>
    </row>
    <row r="553" spans="15:15" x14ac:dyDescent="0.25">
      <c r="O553" s="229"/>
    </row>
    <row r="554" spans="15:15" x14ac:dyDescent="0.25">
      <c r="O554" s="229"/>
    </row>
    <row r="555" spans="15:15" x14ac:dyDescent="0.25">
      <c r="O555" s="229"/>
    </row>
    <row r="556" spans="15:15" x14ac:dyDescent="0.25">
      <c r="O556" s="229"/>
    </row>
    <row r="557" spans="15:15" x14ac:dyDescent="0.25">
      <c r="O557" s="229"/>
    </row>
    <row r="558" spans="15:15" x14ac:dyDescent="0.25">
      <c r="O558" s="229"/>
    </row>
    <row r="559" spans="15:15" x14ac:dyDescent="0.25">
      <c r="O559" s="229"/>
    </row>
    <row r="560" spans="15:15" x14ac:dyDescent="0.25">
      <c r="O560" s="229"/>
    </row>
    <row r="561" spans="15:15" x14ac:dyDescent="0.25">
      <c r="O561" s="229"/>
    </row>
    <row r="562" spans="15:15" x14ac:dyDescent="0.25">
      <c r="O562" s="229"/>
    </row>
    <row r="563" spans="15:15" x14ac:dyDescent="0.25">
      <c r="O563" s="229"/>
    </row>
    <row r="564" spans="15:15" x14ac:dyDescent="0.25">
      <c r="O564" s="229"/>
    </row>
    <row r="565" spans="15:15" x14ac:dyDescent="0.25">
      <c r="O565" s="229"/>
    </row>
    <row r="566" spans="15:15" x14ac:dyDescent="0.25">
      <c r="O566" s="229"/>
    </row>
    <row r="567" spans="15:15" x14ac:dyDescent="0.25">
      <c r="O567" s="229"/>
    </row>
    <row r="568" spans="15:15" x14ac:dyDescent="0.25">
      <c r="O568" s="229"/>
    </row>
    <row r="569" spans="15:15" x14ac:dyDescent="0.25">
      <c r="O569" s="229"/>
    </row>
    <row r="570" spans="15:15" x14ac:dyDescent="0.25">
      <c r="O570" s="229"/>
    </row>
    <row r="571" spans="15:15" x14ac:dyDescent="0.25">
      <c r="O571" s="229"/>
    </row>
    <row r="572" spans="15:15" x14ac:dyDescent="0.25">
      <c r="O572" s="229"/>
    </row>
    <row r="573" spans="15:15" x14ac:dyDescent="0.25">
      <c r="O573" s="229"/>
    </row>
    <row r="574" spans="15:15" x14ac:dyDescent="0.25">
      <c r="O574" s="229"/>
    </row>
    <row r="575" spans="15:15" x14ac:dyDescent="0.25">
      <c r="O575" s="229"/>
    </row>
    <row r="576" spans="15:15" x14ac:dyDescent="0.25">
      <c r="O576" s="229"/>
    </row>
    <row r="577" spans="15:15" x14ac:dyDescent="0.25">
      <c r="O577" s="229"/>
    </row>
    <row r="578" spans="15:15" x14ac:dyDescent="0.25">
      <c r="O578" s="229"/>
    </row>
    <row r="579" spans="15:15" x14ac:dyDescent="0.25">
      <c r="O579" s="229"/>
    </row>
    <row r="580" spans="15:15" x14ac:dyDescent="0.25">
      <c r="O580" s="229"/>
    </row>
    <row r="581" spans="15:15" x14ac:dyDescent="0.25">
      <c r="O581" s="229"/>
    </row>
    <row r="582" spans="15:15" x14ac:dyDescent="0.25">
      <c r="O582" s="229"/>
    </row>
    <row r="583" spans="15:15" x14ac:dyDescent="0.25">
      <c r="O583" s="229"/>
    </row>
    <row r="584" spans="15:15" x14ac:dyDescent="0.25">
      <c r="O584" s="229"/>
    </row>
    <row r="585" spans="15:15" x14ac:dyDescent="0.25">
      <c r="O585" s="229"/>
    </row>
    <row r="586" spans="15:15" x14ac:dyDescent="0.25">
      <c r="O586" s="229"/>
    </row>
    <row r="587" spans="15:15" x14ac:dyDescent="0.25">
      <c r="O587" s="229"/>
    </row>
    <row r="588" spans="15:15" x14ac:dyDescent="0.25">
      <c r="O588" s="229"/>
    </row>
    <row r="589" spans="15:15" x14ac:dyDescent="0.25">
      <c r="O589" s="229"/>
    </row>
    <row r="590" spans="15:15" x14ac:dyDescent="0.25">
      <c r="O590" s="229"/>
    </row>
    <row r="591" spans="15:15" x14ac:dyDescent="0.25">
      <c r="O591" s="229"/>
    </row>
    <row r="592" spans="15:15" x14ac:dyDescent="0.25">
      <c r="O592" s="229"/>
    </row>
    <row r="593" spans="15:15" x14ac:dyDescent="0.25">
      <c r="O593" s="229"/>
    </row>
    <row r="594" spans="15:15" x14ac:dyDescent="0.25">
      <c r="O594" s="229"/>
    </row>
    <row r="595" spans="15:15" x14ac:dyDescent="0.25">
      <c r="O595" s="229"/>
    </row>
    <row r="596" spans="15:15" x14ac:dyDescent="0.25">
      <c r="O596" s="229"/>
    </row>
    <row r="597" spans="15:15" x14ac:dyDescent="0.25">
      <c r="O597" s="229"/>
    </row>
    <row r="598" spans="15:15" x14ac:dyDescent="0.25">
      <c r="O598" s="229"/>
    </row>
    <row r="599" spans="15:15" x14ac:dyDescent="0.25">
      <c r="O599" s="229"/>
    </row>
    <row r="600" spans="15:15" x14ac:dyDescent="0.25">
      <c r="O600" s="229"/>
    </row>
    <row r="601" spans="15:15" x14ac:dyDescent="0.25">
      <c r="O601" s="229"/>
    </row>
    <row r="602" spans="15:15" x14ac:dyDescent="0.25">
      <c r="O602" s="229"/>
    </row>
    <row r="603" spans="15:15" x14ac:dyDescent="0.25">
      <c r="O603" s="229"/>
    </row>
    <row r="604" spans="15:15" x14ac:dyDescent="0.25">
      <c r="O604" s="229"/>
    </row>
    <row r="605" spans="15:15" x14ac:dyDescent="0.25">
      <c r="O605" s="229"/>
    </row>
    <row r="606" spans="15:15" x14ac:dyDescent="0.25">
      <c r="O606" s="229"/>
    </row>
    <row r="607" spans="15:15" x14ac:dyDescent="0.25">
      <c r="O607" s="229"/>
    </row>
    <row r="608" spans="15:15" x14ac:dyDescent="0.25">
      <c r="O608" s="229"/>
    </row>
    <row r="609" spans="15:15" x14ac:dyDescent="0.25">
      <c r="O609" s="229"/>
    </row>
    <row r="610" spans="15:15" x14ac:dyDescent="0.25">
      <c r="O610" s="229"/>
    </row>
    <row r="611" spans="15:15" x14ac:dyDescent="0.25">
      <c r="O611" s="229"/>
    </row>
    <row r="612" spans="15:15" x14ac:dyDescent="0.25">
      <c r="O612" s="229"/>
    </row>
    <row r="613" spans="15:15" x14ac:dyDescent="0.25">
      <c r="O613" s="229"/>
    </row>
    <row r="614" spans="15:15" x14ac:dyDescent="0.25">
      <c r="O614" s="229"/>
    </row>
    <row r="615" spans="15:15" x14ac:dyDescent="0.25">
      <c r="O615" s="229"/>
    </row>
    <row r="616" spans="15:15" x14ac:dyDescent="0.25">
      <c r="O616" s="229"/>
    </row>
    <row r="617" spans="15:15" x14ac:dyDescent="0.25">
      <c r="O617" s="229"/>
    </row>
    <row r="618" spans="15:15" x14ac:dyDescent="0.25">
      <c r="O618" s="229"/>
    </row>
    <row r="619" spans="15:15" x14ac:dyDescent="0.25">
      <c r="O619" s="229"/>
    </row>
    <row r="620" spans="15:15" x14ac:dyDescent="0.25">
      <c r="O620" s="229"/>
    </row>
    <row r="621" spans="15:15" x14ac:dyDescent="0.25">
      <c r="O621" s="229"/>
    </row>
    <row r="622" spans="15:15" x14ac:dyDescent="0.25">
      <c r="O622" s="229"/>
    </row>
    <row r="623" spans="15:15" x14ac:dyDescent="0.25">
      <c r="O623" s="229"/>
    </row>
    <row r="624" spans="15:15" x14ac:dyDescent="0.25">
      <c r="O624" s="229"/>
    </row>
    <row r="625" spans="15:15" x14ac:dyDescent="0.25">
      <c r="O625" s="229"/>
    </row>
    <row r="626" spans="15:15" x14ac:dyDescent="0.25">
      <c r="O626" s="229"/>
    </row>
    <row r="627" spans="15:15" x14ac:dyDescent="0.25">
      <c r="O627" s="229"/>
    </row>
    <row r="628" spans="15:15" x14ac:dyDescent="0.25">
      <c r="O628" s="229"/>
    </row>
    <row r="629" spans="15:15" x14ac:dyDescent="0.25">
      <c r="O629" s="229"/>
    </row>
    <row r="630" spans="15:15" x14ac:dyDescent="0.25">
      <c r="O630" s="229"/>
    </row>
    <row r="631" spans="15:15" x14ac:dyDescent="0.25">
      <c r="O631" s="229"/>
    </row>
    <row r="632" spans="15:15" x14ac:dyDescent="0.25">
      <c r="O632" s="229"/>
    </row>
    <row r="633" spans="15:15" x14ac:dyDescent="0.25">
      <c r="O633" s="229"/>
    </row>
    <row r="634" spans="15:15" x14ac:dyDescent="0.25">
      <c r="O634" s="229"/>
    </row>
    <row r="635" spans="15:15" x14ac:dyDescent="0.25">
      <c r="O635" s="229"/>
    </row>
    <row r="636" spans="15:15" x14ac:dyDescent="0.25">
      <c r="O636" s="229"/>
    </row>
    <row r="637" spans="15:15" x14ac:dyDescent="0.25">
      <c r="O637" s="229"/>
    </row>
    <row r="638" spans="15:15" x14ac:dyDescent="0.25">
      <c r="O638" s="229"/>
    </row>
    <row r="639" spans="15:15" x14ac:dyDescent="0.25">
      <c r="O639" s="229"/>
    </row>
    <row r="640" spans="15:15" x14ac:dyDescent="0.25">
      <c r="O640" s="229"/>
    </row>
    <row r="641" spans="15:15" x14ac:dyDescent="0.25">
      <c r="O641" s="229"/>
    </row>
    <row r="642" spans="15:15" x14ac:dyDescent="0.25">
      <c r="O642" s="229"/>
    </row>
    <row r="643" spans="15:15" x14ac:dyDescent="0.25">
      <c r="O643" s="229"/>
    </row>
    <row r="644" spans="15:15" x14ac:dyDescent="0.25">
      <c r="O644" s="229"/>
    </row>
    <row r="645" spans="15:15" x14ac:dyDescent="0.25">
      <c r="O645" s="229"/>
    </row>
    <row r="646" spans="15:15" x14ac:dyDescent="0.25">
      <c r="O646" s="229"/>
    </row>
    <row r="647" spans="15:15" x14ac:dyDescent="0.25">
      <c r="O647" s="229"/>
    </row>
    <row r="648" spans="15:15" x14ac:dyDescent="0.25">
      <c r="O648" s="229"/>
    </row>
    <row r="649" spans="15:15" x14ac:dyDescent="0.25">
      <c r="O649" s="229"/>
    </row>
    <row r="650" spans="15:15" x14ac:dyDescent="0.25">
      <c r="O650" s="229"/>
    </row>
    <row r="651" spans="15:15" x14ac:dyDescent="0.25">
      <c r="O651" s="229"/>
    </row>
    <row r="652" spans="15:15" x14ac:dyDescent="0.25">
      <c r="O652" s="229"/>
    </row>
    <row r="653" spans="15:15" x14ac:dyDescent="0.25">
      <c r="O653" s="229"/>
    </row>
    <row r="654" spans="15:15" x14ac:dyDescent="0.25">
      <c r="O654" s="229"/>
    </row>
    <row r="655" spans="15:15" x14ac:dyDescent="0.25">
      <c r="O655" s="229"/>
    </row>
    <row r="656" spans="15:15" x14ac:dyDescent="0.25">
      <c r="O656" s="229"/>
    </row>
    <row r="657" spans="15:15" x14ac:dyDescent="0.25">
      <c r="O657" s="229"/>
    </row>
    <row r="658" spans="15:15" x14ac:dyDescent="0.25">
      <c r="O658" s="229"/>
    </row>
    <row r="659" spans="15:15" x14ac:dyDescent="0.25">
      <c r="O659" s="229"/>
    </row>
    <row r="660" spans="15:15" x14ac:dyDescent="0.25">
      <c r="O660" s="229"/>
    </row>
    <row r="661" spans="15:15" x14ac:dyDescent="0.25">
      <c r="O661" s="229"/>
    </row>
    <row r="662" spans="15:15" x14ac:dyDescent="0.25">
      <c r="O662" s="229"/>
    </row>
    <row r="663" spans="15:15" x14ac:dyDescent="0.25">
      <c r="O663" s="229"/>
    </row>
    <row r="664" spans="15:15" x14ac:dyDescent="0.25">
      <c r="O664" s="229"/>
    </row>
    <row r="665" spans="15:15" x14ac:dyDescent="0.25">
      <c r="O665" s="229"/>
    </row>
    <row r="666" spans="15:15" x14ac:dyDescent="0.25">
      <c r="O666" s="229"/>
    </row>
    <row r="667" spans="15:15" x14ac:dyDescent="0.25">
      <c r="O667" s="229"/>
    </row>
    <row r="668" spans="15:15" x14ac:dyDescent="0.25">
      <c r="O668" s="229"/>
    </row>
    <row r="669" spans="15:15" x14ac:dyDescent="0.25">
      <c r="O669" s="229"/>
    </row>
    <row r="670" spans="15:15" x14ac:dyDescent="0.25">
      <c r="O670" s="229"/>
    </row>
    <row r="671" spans="15:15" x14ac:dyDescent="0.25">
      <c r="O671" s="229"/>
    </row>
    <row r="672" spans="15:15" x14ac:dyDescent="0.25">
      <c r="O672" s="229"/>
    </row>
    <row r="673" spans="15:15" x14ac:dyDescent="0.25">
      <c r="O673" s="229"/>
    </row>
    <row r="674" spans="15:15" x14ac:dyDescent="0.25">
      <c r="O674" s="229"/>
    </row>
    <row r="675" spans="15:15" x14ac:dyDescent="0.25">
      <c r="O675" s="229"/>
    </row>
    <row r="676" spans="15:15" x14ac:dyDescent="0.25">
      <c r="O676" s="229"/>
    </row>
    <row r="677" spans="15:15" x14ac:dyDescent="0.25">
      <c r="O677" s="229"/>
    </row>
    <row r="678" spans="15:15" x14ac:dyDescent="0.25">
      <c r="O678" s="229"/>
    </row>
    <row r="679" spans="15:15" x14ac:dyDescent="0.25">
      <c r="O679" s="229"/>
    </row>
    <row r="680" spans="15:15" x14ac:dyDescent="0.25">
      <c r="O680" s="229"/>
    </row>
    <row r="681" spans="15:15" x14ac:dyDescent="0.25">
      <c r="O681" s="229"/>
    </row>
    <row r="682" spans="15:15" x14ac:dyDescent="0.25">
      <c r="O682" s="229"/>
    </row>
    <row r="683" spans="15:15" x14ac:dyDescent="0.25">
      <c r="O683" s="229"/>
    </row>
    <row r="684" spans="15:15" x14ac:dyDescent="0.25">
      <c r="O684" s="229"/>
    </row>
    <row r="685" spans="15:15" x14ac:dyDescent="0.25">
      <c r="O685" s="229"/>
    </row>
    <row r="686" spans="15:15" x14ac:dyDescent="0.25">
      <c r="O686" s="229"/>
    </row>
    <row r="687" spans="15:15" x14ac:dyDescent="0.25">
      <c r="O687" s="229"/>
    </row>
    <row r="688" spans="15:15" x14ac:dyDescent="0.25">
      <c r="O688" s="229"/>
    </row>
    <row r="689" spans="15:15" x14ac:dyDescent="0.25">
      <c r="O689" s="229"/>
    </row>
    <row r="690" spans="15:15" x14ac:dyDescent="0.25">
      <c r="O690" s="229"/>
    </row>
    <row r="691" spans="15:15" x14ac:dyDescent="0.25">
      <c r="O691" s="229"/>
    </row>
    <row r="692" spans="15:15" x14ac:dyDescent="0.25">
      <c r="O692" s="229"/>
    </row>
    <row r="693" spans="15:15" x14ac:dyDescent="0.25">
      <c r="O693" s="229"/>
    </row>
    <row r="694" spans="15:15" x14ac:dyDescent="0.25">
      <c r="O694" s="229"/>
    </row>
    <row r="695" spans="15:15" x14ac:dyDescent="0.25">
      <c r="O695" s="229"/>
    </row>
    <row r="696" spans="15:15" x14ac:dyDescent="0.25">
      <c r="O696" s="229"/>
    </row>
    <row r="697" spans="15:15" x14ac:dyDescent="0.25">
      <c r="O697" s="229"/>
    </row>
    <row r="698" spans="15:15" x14ac:dyDescent="0.25">
      <c r="O698" s="229"/>
    </row>
    <row r="699" spans="15:15" x14ac:dyDescent="0.25">
      <c r="O699" s="229"/>
    </row>
    <row r="700" spans="15:15" x14ac:dyDescent="0.25">
      <c r="O700" s="229"/>
    </row>
    <row r="701" spans="15:15" x14ac:dyDescent="0.25">
      <c r="O701" s="229"/>
    </row>
    <row r="702" spans="15:15" x14ac:dyDescent="0.25">
      <c r="O702" s="229"/>
    </row>
    <row r="703" spans="15:15" x14ac:dyDescent="0.25">
      <c r="O703" s="229"/>
    </row>
    <row r="704" spans="15:15" x14ac:dyDescent="0.25">
      <c r="O704" s="229"/>
    </row>
    <row r="705" spans="15:15" x14ac:dyDescent="0.25">
      <c r="O705" s="229"/>
    </row>
    <row r="706" spans="15:15" x14ac:dyDescent="0.25">
      <c r="O706" s="229"/>
    </row>
    <row r="707" spans="15:15" x14ac:dyDescent="0.25">
      <c r="O707" s="229"/>
    </row>
    <row r="708" spans="15:15" x14ac:dyDescent="0.25">
      <c r="O708" s="229"/>
    </row>
    <row r="709" spans="15:15" x14ac:dyDescent="0.25">
      <c r="O709" s="229"/>
    </row>
    <row r="710" spans="15:15" x14ac:dyDescent="0.25">
      <c r="O710" s="229"/>
    </row>
    <row r="711" spans="15:15" x14ac:dyDescent="0.25">
      <c r="O711" s="229"/>
    </row>
    <row r="712" spans="15:15" x14ac:dyDescent="0.25">
      <c r="O712" s="229"/>
    </row>
    <row r="713" spans="15:15" x14ac:dyDescent="0.25">
      <c r="O713" s="229"/>
    </row>
    <row r="714" spans="15:15" x14ac:dyDescent="0.25">
      <c r="O714" s="229"/>
    </row>
    <row r="715" spans="15:15" x14ac:dyDescent="0.25">
      <c r="O715" s="229"/>
    </row>
    <row r="716" spans="15:15" x14ac:dyDescent="0.25">
      <c r="O716" s="229"/>
    </row>
    <row r="717" spans="15:15" x14ac:dyDescent="0.25">
      <c r="O717" s="229"/>
    </row>
    <row r="718" spans="15:15" x14ac:dyDescent="0.25">
      <c r="O718" s="229"/>
    </row>
    <row r="719" spans="15:15" x14ac:dyDescent="0.25">
      <c r="O719" s="229"/>
    </row>
    <row r="720" spans="15:15" x14ac:dyDescent="0.25">
      <c r="O720" s="229"/>
    </row>
    <row r="721" spans="15:15" x14ac:dyDescent="0.25">
      <c r="O721" s="229"/>
    </row>
    <row r="722" spans="15:15" x14ac:dyDescent="0.25">
      <c r="O722" s="229"/>
    </row>
    <row r="723" spans="15:15" x14ac:dyDescent="0.25">
      <c r="O723" s="229"/>
    </row>
    <row r="724" spans="15:15" x14ac:dyDescent="0.25">
      <c r="O724" s="229"/>
    </row>
    <row r="725" spans="15:15" x14ac:dyDescent="0.25">
      <c r="O725" s="229"/>
    </row>
    <row r="726" spans="15:15" x14ac:dyDescent="0.25">
      <c r="O726" s="229"/>
    </row>
    <row r="727" spans="15:15" x14ac:dyDescent="0.25">
      <c r="O727" s="229"/>
    </row>
    <row r="728" spans="15:15" x14ac:dyDescent="0.25">
      <c r="O728" s="229"/>
    </row>
    <row r="729" spans="15:15" x14ac:dyDescent="0.25">
      <c r="O729" s="229"/>
    </row>
    <row r="730" spans="15:15" x14ac:dyDescent="0.25">
      <c r="O730" s="229"/>
    </row>
    <row r="731" spans="15:15" x14ac:dyDescent="0.25">
      <c r="O731" s="229"/>
    </row>
    <row r="732" spans="15:15" x14ac:dyDescent="0.25">
      <c r="O732" s="229"/>
    </row>
    <row r="733" spans="15:15" x14ac:dyDescent="0.25">
      <c r="O733" s="229"/>
    </row>
    <row r="734" spans="15:15" x14ac:dyDescent="0.25">
      <c r="O734" s="229"/>
    </row>
    <row r="735" spans="15:15" x14ac:dyDescent="0.25">
      <c r="O735" s="229"/>
    </row>
    <row r="736" spans="15:15" x14ac:dyDescent="0.25">
      <c r="O736" s="229"/>
    </row>
    <row r="737" spans="15:15" x14ac:dyDescent="0.25">
      <c r="O737" s="229"/>
    </row>
    <row r="738" spans="15:15" x14ac:dyDescent="0.25">
      <c r="O738" s="229"/>
    </row>
    <row r="739" spans="15:15" x14ac:dyDescent="0.25">
      <c r="O739" s="229"/>
    </row>
    <row r="740" spans="15:15" x14ac:dyDescent="0.25">
      <c r="O740" s="229"/>
    </row>
    <row r="741" spans="15:15" x14ac:dyDescent="0.25">
      <c r="O741" s="229"/>
    </row>
    <row r="742" spans="15:15" x14ac:dyDescent="0.25">
      <c r="O742" s="229"/>
    </row>
    <row r="743" spans="15:15" x14ac:dyDescent="0.25">
      <c r="O743" s="229"/>
    </row>
    <row r="744" spans="15:15" x14ac:dyDescent="0.25">
      <c r="O744" s="229"/>
    </row>
    <row r="745" spans="15:15" x14ac:dyDescent="0.25">
      <c r="O745" s="229"/>
    </row>
    <row r="746" spans="15:15" x14ac:dyDescent="0.25">
      <c r="O746" s="229"/>
    </row>
    <row r="747" spans="15:15" x14ac:dyDescent="0.25">
      <c r="O747" s="229"/>
    </row>
    <row r="748" spans="15:15" x14ac:dyDescent="0.25">
      <c r="O748" s="229"/>
    </row>
    <row r="749" spans="15:15" x14ac:dyDescent="0.25">
      <c r="O749" s="229"/>
    </row>
    <row r="750" spans="15:15" x14ac:dyDescent="0.25">
      <c r="O750" s="229"/>
    </row>
    <row r="751" spans="15:15" x14ac:dyDescent="0.25">
      <c r="O751" s="229"/>
    </row>
    <row r="752" spans="15:15" x14ac:dyDescent="0.25">
      <c r="O752" s="229"/>
    </row>
    <row r="753" spans="15:15" x14ac:dyDescent="0.25">
      <c r="O753" s="229"/>
    </row>
    <row r="754" spans="15:15" x14ac:dyDescent="0.25">
      <c r="O754" s="229"/>
    </row>
    <row r="755" spans="15:15" x14ac:dyDescent="0.25">
      <c r="O755" s="229"/>
    </row>
    <row r="756" spans="15:15" x14ac:dyDescent="0.25">
      <c r="O756" s="229"/>
    </row>
    <row r="757" spans="15:15" x14ac:dyDescent="0.25">
      <c r="O757" s="229"/>
    </row>
    <row r="758" spans="15:15" x14ac:dyDescent="0.25">
      <c r="O758" s="229"/>
    </row>
    <row r="759" spans="15:15" x14ac:dyDescent="0.25">
      <c r="O759" s="229"/>
    </row>
    <row r="760" spans="15:15" x14ac:dyDescent="0.25">
      <c r="O760" s="229"/>
    </row>
    <row r="761" spans="15:15" x14ac:dyDescent="0.25">
      <c r="O761" s="229"/>
    </row>
    <row r="762" spans="15:15" x14ac:dyDescent="0.25">
      <c r="O762" s="229"/>
    </row>
    <row r="763" spans="15:15" x14ac:dyDescent="0.25">
      <c r="O763" s="229"/>
    </row>
    <row r="764" spans="15:15" x14ac:dyDescent="0.25">
      <c r="O764" s="229"/>
    </row>
    <row r="765" spans="15:15" x14ac:dyDescent="0.25">
      <c r="O765" s="229"/>
    </row>
    <row r="766" spans="15:15" x14ac:dyDescent="0.25">
      <c r="O766" s="229"/>
    </row>
    <row r="767" spans="15:15" x14ac:dyDescent="0.25">
      <c r="O767" s="229"/>
    </row>
    <row r="768" spans="15:15" x14ac:dyDescent="0.25">
      <c r="O768" s="229"/>
    </row>
    <row r="769" spans="15:15" x14ac:dyDescent="0.25">
      <c r="O769" s="229"/>
    </row>
    <row r="770" spans="15:15" x14ac:dyDescent="0.25">
      <c r="O770" s="229"/>
    </row>
    <row r="771" spans="15:15" x14ac:dyDescent="0.25">
      <c r="O771" s="229"/>
    </row>
    <row r="772" spans="15:15" x14ac:dyDescent="0.25">
      <c r="O772" s="229"/>
    </row>
    <row r="773" spans="15:15" x14ac:dyDescent="0.25">
      <c r="O773" s="229"/>
    </row>
    <row r="774" spans="15:15" x14ac:dyDescent="0.25">
      <c r="O774" s="229"/>
    </row>
    <row r="775" spans="15:15" x14ac:dyDescent="0.25">
      <c r="O775" s="229"/>
    </row>
    <row r="776" spans="15:15" x14ac:dyDescent="0.25">
      <c r="O776" s="229"/>
    </row>
    <row r="777" spans="15:15" x14ac:dyDescent="0.25">
      <c r="O777" s="229"/>
    </row>
    <row r="778" spans="15:15" x14ac:dyDescent="0.25">
      <c r="O778" s="229"/>
    </row>
    <row r="779" spans="15:15" x14ac:dyDescent="0.25">
      <c r="O779" s="229"/>
    </row>
    <row r="780" spans="15:15" x14ac:dyDescent="0.25">
      <c r="O780" s="229"/>
    </row>
    <row r="781" spans="15:15" x14ac:dyDescent="0.25">
      <c r="O781" s="229"/>
    </row>
    <row r="782" spans="15:15" x14ac:dyDescent="0.25">
      <c r="O782" s="229"/>
    </row>
    <row r="783" spans="15:15" x14ac:dyDescent="0.25">
      <c r="O783" s="229"/>
    </row>
    <row r="784" spans="15:15" x14ac:dyDescent="0.25">
      <c r="O784" s="229"/>
    </row>
    <row r="785" spans="15:15" x14ac:dyDescent="0.25">
      <c r="O785" s="229"/>
    </row>
    <row r="786" spans="15:15" x14ac:dyDescent="0.25">
      <c r="O786" s="229"/>
    </row>
    <row r="787" spans="15:15" x14ac:dyDescent="0.25">
      <c r="O787" s="229"/>
    </row>
    <row r="788" spans="15:15" x14ac:dyDescent="0.25">
      <c r="O788" s="229"/>
    </row>
    <row r="789" spans="15:15" x14ac:dyDescent="0.25">
      <c r="O789" s="229"/>
    </row>
    <row r="790" spans="15:15" x14ac:dyDescent="0.25">
      <c r="O790" s="229"/>
    </row>
    <row r="791" spans="15:15" x14ac:dyDescent="0.25">
      <c r="O791" s="229"/>
    </row>
    <row r="792" spans="15:15" x14ac:dyDescent="0.25">
      <c r="O792" s="229"/>
    </row>
    <row r="793" spans="15:15" x14ac:dyDescent="0.25">
      <c r="O793" s="229"/>
    </row>
    <row r="794" spans="15:15" x14ac:dyDescent="0.25">
      <c r="O794" s="229"/>
    </row>
    <row r="795" spans="15:15" x14ac:dyDescent="0.25">
      <c r="O795" s="229"/>
    </row>
    <row r="796" spans="15:15" x14ac:dyDescent="0.25">
      <c r="O796" s="229"/>
    </row>
    <row r="797" spans="15:15" x14ac:dyDescent="0.25">
      <c r="O797" s="229"/>
    </row>
    <row r="798" spans="15:15" x14ac:dyDescent="0.25">
      <c r="O798" s="229"/>
    </row>
    <row r="799" spans="15:15" x14ac:dyDescent="0.25">
      <c r="O799" s="229"/>
    </row>
    <row r="800" spans="15:15" x14ac:dyDescent="0.25">
      <c r="O800" s="229"/>
    </row>
    <row r="801" spans="15:15" x14ac:dyDescent="0.25">
      <c r="O801" s="229"/>
    </row>
    <row r="802" spans="15:15" x14ac:dyDescent="0.25">
      <c r="O802" s="229"/>
    </row>
    <row r="803" spans="15:15" x14ac:dyDescent="0.25">
      <c r="O803" s="229"/>
    </row>
    <row r="804" spans="15:15" x14ac:dyDescent="0.25">
      <c r="O804" s="229"/>
    </row>
    <row r="805" spans="15:15" x14ac:dyDescent="0.25">
      <c r="O805" s="229"/>
    </row>
    <row r="806" spans="15:15" x14ac:dyDescent="0.25">
      <c r="O806" s="229"/>
    </row>
    <row r="807" spans="15:15" x14ac:dyDescent="0.25">
      <c r="O807" s="229"/>
    </row>
    <row r="808" spans="15:15" x14ac:dyDescent="0.25">
      <c r="O808" s="229"/>
    </row>
    <row r="809" spans="15:15" x14ac:dyDescent="0.25">
      <c r="O809" s="229"/>
    </row>
    <row r="810" spans="15:15" x14ac:dyDescent="0.25">
      <c r="O810" s="229"/>
    </row>
    <row r="811" spans="15:15" x14ac:dyDescent="0.25">
      <c r="O811" s="229"/>
    </row>
    <row r="812" spans="15:15" x14ac:dyDescent="0.25">
      <c r="O812" s="229"/>
    </row>
    <row r="813" spans="15:15" x14ac:dyDescent="0.25">
      <c r="O813" s="229"/>
    </row>
    <row r="814" spans="15:15" x14ac:dyDescent="0.25">
      <c r="O814" s="229"/>
    </row>
    <row r="815" spans="15:15" x14ac:dyDescent="0.25">
      <c r="O815" s="229"/>
    </row>
    <row r="816" spans="15:15" x14ac:dyDescent="0.25">
      <c r="O816" s="229"/>
    </row>
    <row r="817" spans="15:15" x14ac:dyDescent="0.25">
      <c r="O817" s="229"/>
    </row>
    <row r="818" spans="15:15" x14ac:dyDescent="0.25">
      <c r="O818" s="229"/>
    </row>
    <row r="819" spans="15:15" x14ac:dyDescent="0.25">
      <c r="O819" s="229"/>
    </row>
    <row r="820" spans="15:15" x14ac:dyDescent="0.25">
      <c r="O820" s="229"/>
    </row>
    <row r="821" spans="15:15" x14ac:dyDescent="0.25">
      <c r="O821" s="229"/>
    </row>
    <row r="822" spans="15:15" x14ac:dyDescent="0.25">
      <c r="O822" s="229"/>
    </row>
    <row r="823" spans="15:15" x14ac:dyDescent="0.25">
      <c r="O823" s="229"/>
    </row>
    <row r="824" spans="15:15" x14ac:dyDescent="0.25">
      <c r="O824" s="229"/>
    </row>
    <row r="825" spans="15:15" x14ac:dyDescent="0.25">
      <c r="O825" s="229"/>
    </row>
    <row r="826" spans="15:15" x14ac:dyDescent="0.25">
      <c r="O826" s="229"/>
    </row>
    <row r="827" spans="15:15" x14ac:dyDescent="0.25">
      <c r="O827" s="229"/>
    </row>
    <row r="828" spans="15:15" x14ac:dyDescent="0.25">
      <c r="O828" s="229"/>
    </row>
    <row r="829" spans="15:15" x14ac:dyDescent="0.25">
      <c r="O829" s="229"/>
    </row>
    <row r="830" spans="15:15" x14ac:dyDescent="0.25">
      <c r="O830" s="229"/>
    </row>
    <row r="831" spans="15:15" x14ac:dyDescent="0.25">
      <c r="O831" s="229"/>
    </row>
    <row r="832" spans="15:15" x14ac:dyDescent="0.25">
      <c r="O832" s="229"/>
    </row>
    <row r="833" spans="15:15" x14ac:dyDescent="0.25">
      <c r="O833" s="229"/>
    </row>
    <row r="834" spans="15:15" x14ac:dyDescent="0.25">
      <c r="O834" s="229"/>
    </row>
    <row r="835" spans="15:15" x14ac:dyDescent="0.25">
      <c r="O835" s="229"/>
    </row>
    <row r="836" spans="15:15" x14ac:dyDescent="0.25">
      <c r="O836" s="229"/>
    </row>
    <row r="837" spans="15:15" x14ac:dyDescent="0.25">
      <c r="O837" s="229"/>
    </row>
    <row r="838" spans="15:15" x14ac:dyDescent="0.25">
      <c r="O838" s="229"/>
    </row>
    <row r="839" spans="15:15" x14ac:dyDescent="0.25">
      <c r="O839" s="229"/>
    </row>
    <row r="840" spans="15:15" x14ac:dyDescent="0.25">
      <c r="O840" s="229"/>
    </row>
    <row r="841" spans="15:15" x14ac:dyDescent="0.25">
      <c r="O841" s="229"/>
    </row>
    <row r="842" spans="15:15" x14ac:dyDescent="0.25">
      <c r="O842" s="229"/>
    </row>
    <row r="843" spans="15:15" x14ac:dyDescent="0.25">
      <c r="O843" s="229"/>
    </row>
    <row r="844" spans="15:15" x14ac:dyDescent="0.25">
      <c r="O844" s="229"/>
    </row>
    <row r="845" spans="15:15" x14ac:dyDescent="0.25">
      <c r="O845" s="229"/>
    </row>
    <row r="846" spans="15:15" x14ac:dyDescent="0.25">
      <c r="O846" s="229"/>
    </row>
    <row r="847" spans="15:15" x14ac:dyDescent="0.25">
      <c r="O847" s="229"/>
    </row>
    <row r="848" spans="15:15" x14ac:dyDescent="0.25">
      <c r="O848" s="229"/>
    </row>
    <row r="849" spans="15:15" x14ac:dyDescent="0.25">
      <c r="O849" s="229"/>
    </row>
    <row r="850" spans="15:15" x14ac:dyDescent="0.25">
      <c r="O850" s="229"/>
    </row>
    <row r="851" spans="15:15" x14ac:dyDescent="0.25">
      <c r="O851" s="229"/>
    </row>
    <row r="852" spans="15:15" x14ac:dyDescent="0.25">
      <c r="O852" s="229"/>
    </row>
    <row r="853" spans="15:15" x14ac:dyDescent="0.25">
      <c r="O853" s="229"/>
    </row>
    <row r="854" spans="15:15" x14ac:dyDescent="0.25">
      <c r="O854" s="229"/>
    </row>
    <row r="855" spans="15:15" x14ac:dyDescent="0.25">
      <c r="O855" s="229"/>
    </row>
    <row r="856" spans="15:15" x14ac:dyDescent="0.25">
      <c r="O856" s="229"/>
    </row>
    <row r="857" spans="15:15" x14ac:dyDescent="0.25">
      <c r="O857" s="229"/>
    </row>
    <row r="858" spans="15:15" x14ac:dyDescent="0.25">
      <c r="O858" s="229"/>
    </row>
    <row r="859" spans="15:15" x14ac:dyDescent="0.25">
      <c r="O859" s="229"/>
    </row>
    <row r="860" spans="15:15" x14ac:dyDescent="0.25">
      <c r="O860" s="229"/>
    </row>
    <row r="861" spans="15:15" x14ac:dyDescent="0.25">
      <c r="O861" s="229"/>
    </row>
    <row r="862" spans="15:15" x14ac:dyDescent="0.25">
      <c r="O862" s="229"/>
    </row>
    <row r="863" spans="15:15" x14ac:dyDescent="0.25">
      <c r="O863" s="229"/>
    </row>
    <row r="864" spans="15:15" x14ac:dyDescent="0.25">
      <c r="O864" s="229"/>
    </row>
    <row r="865" spans="15:15" x14ac:dyDescent="0.25">
      <c r="O865" s="229"/>
    </row>
    <row r="866" spans="15:15" x14ac:dyDescent="0.25">
      <c r="O866" s="229"/>
    </row>
    <row r="867" spans="15:15" x14ac:dyDescent="0.25">
      <c r="O867" s="229"/>
    </row>
    <row r="868" spans="15:15" x14ac:dyDescent="0.25">
      <c r="O868" s="229"/>
    </row>
    <row r="869" spans="15:15" x14ac:dyDescent="0.25">
      <c r="O869" s="229"/>
    </row>
    <row r="870" spans="15:15" x14ac:dyDescent="0.25">
      <c r="O870" s="229"/>
    </row>
    <row r="871" spans="15:15" x14ac:dyDescent="0.25">
      <c r="O871" s="229"/>
    </row>
    <row r="872" spans="15:15" x14ac:dyDescent="0.25">
      <c r="O872" s="229"/>
    </row>
    <row r="873" spans="15:15" x14ac:dyDescent="0.25">
      <c r="O873" s="229"/>
    </row>
    <row r="874" spans="15:15" x14ac:dyDescent="0.25">
      <c r="O874" s="229"/>
    </row>
    <row r="875" spans="15:15" x14ac:dyDescent="0.25">
      <c r="O875" s="229"/>
    </row>
    <row r="876" spans="15:15" x14ac:dyDescent="0.25">
      <c r="O876" s="229"/>
    </row>
    <row r="877" spans="15:15" x14ac:dyDescent="0.25">
      <c r="O877" s="229"/>
    </row>
    <row r="878" spans="15:15" x14ac:dyDescent="0.25">
      <c r="O878" s="229"/>
    </row>
    <row r="879" spans="15:15" x14ac:dyDescent="0.25">
      <c r="O879" s="229"/>
    </row>
    <row r="880" spans="15:15" x14ac:dyDescent="0.25">
      <c r="O880" s="229"/>
    </row>
    <row r="881" spans="15:15" x14ac:dyDescent="0.25">
      <c r="O881" s="229"/>
    </row>
    <row r="882" spans="15:15" x14ac:dyDescent="0.25">
      <c r="O882" s="229"/>
    </row>
    <row r="883" spans="15:15" x14ac:dyDescent="0.25">
      <c r="O883" s="229"/>
    </row>
    <row r="884" spans="15:15" x14ac:dyDescent="0.25">
      <c r="O884" s="229"/>
    </row>
    <row r="885" spans="15:15" x14ac:dyDescent="0.25">
      <c r="O885" s="229"/>
    </row>
    <row r="886" spans="15:15" x14ac:dyDescent="0.25">
      <c r="O886" s="229"/>
    </row>
    <row r="887" spans="15:15" x14ac:dyDescent="0.25">
      <c r="O887" s="229"/>
    </row>
    <row r="888" spans="15:15" x14ac:dyDescent="0.25">
      <c r="O888" s="229"/>
    </row>
    <row r="889" spans="15:15" x14ac:dyDescent="0.25">
      <c r="O889" s="229"/>
    </row>
    <row r="890" spans="15:15" x14ac:dyDescent="0.25">
      <c r="O890" s="229"/>
    </row>
    <row r="891" spans="15:15" x14ac:dyDescent="0.25">
      <c r="O891" s="229"/>
    </row>
    <row r="892" spans="15:15" x14ac:dyDescent="0.25">
      <c r="O892" s="229"/>
    </row>
    <row r="893" spans="15:15" x14ac:dyDescent="0.25">
      <c r="O893" s="229"/>
    </row>
    <row r="894" spans="15:15" x14ac:dyDescent="0.25">
      <c r="O894" s="229"/>
    </row>
    <row r="895" spans="15:15" x14ac:dyDescent="0.25">
      <c r="O895" s="229"/>
    </row>
    <row r="896" spans="15:15" x14ac:dyDescent="0.25">
      <c r="O896" s="229"/>
    </row>
    <row r="897" spans="15:15" x14ac:dyDescent="0.25">
      <c r="O897" s="229"/>
    </row>
    <row r="898" spans="15:15" x14ac:dyDescent="0.25">
      <c r="O898" s="229"/>
    </row>
    <row r="899" spans="15:15" x14ac:dyDescent="0.25">
      <c r="O899" s="229"/>
    </row>
    <row r="900" spans="15:15" x14ac:dyDescent="0.25">
      <c r="O900" s="229"/>
    </row>
    <row r="901" spans="15:15" x14ac:dyDescent="0.25">
      <c r="O901" s="229"/>
    </row>
    <row r="902" spans="15:15" x14ac:dyDescent="0.25">
      <c r="O902" s="229"/>
    </row>
    <row r="903" spans="15:15" x14ac:dyDescent="0.25">
      <c r="O903" s="229"/>
    </row>
    <row r="904" spans="15:15" x14ac:dyDescent="0.25">
      <c r="O904" s="229"/>
    </row>
    <row r="905" spans="15:15" x14ac:dyDescent="0.25">
      <c r="O905" s="229"/>
    </row>
    <row r="906" spans="15:15" x14ac:dyDescent="0.25">
      <c r="O906" s="229"/>
    </row>
    <row r="907" spans="15:15" x14ac:dyDescent="0.25">
      <c r="O907" s="229"/>
    </row>
    <row r="908" spans="15:15" x14ac:dyDescent="0.25">
      <c r="O908" s="229"/>
    </row>
    <row r="909" spans="15:15" x14ac:dyDescent="0.25">
      <c r="O909" s="229"/>
    </row>
    <row r="910" spans="15:15" x14ac:dyDescent="0.25">
      <c r="O910" s="229"/>
    </row>
    <row r="911" spans="15:15" x14ac:dyDescent="0.25">
      <c r="O911" s="229"/>
    </row>
    <row r="912" spans="15:15" x14ac:dyDescent="0.25">
      <c r="O912" s="229"/>
    </row>
    <row r="913" spans="15:15" x14ac:dyDescent="0.25">
      <c r="O913" s="229"/>
    </row>
    <row r="914" spans="15:15" x14ac:dyDescent="0.25">
      <c r="O914" s="229"/>
    </row>
    <row r="915" spans="15:15" x14ac:dyDescent="0.25">
      <c r="O915" s="229"/>
    </row>
    <row r="916" spans="15:15" x14ac:dyDescent="0.25">
      <c r="O916" s="229"/>
    </row>
    <row r="917" spans="15:15" x14ac:dyDescent="0.25">
      <c r="O917" s="229"/>
    </row>
    <row r="918" spans="15:15" x14ac:dyDescent="0.25">
      <c r="O918" s="229"/>
    </row>
    <row r="919" spans="15:15" x14ac:dyDescent="0.25">
      <c r="O919" s="229"/>
    </row>
    <row r="920" spans="15:15" x14ac:dyDescent="0.25">
      <c r="O920" s="229"/>
    </row>
    <row r="921" spans="15:15" x14ac:dyDescent="0.25">
      <c r="O921" s="229"/>
    </row>
    <row r="922" spans="15:15" x14ac:dyDescent="0.25">
      <c r="O922" s="229"/>
    </row>
    <row r="923" spans="15:15" x14ac:dyDescent="0.25">
      <c r="O923" s="229"/>
    </row>
    <row r="924" spans="15:15" x14ac:dyDescent="0.25">
      <c r="O924" s="229"/>
    </row>
    <row r="925" spans="15:15" x14ac:dyDescent="0.25">
      <c r="O925" s="229"/>
    </row>
    <row r="926" spans="15:15" x14ac:dyDescent="0.25">
      <c r="O926" s="229"/>
    </row>
    <row r="927" spans="15:15" x14ac:dyDescent="0.25">
      <c r="O927" s="229"/>
    </row>
    <row r="928" spans="15:15" x14ac:dyDescent="0.25">
      <c r="O928" s="229"/>
    </row>
    <row r="929" spans="15:15" x14ac:dyDescent="0.25">
      <c r="O929" s="229"/>
    </row>
    <row r="930" spans="15:15" x14ac:dyDescent="0.25">
      <c r="O930" s="229"/>
    </row>
    <row r="931" spans="15:15" x14ac:dyDescent="0.25">
      <c r="O931" s="229"/>
    </row>
    <row r="932" spans="15:15" x14ac:dyDescent="0.25">
      <c r="O932" s="229"/>
    </row>
    <row r="933" spans="15:15" x14ac:dyDescent="0.25">
      <c r="O933" s="229"/>
    </row>
    <row r="934" spans="15:15" x14ac:dyDescent="0.25">
      <c r="O934" s="229"/>
    </row>
    <row r="935" spans="15:15" x14ac:dyDescent="0.25">
      <c r="O935" s="229"/>
    </row>
    <row r="936" spans="15:15" x14ac:dyDescent="0.25">
      <c r="O936" s="229"/>
    </row>
    <row r="937" spans="15:15" x14ac:dyDescent="0.25">
      <c r="O937" s="229"/>
    </row>
    <row r="938" spans="15:15" x14ac:dyDescent="0.25">
      <c r="O938" s="229"/>
    </row>
    <row r="939" spans="15:15" x14ac:dyDescent="0.25">
      <c r="O939" s="229"/>
    </row>
    <row r="940" spans="15:15" x14ac:dyDescent="0.25">
      <c r="O940" s="229"/>
    </row>
    <row r="941" spans="15:15" x14ac:dyDescent="0.25">
      <c r="O941" s="229"/>
    </row>
    <row r="942" spans="15:15" x14ac:dyDescent="0.25">
      <c r="O942" s="229"/>
    </row>
    <row r="943" spans="15:15" x14ac:dyDescent="0.25">
      <c r="O943" s="229"/>
    </row>
    <row r="944" spans="15:15" x14ac:dyDescent="0.25">
      <c r="O944" s="229"/>
    </row>
    <row r="945" spans="15:15" x14ac:dyDescent="0.25">
      <c r="O945" s="229"/>
    </row>
    <row r="946" spans="15:15" x14ac:dyDescent="0.25">
      <c r="O946" s="229"/>
    </row>
    <row r="947" spans="15:15" x14ac:dyDescent="0.25">
      <c r="O947" s="229"/>
    </row>
    <row r="948" spans="15:15" x14ac:dyDescent="0.25">
      <c r="O948" s="229"/>
    </row>
    <row r="949" spans="15:15" x14ac:dyDescent="0.25">
      <c r="O949" s="229"/>
    </row>
    <row r="950" spans="15:15" x14ac:dyDescent="0.25">
      <c r="O950" s="229"/>
    </row>
    <row r="951" spans="15:15" x14ac:dyDescent="0.25">
      <c r="O951" s="229"/>
    </row>
    <row r="952" spans="15:15" x14ac:dyDescent="0.25">
      <c r="O952" s="229"/>
    </row>
    <row r="953" spans="15:15" x14ac:dyDescent="0.25">
      <c r="O953" s="229"/>
    </row>
    <row r="954" spans="15:15" x14ac:dyDescent="0.25">
      <c r="O954" s="229"/>
    </row>
    <row r="955" spans="15:15" x14ac:dyDescent="0.25">
      <c r="O955" s="229"/>
    </row>
    <row r="956" spans="15:15" x14ac:dyDescent="0.25">
      <c r="O956" s="229"/>
    </row>
    <row r="957" spans="15:15" x14ac:dyDescent="0.25">
      <c r="O957" s="229"/>
    </row>
    <row r="958" spans="15:15" x14ac:dyDescent="0.25">
      <c r="O958" s="229"/>
    </row>
    <row r="959" spans="15:15" x14ac:dyDescent="0.25">
      <c r="O959" s="229"/>
    </row>
    <row r="960" spans="15:15" x14ac:dyDescent="0.25">
      <c r="O960" s="229"/>
    </row>
    <row r="961" spans="15:15" x14ac:dyDescent="0.25">
      <c r="O961" s="229"/>
    </row>
    <row r="962" spans="15:15" x14ac:dyDescent="0.25">
      <c r="O962" s="229"/>
    </row>
    <row r="963" spans="15:15" x14ac:dyDescent="0.25">
      <c r="O963" s="229"/>
    </row>
    <row r="964" spans="15:15" x14ac:dyDescent="0.25">
      <c r="O964" s="229"/>
    </row>
    <row r="965" spans="15:15" x14ac:dyDescent="0.25">
      <c r="O965" s="229"/>
    </row>
    <row r="966" spans="15:15" x14ac:dyDescent="0.25">
      <c r="O966" s="229"/>
    </row>
    <row r="967" spans="15:15" x14ac:dyDescent="0.25">
      <c r="O967" s="229"/>
    </row>
    <row r="968" spans="15:15" x14ac:dyDescent="0.25">
      <c r="O968" s="229"/>
    </row>
    <row r="969" spans="15:15" x14ac:dyDescent="0.25">
      <c r="O969" s="229"/>
    </row>
    <row r="970" spans="15:15" x14ac:dyDescent="0.25">
      <c r="O970" s="229"/>
    </row>
    <row r="971" spans="15:15" x14ac:dyDescent="0.25">
      <c r="O971" s="229"/>
    </row>
    <row r="972" spans="15:15" x14ac:dyDescent="0.25">
      <c r="O972" s="229"/>
    </row>
    <row r="973" spans="15:15" x14ac:dyDescent="0.25">
      <c r="O973" s="229"/>
    </row>
    <row r="974" spans="15:15" x14ac:dyDescent="0.25">
      <c r="O974" s="229"/>
    </row>
    <row r="975" spans="15:15" x14ac:dyDescent="0.25">
      <c r="O975" s="229"/>
    </row>
    <row r="976" spans="15:15" x14ac:dyDescent="0.25">
      <c r="O976" s="229"/>
    </row>
    <row r="977" spans="15:15" x14ac:dyDescent="0.25">
      <c r="O977" s="229"/>
    </row>
    <row r="978" spans="15:15" x14ac:dyDescent="0.25">
      <c r="O978" s="229"/>
    </row>
    <row r="979" spans="15:15" x14ac:dyDescent="0.25">
      <c r="O979" s="229"/>
    </row>
    <row r="980" spans="15:15" x14ac:dyDescent="0.25">
      <c r="O980" s="229"/>
    </row>
    <row r="981" spans="15:15" x14ac:dyDescent="0.25">
      <c r="O981" s="229"/>
    </row>
    <row r="982" spans="15:15" x14ac:dyDescent="0.25">
      <c r="O982" s="229"/>
    </row>
    <row r="983" spans="15:15" x14ac:dyDescent="0.25">
      <c r="O983" s="229"/>
    </row>
    <row r="984" spans="15:15" x14ac:dyDescent="0.25">
      <c r="O984" s="229"/>
    </row>
    <row r="985" spans="15:15" x14ac:dyDescent="0.25">
      <c r="O985" s="229"/>
    </row>
    <row r="986" spans="15:15" x14ac:dyDescent="0.25">
      <c r="O986" s="229"/>
    </row>
    <row r="987" spans="15:15" x14ac:dyDescent="0.25">
      <c r="O987" s="229"/>
    </row>
    <row r="988" spans="15:15" x14ac:dyDescent="0.25">
      <c r="O988" s="229"/>
    </row>
    <row r="989" spans="15:15" x14ac:dyDescent="0.25">
      <c r="O989" s="229"/>
    </row>
    <row r="990" spans="15:15" x14ac:dyDescent="0.25">
      <c r="O990" s="229"/>
    </row>
    <row r="991" spans="15:15" x14ac:dyDescent="0.25">
      <c r="O991" s="229"/>
    </row>
    <row r="992" spans="15:15" x14ac:dyDescent="0.25">
      <c r="O992" s="229"/>
    </row>
    <row r="993" spans="15:15" x14ac:dyDescent="0.25">
      <c r="O993" s="229"/>
    </row>
    <row r="994" spans="15:15" x14ac:dyDescent="0.25">
      <c r="O994" s="229"/>
    </row>
    <row r="995" spans="15:15" x14ac:dyDescent="0.25">
      <c r="O995" s="229"/>
    </row>
    <row r="996" spans="15:15" x14ac:dyDescent="0.25">
      <c r="O996" s="229"/>
    </row>
    <row r="997" spans="15:15" x14ac:dyDescent="0.25">
      <c r="O997" s="229"/>
    </row>
    <row r="998" spans="15:15" x14ac:dyDescent="0.25">
      <c r="O998" s="229"/>
    </row>
    <row r="999" spans="15:15" x14ac:dyDescent="0.25">
      <c r="O999" s="229"/>
    </row>
    <row r="1000" spans="15:15" x14ac:dyDescent="0.25">
      <c r="O1000" s="229"/>
    </row>
    <row r="1001" spans="15:15" x14ac:dyDescent="0.25">
      <c r="O1001" s="229"/>
    </row>
    <row r="1002" spans="15:15" x14ac:dyDescent="0.25">
      <c r="O1002" s="229"/>
    </row>
    <row r="1003" spans="15:15" x14ac:dyDescent="0.25">
      <c r="O1003" s="229"/>
    </row>
    <row r="1004" spans="15:15" x14ac:dyDescent="0.25">
      <c r="O1004" s="229"/>
    </row>
    <row r="1005" spans="15:15" x14ac:dyDescent="0.25">
      <c r="O1005" s="229"/>
    </row>
    <row r="1006" spans="15:15" x14ac:dyDescent="0.25">
      <c r="O1006" s="229"/>
    </row>
    <row r="1007" spans="15:15" x14ac:dyDescent="0.25">
      <c r="O1007" s="229"/>
    </row>
    <row r="1008" spans="15:15" x14ac:dyDescent="0.25">
      <c r="O1008" s="229"/>
    </row>
    <row r="1009" spans="15:15" x14ac:dyDescent="0.25">
      <c r="O1009" s="229"/>
    </row>
    <row r="1010" spans="15:15" x14ac:dyDescent="0.25">
      <c r="O1010" s="229"/>
    </row>
    <row r="1011" spans="15:15" x14ac:dyDescent="0.25">
      <c r="O1011" s="229"/>
    </row>
    <row r="1012" spans="15:15" x14ac:dyDescent="0.25">
      <c r="O1012" s="229"/>
    </row>
    <row r="1013" spans="15:15" x14ac:dyDescent="0.25">
      <c r="O1013" s="229"/>
    </row>
    <row r="1014" spans="15:15" x14ac:dyDescent="0.25">
      <c r="O1014" s="229"/>
    </row>
    <row r="1015" spans="15:15" x14ac:dyDescent="0.25">
      <c r="O1015" s="229"/>
    </row>
    <row r="1016" spans="15:15" x14ac:dyDescent="0.25">
      <c r="O1016" s="229"/>
    </row>
    <row r="1017" spans="15:15" x14ac:dyDescent="0.25">
      <c r="O1017" s="229"/>
    </row>
    <row r="1018" spans="15:15" x14ac:dyDescent="0.25">
      <c r="O1018" s="229"/>
    </row>
    <row r="1019" spans="15:15" x14ac:dyDescent="0.25">
      <c r="O1019" s="229"/>
    </row>
    <row r="1020" spans="15:15" x14ac:dyDescent="0.25">
      <c r="O1020" s="229"/>
    </row>
    <row r="1021" spans="15:15" x14ac:dyDescent="0.25">
      <c r="O1021" s="229"/>
    </row>
    <row r="1022" spans="15:15" x14ac:dyDescent="0.25">
      <c r="O1022" s="229"/>
    </row>
    <row r="1023" spans="15:15" x14ac:dyDescent="0.25">
      <c r="O1023" s="229"/>
    </row>
    <row r="1024" spans="15:15" x14ac:dyDescent="0.25">
      <c r="O1024" s="229"/>
    </row>
    <row r="1025" spans="15:15" x14ac:dyDescent="0.25">
      <c r="O1025" s="229"/>
    </row>
    <row r="1026" spans="15:15" x14ac:dyDescent="0.25">
      <c r="O1026" s="229"/>
    </row>
    <row r="1027" spans="15:15" x14ac:dyDescent="0.25">
      <c r="O1027" s="229"/>
    </row>
    <row r="1028" spans="15:15" x14ac:dyDescent="0.25">
      <c r="O1028" s="229"/>
    </row>
    <row r="1029" spans="15:15" x14ac:dyDescent="0.25">
      <c r="O1029" s="229"/>
    </row>
    <row r="1030" spans="15:15" x14ac:dyDescent="0.25">
      <c r="O1030" s="229"/>
    </row>
    <row r="1031" spans="15:15" x14ac:dyDescent="0.25">
      <c r="O1031" s="229"/>
    </row>
    <row r="1032" spans="15:15" x14ac:dyDescent="0.25">
      <c r="O1032" s="229"/>
    </row>
    <row r="1033" spans="15:15" x14ac:dyDescent="0.25">
      <c r="O1033" s="229"/>
    </row>
    <row r="1034" spans="15:15" x14ac:dyDescent="0.25">
      <c r="O1034" s="229"/>
    </row>
    <row r="1035" spans="15:15" x14ac:dyDescent="0.25">
      <c r="O1035" s="229"/>
    </row>
    <row r="1036" spans="15:15" x14ac:dyDescent="0.25">
      <c r="O1036" s="229"/>
    </row>
    <row r="1037" spans="15:15" x14ac:dyDescent="0.25">
      <c r="O1037" s="229"/>
    </row>
    <row r="1038" spans="15:15" x14ac:dyDescent="0.25">
      <c r="O1038" s="229"/>
    </row>
    <row r="1039" spans="15:15" x14ac:dyDescent="0.25">
      <c r="O1039" s="229"/>
    </row>
    <row r="1040" spans="15:15" x14ac:dyDescent="0.25">
      <c r="O1040" s="229"/>
    </row>
    <row r="1041" spans="15:15" x14ac:dyDescent="0.25">
      <c r="O1041" s="229"/>
    </row>
    <row r="1042" spans="15:15" x14ac:dyDescent="0.25">
      <c r="O1042" s="229"/>
    </row>
    <row r="1043" spans="15:15" x14ac:dyDescent="0.25">
      <c r="O1043" s="229"/>
    </row>
    <row r="1044" spans="15:15" x14ac:dyDescent="0.25">
      <c r="O1044" s="229"/>
    </row>
    <row r="1045" spans="15:15" x14ac:dyDescent="0.25">
      <c r="O1045" s="229"/>
    </row>
    <row r="1046" spans="15:15" x14ac:dyDescent="0.25">
      <c r="O1046" s="229"/>
    </row>
    <row r="1047" spans="15:15" x14ac:dyDescent="0.25">
      <c r="O1047" s="229"/>
    </row>
    <row r="1048" spans="15:15" x14ac:dyDescent="0.25">
      <c r="O1048" s="229"/>
    </row>
    <row r="1049" spans="15:15" x14ac:dyDescent="0.25">
      <c r="O1049" s="229"/>
    </row>
    <row r="1050" spans="15:15" x14ac:dyDescent="0.25">
      <c r="O1050" s="229"/>
    </row>
    <row r="1051" spans="15:15" x14ac:dyDescent="0.25">
      <c r="O1051" s="229"/>
    </row>
    <row r="1052" spans="15:15" x14ac:dyDescent="0.25">
      <c r="O1052" s="229"/>
    </row>
    <row r="1053" spans="15:15" x14ac:dyDescent="0.25">
      <c r="O1053" s="229"/>
    </row>
    <row r="1054" spans="15:15" x14ac:dyDescent="0.25">
      <c r="O1054" s="229"/>
    </row>
    <row r="1055" spans="15:15" x14ac:dyDescent="0.25">
      <c r="O1055" s="229"/>
    </row>
    <row r="1056" spans="15:15" x14ac:dyDescent="0.25">
      <c r="O1056" s="229"/>
    </row>
    <row r="1057" spans="15:15" x14ac:dyDescent="0.25">
      <c r="O1057" s="229"/>
    </row>
    <row r="1058" spans="15:15" x14ac:dyDescent="0.25">
      <c r="O1058" s="229"/>
    </row>
    <row r="1059" spans="15:15" x14ac:dyDescent="0.25">
      <c r="O1059" s="229"/>
    </row>
    <row r="1060" spans="15:15" x14ac:dyDescent="0.25">
      <c r="O1060" s="229"/>
    </row>
    <row r="1061" spans="15:15" x14ac:dyDescent="0.25">
      <c r="O1061" s="229"/>
    </row>
    <row r="1062" spans="15:15" x14ac:dyDescent="0.25">
      <c r="O1062" s="229"/>
    </row>
    <row r="1063" spans="15:15" x14ac:dyDescent="0.25">
      <c r="O1063" s="229"/>
    </row>
    <row r="1064" spans="15:15" x14ac:dyDescent="0.25">
      <c r="O1064" s="229"/>
    </row>
    <row r="1065" spans="15:15" x14ac:dyDescent="0.25">
      <c r="O1065" s="229"/>
    </row>
    <row r="1066" spans="15:15" x14ac:dyDescent="0.25">
      <c r="O1066" s="229"/>
    </row>
    <row r="1067" spans="15:15" x14ac:dyDescent="0.25">
      <c r="O1067" s="229"/>
    </row>
    <row r="1068" spans="15:15" x14ac:dyDescent="0.25">
      <c r="O1068" s="229"/>
    </row>
    <row r="1069" spans="15:15" x14ac:dyDescent="0.25">
      <c r="O1069" s="229"/>
    </row>
    <row r="1070" spans="15:15" x14ac:dyDescent="0.25">
      <c r="O1070" s="229"/>
    </row>
    <row r="1071" spans="15:15" x14ac:dyDescent="0.25">
      <c r="O1071" s="229"/>
    </row>
    <row r="1072" spans="15:15" x14ac:dyDescent="0.25">
      <c r="O1072" s="229"/>
    </row>
    <row r="1073" spans="15:15" x14ac:dyDescent="0.25">
      <c r="O1073" s="229"/>
    </row>
    <row r="1074" spans="15:15" x14ac:dyDescent="0.25">
      <c r="O1074" s="229"/>
    </row>
    <row r="1075" spans="15:15" x14ac:dyDescent="0.25">
      <c r="O1075" s="229"/>
    </row>
    <row r="1076" spans="15:15" x14ac:dyDescent="0.25">
      <c r="O1076" s="229"/>
    </row>
    <row r="1077" spans="15:15" x14ac:dyDescent="0.25">
      <c r="O1077" s="229"/>
    </row>
    <row r="1078" spans="15:15" x14ac:dyDescent="0.25">
      <c r="O1078" s="229"/>
    </row>
    <row r="1079" spans="15:15" x14ac:dyDescent="0.25">
      <c r="O1079" s="229"/>
    </row>
    <row r="1080" spans="15:15" x14ac:dyDescent="0.25">
      <c r="O1080" s="229"/>
    </row>
    <row r="1081" spans="15:15" x14ac:dyDescent="0.25">
      <c r="O1081" s="229"/>
    </row>
    <row r="1082" spans="15:15" x14ac:dyDescent="0.25">
      <c r="O1082" s="229"/>
    </row>
    <row r="1083" spans="15:15" x14ac:dyDescent="0.25">
      <c r="O1083" s="229"/>
    </row>
    <row r="1084" spans="15:15" x14ac:dyDescent="0.25">
      <c r="O1084" s="229"/>
    </row>
    <row r="1085" spans="15:15" x14ac:dyDescent="0.25">
      <c r="O1085" s="229"/>
    </row>
    <row r="1086" spans="15:15" x14ac:dyDescent="0.25">
      <c r="O1086" s="229"/>
    </row>
    <row r="1087" spans="15:15" x14ac:dyDescent="0.25">
      <c r="O1087" s="229"/>
    </row>
    <row r="1088" spans="15:15" x14ac:dyDescent="0.25">
      <c r="O1088" s="229"/>
    </row>
    <row r="1089" spans="15:15" x14ac:dyDescent="0.25">
      <c r="O1089" s="229"/>
    </row>
    <row r="1090" spans="15:15" x14ac:dyDescent="0.25">
      <c r="O1090" s="229"/>
    </row>
    <row r="1091" spans="15:15" x14ac:dyDescent="0.25">
      <c r="O1091" s="229"/>
    </row>
    <row r="1092" spans="15:15" x14ac:dyDescent="0.25">
      <c r="O1092" s="229"/>
    </row>
    <row r="1093" spans="15:15" x14ac:dyDescent="0.25">
      <c r="O1093" s="229"/>
    </row>
    <row r="1094" spans="15:15" x14ac:dyDescent="0.25">
      <c r="O1094" s="229"/>
    </row>
    <row r="1095" spans="15:15" x14ac:dyDescent="0.25">
      <c r="O1095" s="229"/>
    </row>
    <row r="1096" spans="15:15" x14ac:dyDescent="0.25">
      <c r="O1096" s="229"/>
    </row>
    <row r="1097" spans="15:15" x14ac:dyDescent="0.25">
      <c r="O1097" s="229"/>
    </row>
    <row r="1098" spans="15:15" x14ac:dyDescent="0.25">
      <c r="O1098" s="229"/>
    </row>
    <row r="1099" spans="15:15" x14ac:dyDescent="0.25">
      <c r="O1099" s="229"/>
    </row>
    <row r="1100" spans="15:15" x14ac:dyDescent="0.25">
      <c r="O1100" s="229"/>
    </row>
    <row r="1101" spans="15:15" x14ac:dyDescent="0.25">
      <c r="O1101" s="229"/>
    </row>
    <row r="1102" spans="15:15" x14ac:dyDescent="0.25">
      <c r="O1102" s="229"/>
    </row>
    <row r="1103" spans="15:15" x14ac:dyDescent="0.25">
      <c r="O1103" s="229"/>
    </row>
    <row r="1104" spans="15:15" x14ac:dyDescent="0.25">
      <c r="O1104" s="229"/>
    </row>
    <row r="1105" spans="15:15" x14ac:dyDescent="0.25">
      <c r="O1105" s="229"/>
    </row>
    <row r="1106" spans="15:15" x14ac:dyDescent="0.25">
      <c r="O1106" s="229"/>
    </row>
    <row r="1107" spans="15:15" x14ac:dyDescent="0.25">
      <c r="O1107" s="229"/>
    </row>
    <row r="1108" spans="15:15" x14ac:dyDescent="0.25">
      <c r="O1108" s="229"/>
    </row>
    <row r="1109" spans="15:15" x14ac:dyDescent="0.25">
      <c r="O1109" s="229"/>
    </row>
    <row r="1110" spans="15:15" x14ac:dyDescent="0.25">
      <c r="O1110" s="229"/>
    </row>
    <row r="1111" spans="15:15" x14ac:dyDescent="0.25">
      <c r="O1111" s="229"/>
    </row>
    <row r="1112" spans="15:15" x14ac:dyDescent="0.25">
      <c r="O1112" s="229"/>
    </row>
    <row r="1113" spans="15:15" x14ac:dyDescent="0.25">
      <c r="O1113" s="229"/>
    </row>
    <row r="1114" spans="15:15" x14ac:dyDescent="0.25">
      <c r="O1114" s="229"/>
    </row>
    <row r="1115" spans="15:15" x14ac:dyDescent="0.25">
      <c r="O1115" s="229"/>
    </row>
    <row r="1116" spans="15:15" x14ac:dyDescent="0.25">
      <c r="O1116" s="229"/>
    </row>
    <row r="1117" spans="15:15" x14ac:dyDescent="0.25">
      <c r="O1117" s="229"/>
    </row>
    <row r="1118" spans="15:15" x14ac:dyDescent="0.25">
      <c r="O1118" s="229"/>
    </row>
    <row r="1119" spans="15:15" x14ac:dyDescent="0.25">
      <c r="O1119" s="229"/>
    </row>
    <row r="1120" spans="15:15" x14ac:dyDescent="0.25">
      <c r="O1120" s="229"/>
    </row>
    <row r="1121" spans="15:15" x14ac:dyDescent="0.25">
      <c r="O1121" s="229"/>
    </row>
    <row r="1122" spans="15:15" x14ac:dyDescent="0.25">
      <c r="O1122" s="229"/>
    </row>
    <row r="1123" spans="15:15" x14ac:dyDescent="0.25">
      <c r="O1123" s="229"/>
    </row>
    <row r="1124" spans="15:15" x14ac:dyDescent="0.25">
      <c r="O1124" s="229"/>
    </row>
    <row r="1125" spans="15:15" x14ac:dyDescent="0.25">
      <c r="O1125" s="229"/>
    </row>
    <row r="1126" spans="15:15" x14ac:dyDescent="0.25">
      <c r="O1126" s="229"/>
    </row>
    <row r="1127" spans="15:15" x14ac:dyDescent="0.25">
      <c r="O1127" s="229"/>
    </row>
    <row r="1128" spans="15:15" x14ac:dyDescent="0.25">
      <c r="O1128" s="229"/>
    </row>
    <row r="1129" spans="15:15" x14ac:dyDescent="0.25">
      <c r="O1129" s="229"/>
    </row>
    <row r="1130" spans="15:15" x14ac:dyDescent="0.25">
      <c r="O1130" s="229"/>
    </row>
    <row r="1131" spans="15:15" x14ac:dyDescent="0.25">
      <c r="O1131" s="229"/>
    </row>
    <row r="1132" spans="15:15" x14ac:dyDescent="0.25">
      <c r="O1132" s="229"/>
    </row>
    <row r="1133" spans="15:15" x14ac:dyDescent="0.25">
      <c r="O1133" s="229"/>
    </row>
    <row r="1134" spans="15:15" x14ac:dyDescent="0.25">
      <c r="O1134" s="229"/>
    </row>
    <row r="1135" spans="15:15" x14ac:dyDescent="0.25">
      <c r="O1135" s="229"/>
    </row>
    <row r="1136" spans="15:15" x14ac:dyDescent="0.25">
      <c r="O1136" s="229"/>
    </row>
    <row r="1137" spans="15:15" x14ac:dyDescent="0.25">
      <c r="O1137" s="229"/>
    </row>
    <row r="1138" spans="15:15" x14ac:dyDescent="0.25">
      <c r="O1138" s="229"/>
    </row>
    <row r="1139" spans="15:15" x14ac:dyDescent="0.25">
      <c r="O1139" s="229"/>
    </row>
    <row r="1140" spans="15:15" x14ac:dyDescent="0.25">
      <c r="O1140" s="229"/>
    </row>
    <row r="1141" spans="15:15" x14ac:dyDescent="0.25">
      <c r="O1141" s="229"/>
    </row>
    <row r="1142" spans="15:15" x14ac:dyDescent="0.25">
      <c r="O1142" s="229"/>
    </row>
    <row r="1143" spans="15:15" x14ac:dyDescent="0.25">
      <c r="O1143" s="229"/>
    </row>
    <row r="1144" spans="15:15" x14ac:dyDescent="0.25">
      <c r="O1144" s="229"/>
    </row>
    <row r="1145" spans="15:15" x14ac:dyDescent="0.25">
      <c r="O1145" s="229"/>
    </row>
    <row r="1146" spans="15:15" x14ac:dyDescent="0.25">
      <c r="O1146" s="229"/>
    </row>
    <row r="1147" spans="15:15" x14ac:dyDescent="0.25">
      <c r="O1147" s="229"/>
    </row>
    <row r="1148" spans="15:15" x14ac:dyDescent="0.25">
      <c r="O1148" s="229"/>
    </row>
    <row r="1149" spans="15:15" x14ac:dyDescent="0.25">
      <c r="O1149" s="229"/>
    </row>
    <row r="1150" spans="15:15" x14ac:dyDescent="0.25">
      <c r="O1150" s="229"/>
    </row>
    <row r="1151" spans="15:15" x14ac:dyDescent="0.25">
      <c r="O1151" s="229"/>
    </row>
    <row r="1152" spans="15:15" x14ac:dyDescent="0.25">
      <c r="O1152" s="229"/>
    </row>
    <row r="1153" spans="15:15" x14ac:dyDescent="0.25">
      <c r="O1153" s="229"/>
    </row>
    <row r="1154" spans="15:15" x14ac:dyDescent="0.25">
      <c r="O1154" s="229"/>
    </row>
    <row r="1155" spans="15:15" x14ac:dyDescent="0.25">
      <c r="O1155" s="229"/>
    </row>
    <row r="1156" spans="15:15" x14ac:dyDescent="0.25">
      <c r="O1156" s="229"/>
    </row>
    <row r="1157" spans="15:15" x14ac:dyDescent="0.25">
      <c r="O1157" s="229"/>
    </row>
    <row r="1158" spans="15:15" x14ac:dyDescent="0.25">
      <c r="O1158" s="229"/>
    </row>
    <row r="1159" spans="15:15" x14ac:dyDescent="0.25">
      <c r="O1159" s="229"/>
    </row>
    <row r="1160" spans="15:15" x14ac:dyDescent="0.25">
      <c r="O1160" s="229"/>
    </row>
    <row r="1161" spans="15:15" x14ac:dyDescent="0.25">
      <c r="O1161" s="229"/>
    </row>
    <row r="1162" spans="15:15" x14ac:dyDescent="0.25">
      <c r="O1162" s="229"/>
    </row>
    <row r="1163" spans="15:15" x14ac:dyDescent="0.25">
      <c r="O1163" s="229"/>
    </row>
    <row r="1164" spans="15:15" x14ac:dyDescent="0.25">
      <c r="O1164" s="229"/>
    </row>
    <row r="1165" spans="15:15" x14ac:dyDescent="0.25">
      <c r="O1165" s="229"/>
    </row>
    <row r="1166" spans="15:15" x14ac:dyDescent="0.25">
      <c r="O1166" s="229"/>
    </row>
    <row r="1167" spans="15:15" x14ac:dyDescent="0.25">
      <c r="O1167" s="229"/>
    </row>
    <row r="1168" spans="15:15" x14ac:dyDescent="0.25">
      <c r="O1168" s="229"/>
    </row>
    <row r="1169" spans="15:15" x14ac:dyDescent="0.25">
      <c r="O1169" s="229"/>
    </row>
    <row r="1170" spans="15:15" x14ac:dyDescent="0.25">
      <c r="O1170" s="229"/>
    </row>
    <row r="1171" spans="15:15" x14ac:dyDescent="0.25">
      <c r="O1171" s="229"/>
    </row>
    <row r="1172" spans="15:15" x14ac:dyDescent="0.25">
      <c r="O1172" s="229"/>
    </row>
    <row r="1173" spans="15:15" x14ac:dyDescent="0.25">
      <c r="O1173" s="229"/>
    </row>
    <row r="1174" spans="15:15" x14ac:dyDescent="0.25">
      <c r="O1174" s="229"/>
    </row>
    <row r="1175" spans="15:15" x14ac:dyDescent="0.25">
      <c r="O1175" s="229"/>
    </row>
    <row r="1176" spans="15:15" x14ac:dyDescent="0.25">
      <c r="O1176" s="229"/>
    </row>
    <row r="1177" spans="15:15" x14ac:dyDescent="0.25">
      <c r="O1177" s="229"/>
    </row>
    <row r="1178" spans="15:15" x14ac:dyDescent="0.25">
      <c r="O1178" s="229"/>
    </row>
    <row r="1179" spans="15:15" x14ac:dyDescent="0.25">
      <c r="O1179" s="229"/>
    </row>
    <row r="1180" spans="15:15" x14ac:dyDescent="0.25">
      <c r="O1180" s="229"/>
    </row>
    <row r="1181" spans="15:15" x14ac:dyDescent="0.25">
      <c r="O1181" s="229"/>
    </row>
    <row r="1182" spans="15:15" x14ac:dyDescent="0.25">
      <c r="O1182" s="229"/>
    </row>
    <row r="1183" spans="15:15" x14ac:dyDescent="0.25">
      <c r="O1183" s="229"/>
    </row>
    <row r="1184" spans="15:15" x14ac:dyDescent="0.25">
      <c r="O1184" s="229"/>
    </row>
    <row r="1185" spans="15:15" x14ac:dyDescent="0.25">
      <c r="O1185" s="229"/>
    </row>
    <row r="1186" spans="15:15" x14ac:dyDescent="0.25">
      <c r="O1186" s="229"/>
    </row>
    <row r="1187" spans="15:15" x14ac:dyDescent="0.25">
      <c r="O1187" s="229"/>
    </row>
    <row r="1188" spans="15:15" x14ac:dyDescent="0.25">
      <c r="O1188" s="229"/>
    </row>
    <row r="1189" spans="15:15" x14ac:dyDescent="0.25">
      <c r="O1189" s="229"/>
    </row>
    <row r="1190" spans="15:15" x14ac:dyDescent="0.25">
      <c r="O1190" s="229"/>
    </row>
    <row r="1191" spans="15:15" x14ac:dyDescent="0.25">
      <c r="O1191" s="229"/>
    </row>
    <row r="1192" spans="15:15" x14ac:dyDescent="0.25">
      <c r="O1192" s="229"/>
    </row>
    <row r="1193" spans="15:15" x14ac:dyDescent="0.25">
      <c r="O1193" s="229"/>
    </row>
    <row r="1194" spans="15:15" x14ac:dyDescent="0.25">
      <c r="O1194" s="229"/>
    </row>
    <row r="1195" spans="15:15" x14ac:dyDescent="0.25">
      <c r="O1195" s="229"/>
    </row>
    <row r="1196" spans="15:15" x14ac:dyDescent="0.25">
      <c r="O1196" s="229"/>
    </row>
    <row r="1197" spans="15:15" x14ac:dyDescent="0.25">
      <c r="O1197" s="229"/>
    </row>
    <row r="1198" spans="15:15" x14ac:dyDescent="0.25">
      <c r="O1198" s="229"/>
    </row>
    <row r="1199" spans="15:15" x14ac:dyDescent="0.25">
      <c r="O1199" s="229"/>
    </row>
    <row r="1200" spans="15:15" x14ac:dyDescent="0.25">
      <c r="O1200" s="229"/>
    </row>
    <row r="1201" spans="15:15" x14ac:dyDescent="0.25">
      <c r="O1201" s="229"/>
    </row>
    <row r="1202" spans="15:15" x14ac:dyDescent="0.25">
      <c r="O1202" s="229"/>
    </row>
    <row r="1203" spans="15:15" x14ac:dyDescent="0.25">
      <c r="O1203" s="229"/>
    </row>
    <row r="1204" spans="15:15" x14ac:dyDescent="0.25">
      <c r="O1204" s="229"/>
    </row>
    <row r="1205" spans="15:15" x14ac:dyDescent="0.25">
      <c r="O1205" s="229"/>
    </row>
    <row r="1206" spans="15:15" x14ac:dyDescent="0.25">
      <c r="O1206" s="229"/>
    </row>
    <row r="1207" spans="15:15" x14ac:dyDescent="0.25">
      <c r="O1207" s="229"/>
    </row>
    <row r="1208" spans="15:15" x14ac:dyDescent="0.25">
      <c r="O1208" s="229"/>
    </row>
    <row r="1209" spans="15:15" x14ac:dyDescent="0.25">
      <c r="O1209" s="229"/>
    </row>
    <row r="1210" spans="15:15" x14ac:dyDescent="0.25">
      <c r="O1210" s="229"/>
    </row>
    <row r="1211" spans="15:15" x14ac:dyDescent="0.25">
      <c r="O1211" s="229"/>
    </row>
    <row r="1212" spans="15:15" x14ac:dyDescent="0.25">
      <c r="O1212" s="229"/>
    </row>
    <row r="1213" spans="15:15" x14ac:dyDescent="0.25">
      <c r="O1213" s="229"/>
    </row>
    <row r="1214" spans="15:15" x14ac:dyDescent="0.25">
      <c r="O1214" s="229"/>
    </row>
    <row r="1215" spans="15:15" x14ac:dyDescent="0.25">
      <c r="O1215" s="229"/>
    </row>
    <row r="1216" spans="15:15" x14ac:dyDescent="0.25">
      <c r="O1216" s="229"/>
    </row>
    <row r="1217" spans="15:15" x14ac:dyDescent="0.25">
      <c r="O1217" s="229"/>
    </row>
    <row r="1218" spans="15:15" x14ac:dyDescent="0.25">
      <c r="O1218" s="229"/>
    </row>
    <row r="1219" spans="15:15" x14ac:dyDescent="0.25">
      <c r="O1219" s="229"/>
    </row>
    <row r="1220" spans="15:15" x14ac:dyDescent="0.25">
      <c r="O1220" s="229"/>
    </row>
    <row r="1221" spans="15:15" x14ac:dyDescent="0.25">
      <c r="O1221" s="229"/>
    </row>
    <row r="1222" spans="15:15" x14ac:dyDescent="0.25">
      <c r="O1222" s="229"/>
    </row>
    <row r="1223" spans="15:15" x14ac:dyDescent="0.25">
      <c r="O1223" s="229"/>
    </row>
    <row r="1224" spans="15:15" x14ac:dyDescent="0.25">
      <c r="O1224" s="229"/>
    </row>
    <row r="1225" spans="15:15" x14ac:dyDescent="0.25">
      <c r="O1225" s="229"/>
    </row>
    <row r="1226" spans="15:15" x14ac:dyDescent="0.25">
      <c r="O1226" s="229"/>
    </row>
    <row r="1227" spans="15:15" x14ac:dyDescent="0.25">
      <c r="O1227" s="229"/>
    </row>
    <row r="1228" spans="15:15" x14ac:dyDescent="0.25">
      <c r="O1228" s="229"/>
    </row>
    <row r="1229" spans="15:15" x14ac:dyDescent="0.25">
      <c r="O1229" s="229"/>
    </row>
    <row r="1230" spans="15:15" x14ac:dyDescent="0.25">
      <c r="O1230" s="229"/>
    </row>
    <row r="1231" spans="15:15" x14ac:dyDescent="0.25">
      <c r="O1231" s="229"/>
    </row>
    <row r="1232" spans="15:15" x14ac:dyDescent="0.25">
      <c r="O1232" s="229"/>
    </row>
    <row r="1233" spans="15:15" x14ac:dyDescent="0.25">
      <c r="O1233" s="229"/>
    </row>
    <row r="1234" spans="15:15" x14ac:dyDescent="0.25">
      <c r="O1234" s="229"/>
    </row>
    <row r="1235" spans="15:15" x14ac:dyDescent="0.25">
      <c r="O1235" s="229"/>
    </row>
    <row r="1236" spans="15:15" x14ac:dyDescent="0.25">
      <c r="O1236" s="229"/>
    </row>
    <row r="1237" spans="15:15" x14ac:dyDescent="0.25">
      <c r="O1237" s="229"/>
    </row>
    <row r="1238" spans="15:15" x14ac:dyDescent="0.25">
      <c r="O1238" s="229"/>
    </row>
    <row r="1239" spans="15:15" x14ac:dyDescent="0.25">
      <c r="O1239" s="229"/>
    </row>
    <row r="1240" spans="15:15" x14ac:dyDescent="0.25">
      <c r="O1240" s="229"/>
    </row>
    <row r="1241" spans="15:15" x14ac:dyDescent="0.25">
      <c r="O1241" s="229"/>
    </row>
    <row r="1242" spans="15:15" x14ac:dyDescent="0.25">
      <c r="O1242" s="229"/>
    </row>
    <row r="1243" spans="15:15" x14ac:dyDescent="0.25">
      <c r="O1243" s="229"/>
    </row>
    <row r="1244" spans="15:15" x14ac:dyDescent="0.25">
      <c r="O1244" s="229"/>
    </row>
    <row r="1245" spans="15:15" x14ac:dyDescent="0.25">
      <c r="O1245" s="229"/>
    </row>
    <row r="1246" spans="15:15" x14ac:dyDescent="0.25">
      <c r="O1246" s="229"/>
    </row>
    <row r="1247" spans="15:15" x14ac:dyDescent="0.25">
      <c r="O1247" s="229"/>
    </row>
    <row r="1248" spans="15:15" x14ac:dyDescent="0.25">
      <c r="O1248" s="229"/>
    </row>
    <row r="1249" spans="15:15" x14ac:dyDescent="0.25">
      <c r="O1249" s="229"/>
    </row>
    <row r="1250" spans="15:15" x14ac:dyDescent="0.25">
      <c r="O1250" s="229"/>
    </row>
    <row r="1251" spans="15:15" x14ac:dyDescent="0.25">
      <c r="O1251" s="229"/>
    </row>
    <row r="1252" spans="15:15" x14ac:dyDescent="0.25">
      <c r="O1252" s="229"/>
    </row>
    <row r="1253" spans="15:15" x14ac:dyDescent="0.25">
      <c r="O1253" s="229"/>
    </row>
    <row r="1254" spans="15:15" x14ac:dyDescent="0.25">
      <c r="O1254" s="229"/>
    </row>
    <row r="1255" spans="15:15" x14ac:dyDescent="0.25">
      <c r="O1255" s="229"/>
    </row>
    <row r="1256" spans="15:15" x14ac:dyDescent="0.25">
      <c r="O1256" s="229"/>
    </row>
    <row r="1257" spans="15:15" x14ac:dyDescent="0.25">
      <c r="O1257" s="229"/>
    </row>
    <row r="1258" spans="15:15" x14ac:dyDescent="0.25">
      <c r="O1258" s="229"/>
    </row>
    <row r="1259" spans="15:15" x14ac:dyDescent="0.25">
      <c r="O1259" s="229"/>
    </row>
    <row r="1260" spans="15:15" x14ac:dyDescent="0.25">
      <c r="O1260" s="229"/>
    </row>
    <row r="1261" spans="15:15" x14ac:dyDescent="0.25">
      <c r="O1261" s="229"/>
    </row>
    <row r="1262" spans="15:15" x14ac:dyDescent="0.25">
      <c r="O1262" s="229"/>
    </row>
    <row r="1263" spans="15:15" x14ac:dyDescent="0.25">
      <c r="O1263" s="229"/>
    </row>
    <row r="1264" spans="15:15" x14ac:dyDescent="0.25">
      <c r="O1264" s="229"/>
    </row>
    <row r="1265" spans="15:15" x14ac:dyDescent="0.25">
      <c r="O1265" s="229"/>
    </row>
    <row r="1266" spans="15:15" x14ac:dyDescent="0.25">
      <c r="O1266" s="229"/>
    </row>
    <row r="1267" spans="15:15" x14ac:dyDescent="0.25">
      <c r="O1267" s="229"/>
    </row>
    <row r="1268" spans="15:15" x14ac:dyDescent="0.25">
      <c r="O1268" s="229"/>
    </row>
    <row r="1269" spans="15:15" x14ac:dyDescent="0.25">
      <c r="O1269" s="229"/>
    </row>
    <row r="1270" spans="15:15" x14ac:dyDescent="0.25">
      <c r="O1270" s="229"/>
    </row>
    <row r="1271" spans="15:15" x14ac:dyDescent="0.25">
      <c r="O1271" s="229"/>
    </row>
    <row r="1272" spans="15:15" x14ac:dyDescent="0.25">
      <c r="O1272" s="229"/>
    </row>
    <row r="1273" spans="15:15" x14ac:dyDescent="0.25">
      <c r="O1273" s="229"/>
    </row>
    <row r="1274" spans="15:15" x14ac:dyDescent="0.25">
      <c r="O1274" s="229"/>
    </row>
    <row r="1275" spans="15:15" x14ac:dyDescent="0.25">
      <c r="O1275" s="229"/>
    </row>
    <row r="1276" spans="15:15" x14ac:dyDescent="0.25">
      <c r="O1276" s="229"/>
    </row>
    <row r="1277" spans="15:15" x14ac:dyDescent="0.25">
      <c r="O1277" s="229"/>
    </row>
    <row r="1278" spans="15:15" x14ac:dyDescent="0.25">
      <c r="O1278" s="229"/>
    </row>
    <row r="1279" spans="15:15" x14ac:dyDescent="0.25">
      <c r="O1279" s="229"/>
    </row>
    <row r="1280" spans="15:15" x14ac:dyDescent="0.25">
      <c r="O1280" s="229"/>
    </row>
    <row r="1281" spans="15:15" x14ac:dyDescent="0.25">
      <c r="O1281" s="229"/>
    </row>
    <row r="1282" spans="15:15" x14ac:dyDescent="0.25">
      <c r="O1282" s="229"/>
    </row>
    <row r="1283" spans="15:15" x14ac:dyDescent="0.25">
      <c r="O1283" s="229"/>
    </row>
    <row r="1284" spans="15:15" x14ac:dyDescent="0.25">
      <c r="O1284" s="229"/>
    </row>
    <row r="1285" spans="15:15" x14ac:dyDescent="0.25">
      <c r="O1285" s="229"/>
    </row>
    <row r="1286" spans="15:15" x14ac:dyDescent="0.25">
      <c r="O1286" s="229"/>
    </row>
    <row r="1287" spans="15:15" x14ac:dyDescent="0.25">
      <c r="O1287" s="229"/>
    </row>
    <row r="1288" spans="15:15" x14ac:dyDescent="0.25">
      <c r="O1288" s="229"/>
    </row>
    <row r="1289" spans="15:15" x14ac:dyDescent="0.25">
      <c r="O1289" s="229"/>
    </row>
    <row r="1290" spans="15:15" x14ac:dyDescent="0.25">
      <c r="O1290" s="229"/>
    </row>
    <row r="1291" spans="15:15" x14ac:dyDescent="0.25">
      <c r="O1291" s="229"/>
    </row>
    <row r="1292" spans="15:15" x14ac:dyDescent="0.25">
      <c r="O1292" s="229"/>
    </row>
    <row r="1293" spans="15:15" x14ac:dyDescent="0.25">
      <c r="O1293" s="229"/>
    </row>
    <row r="1294" spans="15:15" x14ac:dyDescent="0.25">
      <c r="O1294" s="229"/>
    </row>
    <row r="1295" spans="15:15" x14ac:dyDescent="0.25">
      <c r="O1295" s="229"/>
    </row>
    <row r="1296" spans="15:15" x14ac:dyDescent="0.25">
      <c r="O1296" s="229"/>
    </row>
    <row r="1297" spans="15:15" x14ac:dyDescent="0.25">
      <c r="O1297" s="229"/>
    </row>
    <row r="1298" spans="15:15" x14ac:dyDescent="0.25">
      <c r="O1298" s="229"/>
    </row>
    <row r="1299" spans="15:15" x14ac:dyDescent="0.25">
      <c r="O1299" s="229"/>
    </row>
    <row r="1300" spans="15:15" x14ac:dyDescent="0.25">
      <c r="O1300" s="229"/>
    </row>
    <row r="1301" spans="15:15" x14ac:dyDescent="0.25">
      <c r="O1301" s="229"/>
    </row>
    <row r="1302" spans="15:15" x14ac:dyDescent="0.25">
      <c r="O1302" s="229"/>
    </row>
    <row r="1303" spans="15:15" x14ac:dyDescent="0.25">
      <c r="O1303" s="229"/>
    </row>
    <row r="1304" spans="15:15" x14ac:dyDescent="0.25">
      <c r="O1304" s="229"/>
    </row>
    <row r="1305" spans="15:15" x14ac:dyDescent="0.25">
      <c r="O1305" s="229"/>
    </row>
    <row r="1306" spans="15:15" x14ac:dyDescent="0.25">
      <c r="O1306" s="229"/>
    </row>
    <row r="1307" spans="15:15" x14ac:dyDescent="0.25">
      <c r="O1307" s="229"/>
    </row>
    <row r="1308" spans="15:15" x14ac:dyDescent="0.25">
      <c r="O1308" s="229"/>
    </row>
    <row r="1309" spans="15:15" x14ac:dyDescent="0.25">
      <c r="O1309" s="229"/>
    </row>
    <row r="1310" spans="15:15" x14ac:dyDescent="0.25">
      <c r="O1310" s="229"/>
    </row>
    <row r="1311" spans="15:15" x14ac:dyDescent="0.25">
      <c r="O1311" s="229"/>
    </row>
    <row r="1312" spans="15:15" x14ac:dyDescent="0.25">
      <c r="O1312" s="229"/>
    </row>
    <row r="1313" spans="15:15" x14ac:dyDescent="0.25">
      <c r="O1313" s="229"/>
    </row>
    <row r="1314" spans="15:15" x14ac:dyDescent="0.25">
      <c r="O1314" s="229"/>
    </row>
    <row r="1315" spans="15:15" x14ac:dyDescent="0.25">
      <c r="O1315" s="229"/>
    </row>
    <row r="1316" spans="15:15" x14ac:dyDescent="0.25">
      <c r="O1316" s="229"/>
    </row>
    <row r="1317" spans="15:15" x14ac:dyDescent="0.25">
      <c r="O1317" s="229"/>
    </row>
    <row r="1318" spans="15:15" x14ac:dyDescent="0.25">
      <c r="O1318" s="229"/>
    </row>
    <row r="1319" spans="15:15" x14ac:dyDescent="0.25">
      <c r="O1319" s="229"/>
    </row>
    <row r="1320" spans="15:15" x14ac:dyDescent="0.25">
      <c r="O1320" s="229"/>
    </row>
    <row r="1321" spans="15:15" x14ac:dyDescent="0.25">
      <c r="O1321" s="229"/>
    </row>
    <row r="1322" spans="15:15" x14ac:dyDescent="0.25">
      <c r="O1322" s="229"/>
    </row>
    <row r="1323" spans="15:15" x14ac:dyDescent="0.25">
      <c r="O1323" s="229"/>
    </row>
    <row r="1324" spans="15:15" x14ac:dyDescent="0.25">
      <c r="O1324" s="229"/>
    </row>
    <row r="1325" spans="15:15" x14ac:dyDescent="0.25">
      <c r="O1325" s="229"/>
    </row>
    <row r="1326" spans="15:15" x14ac:dyDescent="0.25">
      <c r="O1326" s="229"/>
    </row>
    <row r="1327" spans="15:15" x14ac:dyDescent="0.25">
      <c r="O1327" s="229"/>
    </row>
    <row r="1328" spans="15:15" x14ac:dyDescent="0.25">
      <c r="O1328" s="229"/>
    </row>
    <row r="1329" spans="15:15" x14ac:dyDescent="0.25">
      <c r="O1329" s="229"/>
    </row>
    <row r="1330" spans="15:15" x14ac:dyDescent="0.25">
      <c r="O1330" s="229"/>
    </row>
    <row r="1331" spans="15:15" x14ac:dyDescent="0.25">
      <c r="O1331" s="229"/>
    </row>
    <row r="1332" spans="15:15" x14ac:dyDescent="0.25">
      <c r="O1332" s="229"/>
    </row>
    <row r="1333" spans="15:15" x14ac:dyDescent="0.25">
      <c r="O1333" s="229"/>
    </row>
    <row r="1334" spans="15:15" x14ac:dyDescent="0.25">
      <c r="O1334" s="229"/>
    </row>
    <row r="1335" spans="15:15" x14ac:dyDescent="0.25">
      <c r="O1335" s="229"/>
    </row>
    <row r="1336" spans="15:15" x14ac:dyDescent="0.25">
      <c r="O1336" s="229"/>
    </row>
    <row r="1337" spans="15:15" x14ac:dyDescent="0.25">
      <c r="O1337" s="229"/>
    </row>
    <row r="1338" spans="15:15" x14ac:dyDescent="0.25">
      <c r="O1338" s="229"/>
    </row>
    <row r="1339" spans="15:15" x14ac:dyDescent="0.25">
      <c r="O1339" s="229"/>
    </row>
    <row r="1340" spans="15:15" x14ac:dyDescent="0.25">
      <c r="O1340" s="229"/>
    </row>
    <row r="1341" spans="15:15" x14ac:dyDescent="0.25">
      <c r="O1341" s="229"/>
    </row>
    <row r="1342" spans="15:15" x14ac:dyDescent="0.25">
      <c r="O1342" s="229"/>
    </row>
    <row r="1343" spans="15:15" x14ac:dyDescent="0.25">
      <c r="O1343" s="229"/>
    </row>
    <row r="1344" spans="15:15" x14ac:dyDescent="0.25">
      <c r="O1344" s="229"/>
    </row>
    <row r="1345" spans="15:15" x14ac:dyDescent="0.25">
      <c r="O1345" s="229"/>
    </row>
    <row r="1346" spans="15:15" x14ac:dyDescent="0.25">
      <c r="O1346" s="229"/>
    </row>
    <row r="1347" spans="15:15" x14ac:dyDescent="0.25">
      <c r="O1347" s="229"/>
    </row>
    <row r="1348" spans="15:15" x14ac:dyDescent="0.25">
      <c r="O1348" s="229"/>
    </row>
    <row r="1349" spans="15:15" x14ac:dyDescent="0.25">
      <c r="O1349" s="229"/>
    </row>
    <row r="1350" spans="15:15" x14ac:dyDescent="0.25">
      <c r="O1350" s="229"/>
    </row>
    <row r="1351" spans="15:15" x14ac:dyDescent="0.25">
      <c r="O1351" s="229"/>
    </row>
    <row r="1352" spans="15:15" x14ac:dyDescent="0.25">
      <c r="O1352" s="229"/>
    </row>
    <row r="1353" spans="15:15" x14ac:dyDescent="0.25">
      <c r="O1353" s="229"/>
    </row>
    <row r="1354" spans="15:15" x14ac:dyDescent="0.25">
      <c r="O1354" s="229"/>
    </row>
    <row r="1355" spans="15:15" x14ac:dyDescent="0.25">
      <c r="O1355" s="229"/>
    </row>
    <row r="1356" spans="15:15" x14ac:dyDescent="0.25">
      <c r="O1356" s="229"/>
    </row>
    <row r="1357" spans="15:15" x14ac:dyDescent="0.25">
      <c r="O1357" s="229"/>
    </row>
    <row r="1358" spans="15:15" x14ac:dyDescent="0.25">
      <c r="O1358" s="229"/>
    </row>
    <row r="1359" spans="15:15" x14ac:dyDescent="0.25">
      <c r="O1359" s="229"/>
    </row>
    <row r="1360" spans="15:15" x14ac:dyDescent="0.25">
      <c r="O1360" s="229"/>
    </row>
    <row r="1361" spans="15:15" x14ac:dyDescent="0.25">
      <c r="O1361" s="229"/>
    </row>
    <row r="1362" spans="15:15" x14ac:dyDescent="0.25">
      <c r="O1362" s="229"/>
    </row>
    <row r="1363" spans="15:15" x14ac:dyDescent="0.25">
      <c r="O1363" s="229"/>
    </row>
    <row r="1364" spans="15:15" x14ac:dyDescent="0.25">
      <c r="O1364" s="229"/>
    </row>
    <row r="1365" spans="15:15" x14ac:dyDescent="0.25">
      <c r="O1365" s="229"/>
    </row>
    <row r="1366" spans="15:15" x14ac:dyDescent="0.25">
      <c r="O1366" s="229"/>
    </row>
    <row r="1367" spans="15:15" x14ac:dyDescent="0.25">
      <c r="O1367" s="229"/>
    </row>
    <row r="1368" spans="15:15" x14ac:dyDescent="0.25">
      <c r="O1368" s="229"/>
    </row>
    <row r="1369" spans="15:15" x14ac:dyDescent="0.25">
      <c r="O1369" s="229"/>
    </row>
    <row r="1370" spans="15:15" x14ac:dyDescent="0.25">
      <c r="O1370" s="229"/>
    </row>
    <row r="1371" spans="15:15" x14ac:dyDescent="0.25">
      <c r="O1371" s="229"/>
    </row>
    <row r="1372" spans="15:15" x14ac:dyDescent="0.25">
      <c r="O1372" s="229"/>
    </row>
    <row r="1373" spans="15:15" x14ac:dyDescent="0.25">
      <c r="O1373" s="229"/>
    </row>
    <row r="1374" spans="15:15" x14ac:dyDescent="0.25">
      <c r="O1374" s="229"/>
    </row>
    <row r="1375" spans="15:15" x14ac:dyDescent="0.25">
      <c r="O1375" s="229"/>
    </row>
    <row r="1376" spans="15:15" x14ac:dyDescent="0.25">
      <c r="O1376" s="229"/>
    </row>
    <row r="1377" spans="15:15" x14ac:dyDescent="0.25">
      <c r="O1377" s="229"/>
    </row>
    <row r="1378" spans="15:15" x14ac:dyDescent="0.25">
      <c r="O1378" s="229"/>
    </row>
    <row r="1379" spans="15:15" x14ac:dyDescent="0.25">
      <c r="O1379" s="229"/>
    </row>
    <row r="1380" spans="15:15" x14ac:dyDescent="0.25">
      <c r="O1380" s="229"/>
    </row>
    <row r="1381" spans="15:15" x14ac:dyDescent="0.25">
      <c r="O1381" s="229"/>
    </row>
    <row r="1382" spans="15:15" x14ac:dyDescent="0.25">
      <c r="O1382" s="229"/>
    </row>
    <row r="1383" spans="15:15" x14ac:dyDescent="0.25">
      <c r="O1383" s="229"/>
    </row>
    <row r="1384" spans="15:15" x14ac:dyDescent="0.25">
      <c r="O1384" s="229"/>
    </row>
    <row r="1385" spans="15:15" x14ac:dyDescent="0.25">
      <c r="O1385" s="229"/>
    </row>
    <row r="1386" spans="15:15" x14ac:dyDescent="0.25">
      <c r="O1386" s="229"/>
    </row>
    <row r="1387" spans="15:15" x14ac:dyDescent="0.25">
      <c r="O1387" s="229"/>
    </row>
    <row r="1388" spans="15:15" x14ac:dyDescent="0.25">
      <c r="O1388" s="229"/>
    </row>
    <row r="1389" spans="15:15" x14ac:dyDescent="0.25">
      <c r="O1389" s="229"/>
    </row>
    <row r="1390" spans="15:15" x14ac:dyDescent="0.25">
      <c r="O1390" s="229"/>
    </row>
    <row r="1391" spans="15:15" x14ac:dyDescent="0.25">
      <c r="O1391" s="229"/>
    </row>
    <row r="1392" spans="15:15" x14ac:dyDescent="0.25">
      <c r="O1392" s="229"/>
    </row>
    <row r="1393" spans="15:15" x14ac:dyDescent="0.25">
      <c r="O1393" s="229"/>
    </row>
    <row r="1394" spans="15:15" x14ac:dyDescent="0.25">
      <c r="O1394" s="229"/>
    </row>
    <row r="1395" spans="15:15" x14ac:dyDescent="0.25">
      <c r="O1395" s="229"/>
    </row>
    <row r="1396" spans="15:15" x14ac:dyDescent="0.25">
      <c r="O1396" s="229"/>
    </row>
    <row r="1397" spans="15:15" x14ac:dyDescent="0.25">
      <c r="O1397" s="229"/>
    </row>
    <row r="1398" spans="15:15" x14ac:dyDescent="0.25">
      <c r="O1398" s="229"/>
    </row>
    <row r="1399" spans="15:15" x14ac:dyDescent="0.25">
      <c r="O1399" s="229"/>
    </row>
    <row r="1400" spans="15:15" x14ac:dyDescent="0.25">
      <c r="O1400" s="229"/>
    </row>
    <row r="1401" spans="15:15" x14ac:dyDescent="0.25">
      <c r="O1401" s="229"/>
    </row>
    <row r="1402" spans="15:15" x14ac:dyDescent="0.25">
      <c r="O1402" s="229"/>
    </row>
    <row r="1403" spans="15:15" x14ac:dyDescent="0.25">
      <c r="O1403" s="229"/>
    </row>
    <row r="1404" spans="15:15" x14ac:dyDescent="0.25">
      <c r="O1404" s="229"/>
    </row>
    <row r="1405" spans="15:15" x14ac:dyDescent="0.25">
      <c r="O1405" s="229"/>
    </row>
    <row r="1406" spans="15:15" x14ac:dyDescent="0.25">
      <c r="O1406" s="229"/>
    </row>
    <row r="1407" spans="15:15" x14ac:dyDescent="0.25">
      <c r="O1407" s="229"/>
    </row>
    <row r="1408" spans="15:15" x14ac:dyDescent="0.25">
      <c r="O1408" s="229"/>
    </row>
    <row r="1409" spans="15:15" x14ac:dyDescent="0.25">
      <c r="O1409" s="229"/>
    </row>
    <row r="1410" spans="15:15" x14ac:dyDescent="0.25">
      <c r="O1410" s="229"/>
    </row>
    <row r="1411" spans="15:15" x14ac:dyDescent="0.25">
      <c r="O1411" s="229"/>
    </row>
    <row r="1412" spans="15:15" x14ac:dyDescent="0.25">
      <c r="O1412" s="229"/>
    </row>
    <row r="1413" spans="15:15" x14ac:dyDescent="0.25">
      <c r="O1413" s="229"/>
    </row>
    <row r="1414" spans="15:15" x14ac:dyDescent="0.25">
      <c r="O1414" s="229"/>
    </row>
    <row r="1415" spans="15:15" x14ac:dyDescent="0.25">
      <c r="O1415" s="229"/>
    </row>
    <row r="1416" spans="15:15" x14ac:dyDescent="0.25">
      <c r="O1416" s="229"/>
    </row>
    <row r="1417" spans="15:15" x14ac:dyDescent="0.25">
      <c r="O1417" s="229"/>
    </row>
    <row r="1418" spans="15:15" x14ac:dyDescent="0.25">
      <c r="O1418" s="229"/>
    </row>
    <row r="1419" spans="15:15" x14ac:dyDescent="0.25">
      <c r="O1419" s="229"/>
    </row>
    <row r="1420" spans="15:15" x14ac:dyDescent="0.25">
      <c r="O1420" s="229"/>
    </row>
    <row r="1421" spans="15:15" x14ac:dyDescent="0.25">
      <c r="O1421" s="229"/>
    </row>
    <row r="1422" spans="15:15" x14ac:dyDescent="0.25">
      <c r="O1422" s="229"/>
    </row>
  </sheetData>
  <mergeCells count="16">
    <mergeCell ref="B201:B206"/>
    <mergeCell ref="D136:J136"/>
    <mergeCell ref="D137:J137"/>
    <mergeCell ref="D147:J147"/>
    <mergeCell ref="D157:J157"/>
    <mergeCell ref="D167:J167"/>
    <mergeCell ref="K192:P195"/>
    <mergeCell ref="D193:H193"/>
    <mergeCell ref="D194:D195"/>
    <mergeCell ref="H194:H195"/>
    <mergeCell ref="B2:F2"/>
    <mergeCell ref="B6:M6"/>
    <mergeCell ref="B9:I9"/>
    <mergeCell ref="D14:J14"/>
    <mergeCell ref="D55:J55"/>
    <mergeCell ref="D83:J83"/>
  </mergeCells>
  <dataValidations count="4">
    <dataValidation allowBlank="1" showInputMessage="1" showErrorMessage="1" prompt="Insert name of recipient agency here _x000a_" sqref="E13:H13 K13:N13" xr:uid="{00000000-0002-0000-0000-000000000000}"/>
    <dataValidation allowBlank="1" showInputMessage="1" showErrorMessage="1" prompt="Insert *text* description of Activity here" sqref="D168 D25 D158 D43 D57 D66 D75 D84 D96 D106 D116 D126 D138 D148" xr:uid="{00000000-0002-0000-0000-000001000000}"/>
    <dataValidation allowBlank="1" showInputMessage="1" showErrorMessage="1" prompt="Insert *text* description of Output here" sqref="D15 D157 D167 D42 D56 D65 D74 D83 D95 D105 D115 D125 D137 D147" xr:uid="{00000000-0002-0000-0000-000002000000}"/>
    <dataValidation allowBlank="1" showInputMessage="1" showErrorMessage="1" prompt="Insert *text* description of Outcome here" sqref="D55:J55 E135:J135 D136:J136 D14 E53:E54 F54:J54 F53:P53" xr:uid="{00000000-0002-0000-0000-000003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8"/>
  <sheetViews>
    <sheetView topLeftCell="D203" workbookViewId="0">
      <selection activeCell="H220" sqref="H220:I223"/>
    </sheetView>
  </sheetViews>
  <sheetFormatPr defaultColWidth="9.140625" defaultRowHeight="15" x14ac:dyDescent="0.25"/>
  <cols>
    <col min="2" max="2" width="37.85546875" customWidth="1"/>
    <col min="3" max="3" width="19.42578125" customWidth="1"/>
    <col min="4" max="4" width="22.28515625" customWidth="1"/>
    <col min="5" max="5" width="22.28515625" style="110" customWidth="1"/>
    <col min="6" max="6" width="27.5703125" customWidth="1"/>
    <col min="7" max="7" width="1.28515625" style="110" customWidth="1"/>
    <col min="8" max="8" width="57.5703125" style="110" customWidth="1"/>
    <col min="9" max="12" width="19.28515625" customWidth="1"/>
    <col min="13" max="13" width="12.7109375" style="151" customWidth="1"/>
    <col min="14" max="14" width="11.7109375" bestFit="1" customWidth="1"/>
    <col min="15" max="15" width="11" bestFit="1" customWidth="1"/>
    <col min="17" max="17" width="12.140625" bestFit="1" customWidth="1"/>
  </cols>
  <sheetData>
    <row r="1" spans="1:12" ht="15.75" x14ac:dyDescent="0.25">
      <c r="A1" s="149"/>
      <c r="B1" s="149"/>
      <c r="C1" s="150"/>
      <c r="D1" s="150"/>
      <c r="E1" s="150"/>
      <c r="F1" s="149"/>
    </row>
    <row r="2" spans="1:12" ht="46.5" x14ac:dyDescent="0.7">
      <c r="A2" s="149"/>
      <c r="B2" s="406" t="s">
        <v>245</v>
      </c>
      <c r="C2" s="406"/>
      <c r="D2" s="406"/>
      <c r="E2" s="406"/>
      <c r="F2" s="152"/>
    </row>
    <row r="3" spans="1:12" ht="15.75" x14ac:dyDescent="0.25">
      <c r="A3" s="149"/>
      <c r="B3" s="153"/>
      <c r="C3" s="154"/>
      <c r="D3" s="154"/>
      <c r="E3" s="155"/>
      <c r="F3" s="154"/>
    </row>
    <row r="4" spans="1:12" ht="16.5" thickBot="1" x14ac:dyDescent="0.3">
      <c r="A4" s="149"/>
      <c r="B4" s="153"/>
      <c r="C4" s="154"/>
      <c r="D4" s="154"/>
      <c r="E4" s="155"/>
      <c r="F4" s="154"/>
    </row>
    <row r="5" spans="1:12" ht="36" x14ac:dyDescent="0.55000000000000004">
      <c r="A5" s="149"/>
      <c r="B5" s="407" t="s">
        <v>1</v>
      </c>
      <c r="C5" s="408"/>
      <c r="D5" s="408"/>
      <c r="E5" s="408"/>
      <c r="F5" s="409"/>
    </row>
    <row r="6" spans="1:12" ht="15.75" x14ac:dyDescent="0.25">
      <c r="A6" s="149"/>
      <c r="B6" s="410" t="s">
        <v>246</v>
      </c>
      <c r="C6" s="411"/>
      <c r="D6" s="411"/>
      <c r="E6" s="411"/>
      <c r="F6" s="412"/>
    </row>
    <row r="7" spans="1:12" ht="15.75" x14ac:dyDescent="0.25">
      <c r="A7" s="149"/>
      <c r="B7" s="410"/>
      <c r="C7" s="411"/>
      <c r="D7" s="411"/>
      <c r="E7" s="411"/>
      <c r="F7" s="412"/>
    </row>
    <row r="8" spans="1:12" ht="36.75" customHeight="1" thickBot="1" x14ac:dyDescent="0.3">
      <c r="A8" s="149"/>
      <c r="B8" s="388"/>
      <c r="C8" s="389"/>
      <c r="D8" s="389"/>
      <c r="E8" s="389"/>
      <c r="F8" s="413"/>
    </row>
    <row r="9" spans="1:12" ht="16.5" thickBot="1" x14ac:dyDescent="0.3">
      <c r="A9" s="149"/>
      <c r="B9" s="156"/>
      <c r="C9" s="156"/>
      <c r="D9" s="156"/>
      <c r="E9" s="156"/>
      <c r="F9" s="149"/>
    </row>
    <row r="10" spans="1:12" ht="32.25" thickBot="1" x14ac:dyDescent="0.55000000000000004">
      <c r="A10" s="149"/>
      <c r="B10" s="414" t="s">
        <v>247</v>
      </c>
      <c r="C10" s="415"/>
      <c r="D10" s="415"/>
      <c r="E10" s="416"/>
      <c r="F10" s="149"/>
      <c r="H10" s="417" t="s">
        <v>248</v>
      </c>
      <c r="I10" s="418"/>
      <c r="J10" s="418"/>
      <c r="K10" s="418"/>
      <c r="L10" s="419"/>
    </row>
    <row r="11" spans="1:12" ht="15.75" x14ac:dyDescent="0.25">
      <c r="A11" s="149"/>
      <c r="B11" s="156"/>
      <c r="C11" s="156"/>
      <c r="D11" s="156"/>
      <c r="E11" s="156"/>
      <c r="F11" s="149"/>
    </row>
    <row r="12" spans="1:12" ht="36" customHeight="1" x14ac:dyDescent="0.25">
      <c r="A12" s="149"/>
      <c r="B12" s="156"/>
      <c r="C12" s="157" t="s">
        <v>225</v>
      </c>
      <c r="D12" s="157" t="s">
        <v>226</v>
      </c>
      <c r="E12" s="157" t="s">
        <v>227</v>
      </c>
      <c r="F12" s="420" t="s">
        <v>6</v>
      </c>
    </row>
    <row r="13" spans="1:12" ht="15.75" x14ac:dyDescent="0.25">
      <c r="A13" s="149"/>
      <c r="B13" s="156"/>
      <c r="C13" s="158" t="s">
        <v>11</v>
      </c>
      <c r="D13" s="158" t="s">
        <v>12</v>
      </c>
      <c r="E13" s="158" t="s">
        <v>13</v>
      </c>
      <c r="F13" s="421"/>
    </row>
    <row r="14" spans="1:12" ht="15.75" x14ac:dyDescent="0.25">
      <c r="A14" s="403" t="s">
        <v>249</v>
      </c>
      <c r="B14" s="404"/>
      <c r="C14" s="404"/>
      <c r="D14" s="404"/>
      <c r="E14" s="404"/>
      <c r="F14" s="405"/>
      <c r="H14" s="159"/>
      <c r="I14" s="25" t="s">
        <v>11</v>
      </c>
      <c r="J14" s="25" t="s">
        <v>12</v>
      </c>
      <c r="K14" s="25" t="s">
        <v>13</v>
      </c>
      <c r="L14" s="25" t="s">
        <v>244</v>
      </c>
    </row>
    <row r="15" spans="1:12" ht="15.75" x14ac:dyDescent="0.25">
      <c r="A15" s="149"/>
      <c r="B15" s="403" t="s">
        <v>250</v>
      </c>
      <c r="C15" s="404"/>
      <c r="D15" s="404"/>
      <c r="E15" s="404"/>
      <c r="F15" s="405"/>
      <c r="H15" s="403" t="s">
        <v>250</v>
      </c>
      <c r="I15" s="404"/>
      <c r="J15" s="404"/>
      <c r="K15" s="404"/>
      <c r="L15" s="405"/>
    </row>
    <row r="16" spans="1:12" ht="23.25" customHeight="1" thickBot="1" x14ac:dyDescent="0.3">
      <c r="A16" s="149"/>
      <c r="B16" s="160" t="s">
        <v>251</v>
      </c>
      <c r="C16" s="161">
        <f>SUM(C17:C23)</f>
        <v>330500</v>
      </c>
      <c r="D16" s="162">
        <f t="shared" ref="D16:E16" si="0">SUM(D17:D23)</f>
        <v>0</v>
      </c>
      <c r="E16" s="163">
        <f t="shared" si="0"/>
        <v>75000</v>
      </c>
      <c r="F16" s="164">
        <f t="shared" ref="F16:F24" si="1">SUM(C16:E16)</f>
        <v>405500</v>
      </c>
      <c r="H16" s="160" t="s">
        <v>251</v>
      </c>
      <c r="I16" s="162">
        <f>SUM(I18:I23)</f>
        <v>294363.7</v>
      </c>
      <c r="J16" s="162">
        <f t="shared" ref="J16:K16" si="2">SUM(J17:J23)</f>
        <v>0</v>
      </c>
      <c r="K16" s="162">
        <f t="shared" si="2"/>
        <v>73985.09</v>
      </c>
      <c r="L16" s="164">
        <f>SUM(I16:K16)</f>
        <v>368348.79000000004</v>
      </c>
    </row>
    <row r="17" spans="1:14" ht="12.75" customHeight="1" x14ac:dyDescent="0.25">
      <c r="A17" s="149"/>
      <c r="B17" s="165" t="s">
        <v>235</v>
      </c>
      <c r="C17" s="166">
        <f>'[4]Tableau 2'!$J$10</f>
        <v>0</v>
      </c>
      <c r="D17" s="67"/>
      <c r="E17" s="166">
        <f>'[4]Tableau 2'!$N$10</f>
        <v>0</v>
      </c>
      <c r="F17" s="167">
        <f t="shared" si="1"/>
        <v>0</v>
      </c>
      <c r="H17" s="165" t="s">
        <v>235</v>
      </c>
      <c r="J17" s="166"/>
      <c r="K17" s="170">
        <f>'[4]Tableau 2'!$N$10</f>
        <v>0</v>
      </c>
      <c r="L17" s="167">
        <f t="shared" ref="L17:L23" si="3">I17+J17+K17</f>
        <v>0</v>
      </c>
    </row>
    <row r="18" spans="1:14" ht="12.75" customHeight="1" x14ac:dyDescent="0.25">
      <c r="A18" s="149"/>
      <c r="B18" s="168" t="s">
        <v>236</v>
      </c>
      <c r="C18" s="166">
        <f>'[4]Tableau 2'!$J$11</f>
        <v>12000</v>
      </c>
      <c r="D18" s="35"/>
      <c r="E18" s="166">
        <f>'[4]Tableau 2'!$N$11</f>
        <v>0</v>
      </c>
      <c r="F18" s="169">
        <f t="shared" si="1"/>
        <v>12000</v>
      </c>
      <c r="H18" s="168" t="s">
        <v>236</v>
      </c>
      <c r="I18" s="166">
        <f>3897.67+1966.03</f>
        <v>5863.7</v>
      </c>
      <c r="J18" s="166"/>
      <c r="K18" s="170">
        <f>'[4]Tableau 2'!$N$11</f>
        <v>0</v>
      </c>
      <c r="L18" s="167">
        <f t="shared" si="3"/>
        <v>5863.7</v>
      </c>
    </row>
    <row r="19" spans="1:14" ht="12.75" customHeight="1" x14ac:dyDescent="0.25">
      <c r="A19" s="149"/>
      <c r="B19" s="168" t="s">
        <v>237</v>
      </c>
      <c r="C19" s="166">
        <f>'[4]Tableau 2'!$J$12</f>
        <v>192000</v>
      </c>
      <c r="D19" s="166"/>
      <c r="E19" s="170">
        <f>'[4]Tableau 2'!$N$12</f>
        <v>8000</v>
      </c>
      <c r="F19" s="169">
        <f t="shared" si="1"/>
        <v>200000</v>
      </c>
      <c r="H19" s="168" t="s">
        <v>237</v>
      </c>
      <c r="I19" s="365">
        <v>192000</v>
      </c>
      <c r="J19" s="166"/>
      <c r="K19" s="170">
        <f>'[1]RF PAR PRODUITS PAR CATEGORIE'!$K$19</f>
        <v>7722.67</v>
      </c>
      <c r="L19" s="167">
        <f t="shared" si="3"/>
        <v>199722.67</v>
      </c>
    </row>
    <row r="20" spans="1:14" ht="12.75" customHeight="1" x14ac:dyDescent="0.25">
      <c r="A20" s="149"/>
      <c r="B20" s="171" t="s">
        <v>238</v>
      </c>
      <c r="C20" s="227">
        <f>'[4]Tableau 2'!$J$13</f>
        <v>60000</v>
      </c>
      <c r="D20" s="166"/>
      <c r="E20" s="170">
        <v>35500</v>
      </c>
      <c r="F20" s="169">
        <f t="shared" si="1"/>
        <v>95500</v>
      </c>
      <c r="H20" s="171" t="s">
        <v>238</v>
      </c>
      <c r="I20" s="365">
        <v>60000</v>
      </c>
      <c r="J20" s="166"/>
      <c r="K20" s="170">
        <f>'[1]RF PAR PRODUITS PAR CATEGORIE'!$K$20</f>
        <v>35319.42</v>
      </c>
      <c r="L20" s="167">
        <f t="shared" si="3"/>
        <v>95319.42</v>
      </c>
    </row>
    <row r="21" spans="1:14" ht="12.75" customHeight="1" x14ac:dyDescent="0.25">
      <c r="A21" s="149"/>
      <c r="B21" s="168" t="s">
        <v>239</v>
      </c>
      <c r="C21" s="166">
        <f>'[4]Tableau 2'!$J$14</f>
        <v>20000</v>
      </c>
      <c r="D21" s="166"/>
      <c r="E21" s="170">
        <v>5500</v>
      </c>
      <c r="F21" s="169">
        <f t="shared" si="1"/>
        <v>25500</v>
      </c>
      <c r="H21" s="168" t="s">
        <v>239</v>
      </c>
      <c r="I21" s="365">
        <v>20000</v>
      </c>
      <c r="J21" s="166"/>
      <c r="K21" s="170">
        <f>'[1]RF PAR PRODUITS PAR CATEGORIE'!$K$21</f>
        <v>5312</v>
      </c>
      <c r="L21" s="167">
        <f t="shared" si="3"/>
        <v>25312</v>
      </c>
    </row>
    <row r="22" spans="1:14" ht="12.75" customHeight="1" x14ac:dyDescent="0.25">
      <c r="A22" s="149"/>
      <c r="B22" s="168" t="s">
        <v>240</v>
      </c>
      <c r="C22" s="166">
        <f>'[4]Tableau 2'!$J$15</f>
        <v>30000</v>
      </c>
      <c r="D22" s="166"/>
      <c r="E22" s="170">
        <v>26000</v>
      </c>
      <c r="F22" s="169">
        <f t="shared" si="1"/>
        <v>56000</v>
      </c>
      <c r="H22" s="168" t="s">
        <v>240</v>
      </c>
      <c r="I22" s="166"/>
      <c r="J22" s="166"/>
      <c r="K22" s="170">
        <f>'[1]RF PAR PRODUITS PAR CATEGORIE'!$K$22</f>
        <v>25631</v>
      </c>
      <c r="L22" s="167">
        <f t="shared" si="3"/>
        <v>25631</v>
      </c>
    </row>
    <row r="23" spans="1:14" ht="12.75" customHeight="1" x14ac:dyDescent="0.25">
      <c r="A23" s="149"/>
      <c r="B23" s="168" t="s">
        <v>241</v>
      </c>
      <c r="C23" s="166">
        <f>'[4]Tableau 2'!$J$16</f>
        <v>16500</v>
      </c>
      <c r="D23" s="166"/>
      <c r="E23" s="170"/>
      <c r="F23" s="169">
        <f t="shared" si="1"/>
        <v>16500</v>
      </c>
      <c r="H23" s="168" t="s">
        <v>241</v>
      </c>
      <c r="I23" s="166">
        <v>16500</v>
      </c>
      <c r="J23" s="166"/>
      <c r="K23" s="170"/>
      <c r="L23" s="167">
        <f t="shared" si="3"/>
        <v>16500</v>
      </c>
    </row>
    <row r="24" spans="1:14" ht="26.25" customHeight="1" thickBot="1" x14ac:dyDescent="0.3">
      <c r="A24" s="149"/>
      <c r="B24" s="172" t="s">
        <v>252</v>
      </c>
      <c r="C24" s="322">
        <f>SUM(C17:C23)</f>
        <v>330500</v>
      </c>
      <c r="D24" s="322">
        <f>SUM(D17:D23)</f>
        <v>0</v>
      </c>
      <c r="E24" s="322">
        <f>SUM(E17:E23)</f>
        <v>75000</v>
      </c>
      <c r="F24" s="175">
        <f t="shared" si="1"/>
        <v>405500</v>
      </c>
      <c r="H24" s="172" t="s">
        <v>252</v>
      </c>
      <c r="I24" s="162">
        <f>SUM(I18:I23)</f>
        <v>294363.7</v>
      </c>
      <c r="J24" s="162">
        <f>SUM(J17:J23)</f>
        <v>0</v>
      </c>
      <c r="K24" s="162">
        <f>SUM(K17:K23)</f>
        <v>73985.09</v>
      </c>
      <c r="L24" s="175">
        <f>SUM(I24:K24)</f>
        <v>368348.79000000004</v>
      </c>
      <c r="N24" s="226"/>
    </row>
    <row r="25" spans="1:14" ht="12.75" customHeight="1" x14ac:dyDescent="0.25">
      <c r="A25" s="150"/>
      <c r="B25" s="176"/>
      <c r="C25" s="177"/>
      <c r="D25" s="177"/>
      <c r="E25" s="177"/>
      <c r="F25" s="178"/>
      <c r="H25" s="176"/>
      <c r="I25" s="177"/>
      <c r="J25" s="177"/>
      <c r="K25" s="177"/>
      <c r="L25" s="178"/>
    </row>
    <row r="26" spans="1:14" ht="12.75" customHeight="1" x14ac:dyDescent="0.25">
      <c r="A26" s="149"/>
      <c r="B26" s="403" t="s">
        <v>253</v>
      </c>
      <c r="C26" s="404"/>
      <c r="D26" s="404"/>
      <c r="E26" s="404"/>
      <c r="F26" s="405"/>
      <c r="H26" s="403" t="s">
        <v>253</v>
      </c>
      <c r="I26" s="404"/>
      <c r="J26" s="404"/>
      <c r="K26" s="404"/>
      <c r="L26" s="405"/>
    </row>
    <row r="27" spans="1:14" ht="12.75" customHeight="1" thickBot="1" x14ac:dyDescent="0.3">
      <c r="A27" s="149"/>
      <c r="B27" s="160" t="s">
        <v>254</v>
      </c>
      <c r="C27" s="162">
        <f>SUM(C28:C34)</f>
        <v>119500</v>
      </c>
      <c r="D27" s="162">
        <f t="shared" ref="D27:E27" si="4">SUM(D28:D34)</f>
        <v>0</v>
      </c>
      <c r="E27" s="163">
        <f t="shared" si="4"/>
        <v>10000</v>
      </c>
      <c r="F27" s="164">
        <f t="shared" ref="F27:F35" si="5">SUM(C27:E27)</f>
        <v>129500</v>
      </c>
      <c r="H27" s="160" t="s">
        <v>254</v>
      </c>
      <c r="I27" s="162">
        <f>SUM(I28:I34)</f>
        <v>82000</v>
      </c>
      <c r="J27" s="162">
        <f t="shared" ref="J27:K27" si="6">SUM(J28:J34)</f>
        <v>0</v>
      </c>
      <c r="K27" s="162">
        <f t="shared" si="6"/>
        <v>9595</v>
      </c>
      <c r="L27" s="164">
        <f t="shared" ref="L27:L35" si="7">SUM(I27:K27)</f>
        <v>91595</v>
      </c>
      <c r="N27" s="179"/>
    </row>
    <row r="28" spans="1:14" ht="12.75" customHeight="1" x14ac:dyDescent="0.25">
      <c r="A28" s="149"/>
      <c r="B28" s="165" t="s">
        <v>235</v>
      </c>
      <c r="C28" s="180">
        <f>'[4]Tableau 2'!$J$21</f>
        <v>1000</v>
      </c>
      <c r="D28" s="67"/>
      <c r="E28" s="67"/>
      <c r="F28" s="167">
        <f t="shared" si="5"/>
        <v>1000</v>
      </c>
      <c r="H28" s="165" t="s">
        <v>235</v>
      </c>
      <c r="I28" s="166"/>
      <c r="J28" s="67"/>
      <c r="K28" s="67"/>
      <c r="L28" s="167">
        <f t="shared" si="7"/>
        <v>0</v>
      </c>
    </row>
    <row r="29" spans="1:14" ht="12.75" customHeight="1" x14ac:dyDescent="0.25">
      <c r="A29" s="149"/>
      <c r="B29" s="168" t="s">
        <v>236</v>
      </c>
      <c r="C29" s="166">
        <f>'[4]Tableau 2'!$J$22</f>
        <v>15000</v>
      </c>
      <c r="D29" s="35"/>
      <c r="E29" s="35"/>
      <c r="F29" s="169">
        <f t="shared" si="5"/>
        <v>15000</v>
      </c>
      <c r="H29" s="168" t="s">
        <v>236</v>
      </c>
      <c r="I29" s="166"/>
      <c r="J29" s="35"/>
      <c r="K29" s="35"/>
      <c r="L29" s="167">
        <f t="shared" si="7"/>
        <v>0</v>
      </c>
    </row>
    <row r="30" spans="1:14" ht="12.75" customHeight="1" x14ac:dyDescent="0.25">
      <c r="A30" s="149"/>
      <c r="B30" s="168" t="s">
        <v>237</v>
      </c>
      <c r="C30" s="166">
        <f>'[4]Tableau 2'!$J$23</f>
        <v>34000</v>
      </c>
      <c r="D30" s="166"/>
      <c r="E30" s="170"/>
      <c r="F30" s="169">
        <f t="shared" si="5"/>
        <v>34000</v>
      </c>
      <c r="H30" s="168" t="s">
        <v>237</v>
      </c>
      <c r="I30" s="166">
        <v>34000</v>
      </c>
      <c r="J30" s="166"/>
      <c r="K30" s="170"/>
      <c r="L30" s="167">
        <f t="shared" si="7"/>
        <v>34000</v>
      </c>
    </row>
    <row r="31" spans="1:14" ht="12.75" customHeight="1" x14ac:dyDescent="0.25">
      <c r="A31" s="149"/>
      <c r="B31" s="206" t="s">
        <v>238</v>
      </c>
      <c r="C31" s="166">
        <f>'[4]Tableau 2'!$J$24</f>
        <v>8000</v>
      </c>
      <c r="D31" s="166"/>
      <c r="E31" s="166">
        <v>6000</v>
      </c>
      <c r="F31" s="207">
        <f t="shared" si="5"/>
        <v>14000</v>
      </c>
      <c r="G31"/>
      <c r="H31" s="171" t="s">
        <v>238</v>
      </c>
      <c r="I31" s="365">
        <v>8000</v>
      </c>
      <c r="J31" s="166"/>
      <c r="K31" s="166">
        <f>'[1]RF PAR PRODUITS'!$M$27</f>
        <v>9595</v>
      </c>
      <c r="L31" s="167">
        <f t="shared" si="7"/>
        <v>17595</v>
      </c>
      <c r="N31" s="179"/>
    </row>
    <row r="32" spans="1:14" ht="12.75" customHeight="1" x14ac:dyDescent="0.25">
      <c r="A32" s="149"/>
      <c r="B32" s="168" t="s">
        <v>239</v>
      </c>
      <c r="C32" s="166">
        <f>'[4]Tableau 2'!$J$25</f>
        <v>20000</v>
      </c>
      <c r="D32" s="166"/>
      <c r="E32" s="170">
        <v>4000</v>
      </c>
      <c r="F32" s="169">
        <f t="shared" si="5"/>
        <v>24000</v>
      </c>
      <c r="H32" s="168" t="s">
        <v>239</v>
      </c>
      <c r="I32" s="365">
        <v>20000</v>
      </c>
      <c r="J32" s="166"/>
      <c r="K32" s="170"/>
      <c r="L32" s="167">
        <f t="shared" si="7"/>
        <v>20000</v>
      </c>
    </row>
    <row r="33" spans="1:12" ht="12.75" customHeight="1" x14ac:dyDescent="0.25">
      <c r="A33" s="149"/>
      <c r="B33" s="168" t="s">
        <v>240</v>
      </c>
      <c r="C33" s="166">
        <f>'[4]Tableau 2'!$J$26</f>
        <v>20000</v>
      </c>
      <c r="D33" s="166"/>
      <c r="E33" s="170"/>
      <c r="F33" s="169">
        <f t="shared" si="5"/>
        <v>20000</v>
      </c>
      <c r="H33" s="168" t="s">
        <v>240</v>
      </c>
      <c r="I33" s="166">
        <v>20000</v>
      </c>
      <c r="J33" s="166"/>
      <c r="K33" s="170"/>
      <c r="L33" s="167">
        <f t="shared" si="7"/>
        <v>20000</v>
      </c>
    </row>
    <row r="34" spans="1:12" ht="12.75" customHeight="1" x14ac:dyDescent="0.25">
      <c r="A34" s="149"/>
      <c r="B34" s="168" t="s">
        <v>241</v>
      </c>
      <c r="C34" s="166">
        <f>'[4]Tableau 2'!$J$27</f>
        <v>21500</v>
      </c>
      <c r="D34" s="166"/>
      <c r="E34" s="170"/>
      <c r="F34" s="169">
        <f t="shared" si="5"/>
        <v>21500</v>
      </c>
      <c r="H34" s="168" t="s">
        <v>241</v>
      </c>
      <c r="I34" s="166"/>
      <c r="J34" s="166"/>
      <c r="K34" s="170"/>
      <c r="L34" s="167">
        <f t="shared" si="7"/>
        <v>0</v>
      </c>
    </row>
    <row r="35" spans="1:12" ht="12.75" customHeight="1" thickBot="1" x14ac:dyDescent="0.3">
      <c r="A35" s="149"/>
      <c r="B35" s="172" t="s">
        <v>252</v>
      </c>
      <c r="C35" s="322">
        <f>SUM(C28:C34)</f>
        <v>119500</v>
      </c>
      <c r="D35" s="322">
        <f>SUM(D28:D34)</f>
        <v>0</v>
      </c>
      <c r="E35" s="322">
        <f>SUM(E28:E34)</f>
        <v>10000</v>
      </c>
      <c r="F35" s="169">
        <f t="shared" si="5"/>
        <v>129500</v>
      </c>
      <c r="H35" s="172" t="s">
        <v>252</v>
      </c>
      <c r="I35" s="162">
        <f>SUM(I28:I34)</f>
        <v>82000</v>
      </c>
      <c r="J35" s="162">
        <f>SUM(J28:J34)</f>
        <v>0</v>
      </c>
      <c r="K35" s="162">
        <f>SUM(K28:K34)</f>
        <v>9595</v>
      </c>
      <c r="L35" s="169">
        <f t="shared" si="7"/>
        <v>91595</v>
      </c>
    </row>
    <row r="36" spans="1:12" ht="12.75" customHeight="1" x14ac:dyDescent="0.25">
      <c r="A36" s="150"/>
      <c r="B36" s="176"/>
      <c r="C36" s="177"/>
      <c r="D36" s="177"/>
      <c r="E36" s="177"/>
      <c r="F36" s="181"/>
      <c r="H36" s="176"/>
      <c r="I36" s="177"/>
      <c r="J36" s="177"/>
      <c r="K36" s="177"/>
      <c r="L36" s="181"/>
    </row>
    <row r="37" spans="1:12" ht="12.75" customHeight="1" x14ac:dyDescent="0.25">
      <c r="A37" s="149"/>
      <c r="B37" s="403" t="s">
        <v>255</v>
      </c>
      <c r="C37" s="404"/>
      <c r="D37" s="404"/>
      <c r="E37" s="404"/>
      <c r="F37" s="405"/>
      <c r="H37" s="403" t="s">
        <v>255</v>
      </c>
      <c r="I37" s="404"/>
      <c r="J37" s="404"/>
      <c r="K37" s="404"/>
      <c r="L37" s="405"/>
    </row>
    <row r="38" spans="1:12" ht="12.75" customHeight="1" thickBot="1" x14ac:dyDescent="0.3">
      <c r="A38" s="149"/>
      <c r="B38" s="160" t="s">
        <v>256</v>
      </c>
      <c r="C38" s="162">
        <f>SUM(C39:C45)</f>
        <v>50000</v>
      </c>
      <c r="D38" s="162">
        <f t="shared" ref="D38:E38" si="8">SUM(D39:D45)</f>
        <v>0</v>
      </c>
      <c r="E38" s="163">
        <f t="shared" si="8"/>
        <v>0</v>
      </c>
      <c r="F38" s="164">
        <f t="shared" ref="F38:F46" si="9">SUM(C38:E38)</f>
        <v>50000</v>
      </c>
      <c r="H38" s="160" t="s">
        <v>256</v>
      </c>
      <c r="I38" s="162">
        <f>SUM(I39:I45)</f>
        <v>0</v>
      </c>
      <c r="J38" s="162">
        <f t="shared" ref="J38:K38" si="10">SUM(J39:J45)</f>
        <v>0</v>
      </c>
      <c r="K38" s="162">
        <f t="shared" si="10"/>
        <v>0</v>
      </c>
      <c r="L38" s="164">
        <f t="shared" ref="L38:L46" si="11">SUM(I38:K38)</f>
        <v>0</v>
      </c>
    </row>
    <row r="39" spans="1:12" ht="12.75" customHeight="1" x14ac:dyDescent="0.25">
      <c r="A39" s="149"/>
      <c r="B39" s="165" t="s">
        <v>235</v>
      </c>
      <c r="C39" s="180">
        <f>'[4]Tableau 2'!$J$32</f>
        <v>0</v>
      </c>
      <c r="D39" s="67"/>
      <c r="E39" s="67"/>
      <c r="F39" s="167">
        <f t="shared" si="9"/>
        <v>0</v>
      </c>
      <c r="H39" s="165" t="s">
        <v>235</v>
      </c>
      <c r="I39" s="182"/>
      <c r="J39" s="67"/>
      <c r="K39" s="67"/>
      <c r="L39" s="167">
        <f t="shared" si="11"/>
        <v>0</v>
      </c>
    </row>
    <row r="40" spans="1:12" ht="12.75" customHeight="1" x14ac:dyDescent="0.25">
      <c r="A40" s="150"/>
      <c r="B40" s="168" t="s">
        <v>236</v>
      </c>
      <c r="C40" s="166">
        <f>'[4]Tableau 2'!$J$33</f>
        <v>0</v>
      </c>
      <c r="D40" s="35"/>
      <c r="E40" s="35"/>
      <c r="F40" s="169">
        <f t="shared" si="9"/>
        <v>0</v>
      </c>
      <c r="H40" s="168" t="s">
        <v>236</v>
      </c>
      <c r="I40" s="182"/>
      <c r="J40" s="35"/>
      <c r="K40" s="35"/>
      <c r="L40" s="169">
        <f t="shared" si="11"/>
        <v>0</v>
      </c>
    </row>
    <row r="41" spans="1:12" ht="12.75" customHeight="1" x14ac:dyDescent="0.25">
      <c r="A41" s="150"/>
      <c r="B41" s="168" t="s">
        <v>237</v>
      </c>
      <c r="C41" s="166">
        <f>'[4]Tableau 2'!$J$34</f>
        <v>0</v>
      </c>
      <c r="D41" s="166"/>
      <c r="E41" s="170"/>
      <c r="F41" s="169">
        <f t="shared" si="9"/>
        <v>0</v>
      </c>
      <c r="H41" s="168" t="s">
        <v>237</v>
      </c>
      <c r="I41" s="182"/>
      <c r="J41" s="166"/>
      <c r="K41" s="170"/>
      <c r="L41" s="169">
        <f t="shared" si="11"/>
        <v>0</v>
      </c>
    </row>
    <row r="42" spans="1:12" ht="12.75" customHeight="1" x14ac:dyDescent="0.25">
      <c r="A42" s="150"/>
      <c r="B42" s="171" t="s">
        <v>238</v>
      </c>
      <c r="C42" s="166">
        <f>'[4]Tableau 2'!$J$35</f>
        <v>0</v>
      </c>
      <c r="D42" s="166"/>
      <c r="E42" s="170"/>
      <c r="F42" s="169">
        <f t="shared" si="9"/>
        <v>0</v>
      </c>
      <c r="H42" s="171" t="s">
        <v>238</v>
      </c>
      <c r="I42" s="182"/>
      <c r="J42" s="166"/>
      <c r="K42" s="170"/>
      <c r="L42" s="169">
        <f t="shared" si="11"/>
        <v>0</v>
      </c>
    </row>
    <row r="43" spans="1:12" ht="12.75" customHeight="1" x14ac:dyDescent="0.25">
      <c r="A43" s="149"/>
      <c r="B43" s="168" t="s">
        <v>239</v>
      </c>
      <c r="C43" s="166">
        <f>'[4]Tableau 2'!$J$36</f>
        <v>50000</v>
      </c>
      <c r="D43" s="166"/>
      <c r="E43" s="170"/>
      <c r="F43" s="169">
        <f t="shared" si="9"/>
        <v>50000</v>
      </c>
      <c r="H43" s="168" t="s">
        <v>239</v>
      </c>
      <c r="J43" s="166"/>
      <c r="K43" s="170"/>
      <c r="L43" s="169">
        <f t="shared" si="11"/>
        <v>0</v>
      </c>
    </row>
    <row r="44" spans="1:12" ht="12.75" customHeight="1" x14ac:dyDescent="0.25">
      <c r="A44" s="149"/>
      <c r="B44" s="168" t="s">
        <v>240</v>
      </c>
      <c r="C44" s="166">
        <f>'[4]Tableau 2'!$J$37</f>
        <v>0</v>
      </c>
      <c r="D44" s="166"/>
      <c r="E44" s="170"/>
      <c r="F44" s="169">
        <f t="shared" si="9"/>
        <v>0</v>
      </c>
      <c r="H44" s="168" t="s">
        <v>240</v>
      </c>
      <c r="I44" s="182"/>
      <c r="J44" s="166"/>
      <c r="K44" s="170"/>
      <c r="L44" s="169">
        <f t="shared" si="11"/>
        <v>0</v>
      </c>
    </row>
    <row r="45" spans="1:12" ht="12.75" customHeight="1" x14ac:dyDescent="0.25">
      <c r="A45" s="149"/>
      <c r="B45" s="168" t="s">
        <v>241</v>
      </c>
      <c r="C45" s="166">
        <f>'[4]Tableau 2'!$J$38</f>
        <v>0</v>
      </c>
      <c r="D45" s="166"/>
      <c r="E45" s="170"/>
      <c r="F45" s="169">
        <f t="shared" si="9"/>
        <v>0</v>
      </c>
      <c r="H45" s="168" t="s">
        <v>241</v>
      </c>
      <c r="I45" s="182"/>
      <c r="J45" s="166"/>
      <c r="K45" s="170"/>
      <c r="L45" s="169">
        <f t="shared" si="11"/>
        <v>0</v>
      </c>
    </row>
    <row r="46" spans="1:12" ht="12.75" customHeight="1" thickBot="1" x14ac:dyDescent="0.3">
      <c r="A46" s="149"/>
      <c r="B46" s="183" t="s">
        <v>252</v>
      </c>
      <c r="C46" s="322">
        <f>SUM(C39:C45)</f>
        <v>50000</v>
      </c>
      <c r="D46" s="322">
        <f>SUM(D39:D45)</f>
        <v>0</v>
      </c>
      <c r="E46" s="322">
        <f>SUM(E39:E45)</f>
        <v>0</v>
      </c>
      <c r="F46" s="184">
        <f t="shared" si="9"/>
        <v>50000</v>
      </c>
      <c r="H46" s="183" t="s">
        <v>252</v>
      </c>
      <c r="I46" s="162">
        <f>SUM(I39:I45)</f>
        <v>0</v>
      </c>
      <c r="J46" s="162">
        <f>SUM(J39:J45)</f>
        <v>0</v>
      </c>
      <c r="K46" s="162">
        <f>SUM(K39:K45)</f>
        <v>0</v>
      </c>
      <c r="L46" s="184">
        <f t="shared" si="11"/>
        <v>0</v>
      </c>
    </row>
    <row r="47" spans="1:12" ht="12.75" customHeight="1" x14ac:dyDescent="0.25">
      <c r="A47" s="149"/>
      <c r="B47" s="185"/>
      <c r="C47" s="186"/>
      <c r="D47" s="186"/>
      <c r="E47" s="186"/>
      <c r="F47" s="187"/>
      <c r="H47" s="185"/>
      <c r="I47" s="186"/>
      <c r="J47" s="186"/>
      <c r="K47" s="186"/>
      <c r="L47" s="187"/>
    </row>
    <row r="48" spans="1:12" ht="12.75" customHeight="1" x14ac:dyDescent="0.25">
      <c r="A48" s="150"/>
      <c r="B48" s="422" t="s">
        <v>257</v>
      </c>
      <c r="C48" s="423"/>
      <c r="D48" s="423"/>
      <c r="E48" s="423"/>
      <c r="F48" s="424"/>
      <c r="H48" s="422" t="s">
        <v>257</v>
      </c>
      <c r="I48" s="423"/>
      <c r="J48" s="423"/>
      <c r="K48" s="423"/>
      <c r="L48" s="424"/>
    </row>
    <row r="49" spans="1:12" ht="12.75" customHeight="1" thickBot="1" x14ac:dyDescent="0.3">
      <c r="A49" s="149"/>
      <c r="B49" s="160" t="s">
        <v>258</v>
      </c>
      <c r="C49" s="162">
        <f>SUM(C50:C56)</f>
        <v>0</v>
      </c>
      <c r="D49" s="162">
        <f t="shared" ref="D49:E49" si="12">SUM(D50:D56)</f>
        <v>0</v>
      </c>
      <c r="E49" s="163">
        <f t="shared" si="12"/>
        <v>0</v>
      </c>
      <c r="F49" s="164">
        <f t="shared" ref="F49:F57" si="13">SUM(C49:E49)</f>
        <v>0</v>
      </c>
      <c r="H49" s="160" t="s">
        <v>258</v>
      </c>
      <c r="I49" s="162">
        <f>SUM(I50:I56)</f>
        <v>0</v>
      </c>
      <c r="J49" s="162">
        <f t="shared" ref="J49:K49" si="14">SUM(J50:J56)</f>
        <v>0</v>
      </c>
      <c r="K49" s="162">
        <f t="shared" si="14"/>
        <v>0</v>
      </c>
      <c r="L49" s="164">
        <f t="shared" ref="L49:L57" si="15">SUM(I49:K49)</f>
        <v>0</v>
      </c>
    </row>
    <row r="50" spans="1:12" ht="12.75" customHeight="1" x14ac:dyDescent="0.25">
      <c r="A50" s="149"/>
      <c r="B50" s="165" t="s">
        <v>235</v>
      </c>
      <c r="C50" s="180"/>
      <c r="D50" s="67"/>
      <c r="E50" s="67"/>
      <c r="F50" s="167">
        <f t="shared" si="13"/>
        <v>0</v>
      </c>
      <c r="H50" s="165" t="s">
        <v>235</v>
      </c>
      <c r="I50" s="166"/>
      <c r="J50" s="67"/>
      <c r="K50" s="67"/>
      <c r="L50" s="167">
        <f t="shared" si="15"/>
        <v>0</v>
      </c>
    </row>
    <row r="51" spans="1:12" ht="12.75" customHeight="1" x14ac:dyDescent="0.25">
      <c r="A51" s="149"/>
      <c r="B51" s="168" t="s">
        <v>236</v>
      </c>
      <c r="C51" s="166"/>
      <c r="D51" s="35"/>
      <c r="E51" s="35"/>
      <c r="F51" s="169">
        <f t="shared" si="13"/>
        <v>0</v>
      </c>
      <c r="H51" s="168" t="s">
        <v>236</v>
      </c>
      <c r="I51" s="166"/>
      <c r="J51" s="35"/>
      <c r="K51" s="35"/>
      <c r="L51" s="169">
        <f t="shared" si="15"/>
        <v>0</v>
      </c>
    </row>
    <row r="52" spans="1:12" ht="12.75" customHeight="1" x14ac:dyDescent="0.25">
      <c r="A52" s="149"/>
      <c r="B52" s="168" t="s">
        <v>237</v>
      </c>
      <c r="C52" s="166"/>
      <c r="D52" s="166"/>
      <c r="E52" s="170"/>
      <c r="F52" s="169">
        <f t="shared" si="13"/>
        <v>0</v>
      </c>
      <c r="H52" s="168" t="s">
        <v>237</v>
      </c>
      <c r="I52" s="166"/>
      <c r="J52" s="166"/>
      <c r="K52" s="170"/>
      <c r="L52" s="169">
        <f t="shared" si="15"/>
        <v>0</v>
      </c>
    </row>
    <row r="53" spans="1:12" ht="12.75" customHeight="1" x14ac:dyDescent="0.25">
      <c r="A53" s="150"/>
      <c r="B53" s="171" t="s">
        <v>238</v>
      </c>
      <c r="C53" s="166"/>
      <c r="D53" s="166"/>
      <c r="E53" s="170"/>
      <c r="F53" s="169">
        <f t="shared" si="13"/>
        <v>0</v>
      </c>
      <c r="H53" s="171" t="s">
        <v>238</v>
      </c>
      <c r="I53" s="166"/>
      <c r="J53" s="166"/>
      <c r="K53" s="170"/>
      <c r="L53" s="169">
        <f t="shared" si="15"/>
        <v>0</v>
      </c>
    </row>
    <row r="54" spans="1:12" ht="12.75" customHeight="1" x14ac:dyDescent="0.25">
      <c r="A54" s="149"/>
      <c r="B54" s="168" t="s">
        <v>239</v>
      </c>
      <c r="C54" s="166"/>
      <c r="D54" s="166"/>
      <c r="E54" s="170"/>
      <c r="F54" s="169">
        <f t="shared" si="13"/>
        <v>0</v>
      </c>
      <c r="H54" s="168" t="s">
        <v>239</v>
      </c>
      <c r="I54" s="166"/>
      <c r="J54" s="166"/>
      <c r="K54" s="170"/>
      <c r="L54" s="169">
        <f t="shared" si="15"/>
        <v>0</v>
      </c>
    </row>
    <row r="55" spans="1:12" ht="12.75" customHeight="1" x14ac:dyDescent="0.25">
      <c r="A55" s="149"/>
      <c r="B55" s="168" t="s">
        <v>240</v>
      </c>
      <c r="C55" s="166"/>
      <c r="D55" s="166"/>
      <c r="E55" s="170"/>
      <c r="F55" s="169">
        <f t="shared" si="13"/>
        <v>0</v>
      </c>
      <c r="H55" s="168" t="s">
        <v>240</v>
      </c>
      <c r="I55" s="166"/>
      <c r="J55" s="166"/>
      <c r="K55" s="170"/>
      <c r="L55" s="169">
        <f t="shared" si="15"/>
        <v>0</v>
      </c>
    </row>
    <row r="56" spans="1:12" ht="12.75" customHeight="1" x14ac:dyDescent="0.25">
      <c r="A56" s="149"/>
      <c r="B56" s="168" t="s">
        <v>241</v>
      </c>
      <c r="C56" s="166"/>
      <c r="D56" s="166"/>
      <c r="E56" s="170"/>
      <c r="F56" s="169">
        <f t="shared" si="13"/>
        <v>0</v>
      </c>
      <c r="H56" s="168" t="s">
        <v>241</v>
      </c>
      <c r="I56" s="166"/>
      <c r="J56" s="166"/>
      <c r="K56" s="170"/>
      <c r="L56" s="169">
        <f t="shared" si="15"/>
        <v>0</v>
      </c>
    </row>
    <row r="57" spans="1:12" ht="12.75" customHeight="1" thickBot="1" x14ac:dyDescent="0.3">
      <c r="A57" s="149"/>
      <c r="B57" s="172" t="s">
        <v>252</v>
      </c>
      <c r="C57" s="322">
        <f>SUM(C50:C56)</f>
        <v>0</v>
      </c>
      <c r="D57" s="322">
        <f>SUM(D50:D56)</f>
        <v>0</v>
      </c>
      <c r="E57" s="322">
        <f>SUM(E50:E56)</f>
        <v>0</v>
      </c>
      <c r="F57" s="169">
        <f t="shared" si="13"/>
        <v>0</v>
      </c>
      <c r="H57" s="172" t="s">
        <v>252</v>
      </c>
      <c r="I57" s="162">
        <f>SUM(I50:I56)</f>
        <v>0</v>
      </c>
      <c r="J57" s="162">
        <f>SUM(J50:J56)</f>
        <v>0</v>
      </c>
      <c r="K57" s="162">
        <f>SUM(K50:K56)</f>
        <v>0</v>
      </c>
      <c r="L57" s="169">
        <f t="shared" si="15"/>
        <v>0</v>
      </c>
    </row>
    <row r="58" spans="1:12" ht="12.75" customHeight="1" x14ac:dyDescent="0.25">
      <c r="A58" s="150"/>
      <c r="B58" s="188"/>
      <c r="C58" s="177"/>
      <c r="D58" s="177"/>
      <c r="E58" s="177"/>
      <c r="F58" s="181"/>
      <c r="H58" s="188"/>
      <c r="I58" s="177"/>
      <c r="J58" s="177"/>
      <c r="K58" s="177"/>
      <c r="L58" s="181"/>
    </row>
    <row r="59" spans="1:12" ht="12.75" customHeight="1" x14ac:dyDescent="0.25">
      <c r="A59" s="403" t="s">
        <v>259</v>
      </c>
      <c r="B59" s="404"/>
      <c r="C59" s="404"/>
      <c r="D59" s="404"/>
      <c r="E59" s="404"/>
      <c r="F59" s="405"/>
      <c r="H59" s="404"/>
      <c r="I59" s="404"/>
      <c r="J59" s="404"/>
      <c r="K59" s="404"/>
      <c r="L59" s="405"/>
    </row>
    <row r="60" spans="1:12" ht="12.75" customHeight="1" x14ac:dyDescent="0.25">
      <c r="A60" s="149"/>
      <c r="B60" s="403" t="s">
        <v>79</v>
      </c>
      <c r="C60" s="404"/>
      <c r="D60" s="404"/>
      <c r="E60" s="404"/>
      <c r="F60" s="405"/>
      <c r="H60" s="403" t="s">
        <v>79</v>
      </c>
      <c r="I60" s="404"/>
      <c r="J60" s="404"/>
      <c r="K60" s="404"/>
      <c r="L60" s="405"/>
    </row>
    <row r="61" spans="1:12" ht="12.75" customHeight="1" thickBot="1" x14ac:dyDescent="0.3">
      <c r="A61" s="149"/>
      <c r="B61" s="160" t="s">
        <v>260</v>
      </c>
      <c r="C61" s="162">
        <f>SUM(C62:C68)</f>
        <v>85000</v>
      </c>
      <c r="D61" s="162">
        <f t="shared" ref="D61:E61" si="16">SUM(D62:D68)</f>
        <v>0</v>
      </c>
      <c r="E61" s="163">
        <f t="shared" si="16"/>
        <v>0</v>
      </c>
      <c r="F61" s="164">
        <f t="shared" ref="F61:F69" si="17">SUM(C61:E61)</f>
        <v>85000</v>
      </c>
      <c r="H61" s="160" t="s">
        <v>260</v>
      </c>
      <c r="I61" s="162">
        <f>SUM(I62:I68)</f>
        <v>54503.509999999995</v>
      </c>
      <c r="J61" s="162">
        <f t="shared" ref="J61:K61" si="18">SUM(J62:J68)</f>
        <v>0</v>
      </c>
      <c r="K61" s="162">
        <f t="shared" si="18"/>
        <v>0</v>
      </c>
      <c r="L61" s="164">
        <f t="shared" ref="L61:L69" si="19">SUM(I61:K61)</f>
        <v>54503.509999999995</v>
      </c>
    </row>
    <row r="62" spans="1:12" ht="12.75" customHeight="1" x14ac:dyDescent="0.25">
      <c r="A62" s="149"/>
      <c r="B62" s="165" t="s">
        <v>235</v>
      </c>
      <c r="C62" s="180">
        <f>'[4]Tableau 2'!$J$56</f>
        <v>0</v>
      </c>
      <c r="D62" s="67"/>
      <c r="E62" s="67"/>
      <c r="F62" s="167">
        <f t="shared" si="17"/>
        <v>0</v>
      </c>
      <c r="H62" s="165" t="s">
        <v>235</v>
      </c>
      <c r="I62" s="166"/>
      <c r="J62" s="67"/>
      <c r="K62" s="67"/>
      <c r="L62" s="167">
        <f t="shared" si="19"/>
        <v>0</v>
      </c>
    </row>
    <row r="63" spans="1:12" ht="12.75" customHeight="1" x14ac:dyDescent="0.25">
      <c r="A63" s="149"/>
      <c r="B63" s="168" t="s">
        <v>236</v>
      </c>
      <c r="C63" s="166">
        <f>'[4]Tableau 2'!$J$57</f>
        <v>5000</v>
      </c>
      <c r="D63" s="35"/>
      <c r="E63" s="35"/>
      <c r="F63" s="169">
        <f t="shared" si="17"/>
        <v>5000</v>
      </c>
      <c r="H63" s="168" t="s">
        <v>236</v>
      </c>
      <c r="I63" s="166"/>
      <c r="J63" s="35"/>
      <c r="K63" s="35"/>
      <c r="L63" s="169">
        <f t="shared" si="19"/>
        <v>0</v>
      </c>
    </row>
    <row r="64" spans="1:12" ht="12.75" customHeight="1" x14ac:dyDescent="0.25">
      <c r="A64" s="149"/>
      <c r="B64" s="168" t="s">
        <v>237</v>
      </c>
      <c r="C64" s="166">
        <f>'[4]Tableau 2'!$J$58</f>
        <v>25000</v>
      </c>
      <c r="D64" s="166"/>
      <c r="E64" s="170"/>
      <c r="F64" s="169">
        <f t="shared" si="17"/>
        <v>25000</v>
      </c>
      <c r="H64" s="168" t="s">
        <v>237</v>
      </c>
      <c r="I64" s="166"/>
      <c r="J64" s="166"/>
      <c r="K64" s="170"/>
      <c r="L64" s="169">
        <f t="shared" si="19"/>
        <v>0</v>
      </c>
    </row>
    <row r="65" spans="1:12" ht="12.75" customHeight="1" x14ac:dyDescent="0.25">
      <c r="A65" s="149"/>
      <c r="B65" s="171" t="s">
        <v>238</v>
      </c>
      <c r="C65" s="166">
        <f>'[4]Tableau 2'!$J$59</f>
        <v>10000</v>
      </c>
      <c r="D65" s="166"/>
      <c r="E65" s="170"/>
      <c r="F65" s="169">
        <f t="shared" si="17"/>
        <v>10000</v>
      </c>
      <c r="H65" s="171" t="s">
        <v>238</v>
      </c>
      <c r="I65" s="170">
        <v>10000</v>
      </c>
      <c r="J65" s="166"/>
      <c r="K65" s="170"/>
      <c r="L65" s="169">
        <f t="shared" si="19"/>
        <v>10000</v>
      </c>
    </row>
    <row r="66" spans="1:12" ht="12.75" customHeight="1" x14ac:dyDescent="0.25">
      <c r="A66" s="149"/>
      <c r="B66" s="168" t="s">
        <v>239</v>
      </c>
      <c r="C66" s="166">
        <f>'[4]Tableau 2'!$J$60</f>
        <v>20000</v>
      </c>
      <c r="D66" s="166"/>
      <c r="E66" s="170"/>
      <c r="F66" s="169">
        <f t="shared" si="17"/>
        <v>20000</v>
      </c>
      <c r="H66" s="168" t="s">
        <v>239</v>
      </c>
      <c r="I66" s="170">
        <v>20000</v>
      </c>
      <c r="J66" s="166"/>
      <c r="K66" s="170"/>
      <c r="L66" s="169">
        <f t="shared" si="19"/>
        <v>20000</v>
      </c>
    </row>
    <row r="67" spans="1:12" ht="12.75" customHeight="1" x14ac:dyDescent="0.25">
      <c r="A67" s="149"/>
      <c r="B67" s="168" t="s">
        <v>240</v>
      </c>
      <c r="C67" s="166">
        <f>'[4]Tableau 2'!$J$61</f>
        <v>0</v>
      </c>
      <c r="D67" s="166"/>
      <c r="E67" s="170"/>
      <c r="F67" s="169">
        <f t="shared" si="17"/>
        <v>0</v>
      </c>
      <c r="H67" s="168" t="s">
        <v>240</v>
      </c>
      <c r="I67" s="170"/>
      <c r="J67" s="166"/>
      <c r="K67" s="170"/>
      <c r="L67" s="169">
        <f t="shared" si="19"/>
        <v>0</v>
      </c>
    </row>
    <row r="68" spans="1:12" ht="12.75" customHeight="1" x14ac:dyDescent="0.25">
      <c r="A68" s="149"/>
      <c r="B68" s="168" t="s">
        <v>241</v>
      </c>
      <c r="C68" s="166">
        <f>'[4]Tableau 2'!$J$62</f>
        <v>25000</v>
      </c>
      <c r="D68" s="166"/>
      <c r="E68" s="170"/>
      <c r="F68" s="169">
        <f t="shared" si="17"/>
        <v>25000</v>
      </c>
      <c r="H68" s="168" t="s">
        <v>241</v>
      </c>
      <c r="I68" s="170">
        <v>24503.51</v>
      </c>
      <c r="J68" s="166"/>
      <c r="K68" s="170"/>
      <c r="L68" s="169">
        <f t="shared" si="19"/>
        <v>24503.51</v>
      </c>
    </row>
    <row r="69" spans="1:12" ht="12.75" customHeight="1" thickBot="1" x14ac:dyDescent="0.3">
      <c r="A69" s="149"/>
      <c r="B69" s="172" t="s">
        <v>252</v>
      </c>
      <c r="C69" s="322">
        <f>SUM(C62:C68)</f>
        <v>85000</v>
      </c>
      <c r="D69" s="322">
        <f>SUM(D62:D68)</f>
        <v>0</v>
      </c>
      <c r="E69" s="322">
        <f>SUM(E62:E68)</f>
        <v>0</v>
      </c>
      <c r="F69" s="169">
        <f t="shared" si="17"/>
        <v>85000</v>
      </c>
      <c r="H69" s="172" t="s">
        <v>252</v>
      </c>
      <c r="I69" s="162">
        <f>SUM(I62:I68)</f>
        <v>54503.509999999995</v>
      </c>
      <c r="J69" s="162">
        <f>SUM(J62:J68)</f>
        <v>0</v>
      </c>
      <c r="K69" s="162">
        <f>SUM(K62:K68)</f>
        <v>0</v>
      </c>
      <c r="L69" s="169">
        <f t="shared" si="19"/>
        <v>54503.509999999995</v>
      </c>
    </row>
    <row r="70" spans="1:12" ht="12.75" customHeight="1" x14ac:dyDescent="0.25">
      <c r="A70" s="150"/>
      <c r="B70" s="176"/>
      <c r="C70" s="177"/>
      <c r="D70" s="177"/>
      <c r="E70" s="177"/>
      <c r="F70" s="181"/>
      <c r="H70" s="176"/>
      <c r="I70" s="177"/>
      <c r="J70" s="177"/>
      <c r="K70" s="177"/>
      <c r="L70" s="181"/>
    </row>
    <row r="71" spans="1:12" ht="12.75" customHeight="1" x14ac:dyDescent="0.25">
      <c r="A71" s="150"/>
      <c r="B71" s="403" t="s">
        <v>95</v>
      </c>
      <c r="C71" s="404"/>
      <c r="D71" s="404"/>
      <c r="E71" s="404"/>
      <c r="F71" s="405"/>
      <c r="H71" s="403" t="s">
        <v>95</v>
      </c>
      <c r="I71" s="404"/>
      <c r="J71" s="404"/>
      <c r="K71" s="404"/>
      <c r="L71" s="405"/>
    </row>
    <row r="72" spans="1:12" ht="25.5" customHeight="1" thickBot="1" x14ac:dyDescent="0.3">
      <c r="A72" s="149"/>
      <c r="B72" s="160" t="s">
        <v>261</v>
      </c>
      <c r="C72" s="162">
        <f>SUM(C73:C79)</f>
        <v>136000</v>
      </c>
      <c r="D72" s="189">
        <f t="shared" ref="D72:E72" si="20">SUM(D73:D79)</f>
        <v>232873.59</v>
      </c>
      <c r="E72" s="162">
        <f t="shared" si="20"/>
        <v>109394.37</v>
      </c>
      <c r="F72" s="340">
        <f>+F80</f>
        <v>478267.95999999996</v>
      </c>
      <c r="G72" s="228"/>
      <c r="H72" s="160" t="s">
        <v>261</v>
      </c>
      <c r="I72" s="162">
        <f>SUM(I73:I79)</f>
        <v>132060</v>
      </c>
      <c r="J72" s="189">
        <f t="shared" ref="J72:K72" si="21">SUM(J73:J79)</f>
        <v>155961.98000000001</v>
      </c>
      <c r="K72" s="162">
        <f t="shared" si="21"/>
        <v>108202</v>
      </c>
      <c r="L72" s="340">
        <f>SUM(I72:K72)</f>
        <v>396223.98</v>
      </c>
    </row>
    <row r="73" spans="1:12" ht="12.75" customHeight="1" x14ac:dyDescent="0.25">
      <c r="A73" s="149"/>
      <c r="B73" s="165" t="s">
        <v>235</v>
      </c>
      <c r="C73" s="180">
        <f>'[4]Tableau 2'!$J$67</f>
        <v>0</v>
      </c>
      <c r="D73" s="166">
        <f>'[4]Tableau 2'!$L$67</f>
        <v>0</v>
      </c>
      <c r="E73" s="166"/>
      <c r="F73" s="167">
        <f t="shared" ref="F73:F80" si="22">SUM(C73:E73)</f>
        <v>0</v>
      </c>
      <c r="H73" s="165" t="s">
        <v>235</v>
      </c>
      <c r="I73" s="166"/>
      <c r="J73" s="67"/>
      <c r="K73" s="166"/>
      <c r="L73" s="167">
        <f t="shared" ref="L73:L79" si="23">I73+J73+K73</f>
        <v>0</v>
      </c>
    </row>
    <row r="74" spans="1:12" ht="12.75" customHeight="1" x14ac:dyDescent="0.25">
      <c r="A74" s="149"/>
      <c r="B74" s="168" t="s">
        <v>236</v>
      </c>
      <c r="C74" s="166">
        <f>'[4]Tableau 2'!$J$68</f>
        <v>3000</v>
      </c>
      <c r="D74" s="166">
        <f>'[4]Tableau 2'!$L$68</f>
        <v>1648</v>
      </c>
      <c r="E74" s="166">
        <v>5000</v>
      </c>
      <c r="F74" s="169">
        <f t="shared" si="22"/>
        <v>9648</v>
      </c>
      <c r="H74" s="168" t="s">
        <v>236</v>
      </c>
      <c r="I74" s="166"/>
      <c r="J74" s="166">
        <v>2590.66</v>
      </c>
      <c r="K74" s="166">
        <f>'[1]RF PAR PRODUITS PAR CATEGORIE'!$K$74</f>
        <v>3969</v>
      </c>
      <c r="L74" s="167">
        <f t="shared" si="23"/>
        <v>6559.66</v>
      </c>
    </row>
    <row r="75" spans="1:12" ht="12.75" customHeight="1" x14ac:dyDescent="0.25">
      <c r="A75" s="149"/>
      <c r="B75" s="168" t="s">
        <v>237</v>
      </c>
      <c r="C75" s="166">
        <f>'[4]Tableau 2'!$J$69</f>
        <v>26500</v>
      </c>
      <c r="D75" s="166">
        <f>'[4]Tableau 2'!$L$69</f>
        <v>0</v>
      </c>
      <c r="E75" s="166">
        <f>43500-7937.63</f>
        <v>35562.370000000003</v>
      </c>
      <c r="F75" s="169">
        <f t="shared" si="22"/>
        <v>62062.37</v>
      </c>
      <c r="G75"/>
      <c r="H75" s="168" t="s">
        <v>237</v>
      </c>
      <c r="I75" s="166">
        <v>25560</v>
      </c>
      <c r="J75" s="166"/>
      <c r="K75" s="166">
        <f>'[1]RF PAR PRODUITS PAR CATEGORIE'!$K$75</f>
        <v>35410</v>
      </c>
      <c r="L75" s="167">
        <f t="shared" si="23"/>
        <v>60970</v>
      </c>
    </row>
    <row r="76" spans="1:12" ht="12.75" customHeight="1" x14ac:dyDescent="0.25">
      <c r="A76" s="149"/>
      <c r="B76" s="171" t="s">
        <v>238</v>
      </c>
      <c r="C76" s="166">
        <f>'[4]Tableau 2'!$J$70</f>
        <v>11500</v>
      </c>
      <c r="D76" s="166">
        <f>'[4]Tableau 2'!$L$70</f>
        <v>136484.03</v>
      </c>
      <c r="E76" s="166">
        <f>'[4]Tableau 2'!$N$70</f>
        <v>45832</v>
      </c>
      <c r="F76" s="169">
        <f t="shared" si="22"/>
        <v>193816.03</v>
      </c>
      <c r="G76"/>
      <c r="H76" s="171" t="s">
        <v>238</v>
      </c>
      <c r="I76" s="166">
        <v>11500</v>
      </c>
      <c r="J76" s="166">
        <v>85116.02</v>
      </c>
      <c r="K76" s="166">
        <f>'[1]RF PAR PRODUITS PAR CATEGORIE'!$K$76</f>
        <v>45904</v>
      </c>
      <c r="L76" s="167">
        <f t="shared" si="23"/>
        <v>142520.02000000002</v>
      </c>
    </row>
    <row r="77" spans="1:12" ht="12.75" customHeight="1" x14ac:dyDescent="0.25">
      <c r="A77" s="149"/>
      <c r="B77" s="168" t="s">
        <v>239</v>
      </c>
      <c r="C77" s="166">
        <f>'[4]Tableau 2'!$J$71</f>
        <v>25000</v>
      </c>
      <c r="D77" s="166">
        <f>'[4]Tableau 2'!$L$71</f>
        <v>94741.56</v>
      </c>
      <c r="E77" s="166">
        <f>'[4]Tableau 2'!$N$71</f>
        <v>23000</v>
      </c>
      <c r="F77" s="169">
        <f t="shared" si="22"/>
        <v>142741.56</v>
      </c>
      <c r="H77" s="168" t="s">
        <v>239</v>
      </c>
      <c r="I77" s="170">
        <v>25000</v>
      </c>
      <c r="J77" s="166">
        <v>68255.3</v>
      </c>
      <c r="K77" s="166">
        <f>'[1]RF PAR PRODUITS PAR CATEGORIE'!$K$77</f>
        <v>22919</v>
      </c>
      <c r="L77" s="167">
        <f t="shared" si="23"/>
        <v>116174.3</v>
      </c>
    </row>
    <row r="78" spans="1:12" ht="12.75" customHeight="1" x14ac:dyDescent="0.25">
      <c r="A78" s="149"/>
      <c r="B78" s="168" t="s">
        <v>240</v>
      </c>
      <c r="C78" s="166">
        <f>'[4]Tableau 2'!$J$72</f>
        <v>0</v>
      </c>
      <c r="D78" s="166">
        <f>'[4]Tableau 2'!$L$72</f>
        <v>0</v>
      </c>
      <c r="E78" s="166"/>
      <c r="F78" s="169">
        <f t="shared" si="22"/>
        <v>0</v>
      </c>
      <c r="H78" s="168" t="s">
        <v>240</v>
      </c>
      <c r="I78" s="170"/>
      <c r="J78" s="166"/>
      <c r="K78" s="166"/>
      <c r="L78" s="167">
        <f t="shared" si="23"/>
        <v>0</v>
      </c>
    </row>
    <row r="79" spans="1:12" ht="12.75" customHeight="1" x14ac:dyDescent="0.25">
      <c r="A79" s="149"/>
      <c r="B79" s="168" t="s">
        <v>241</v>
      </c>
      <c r="C79" s="166">
        <f>'[4]Tableau 2'!$J$73</f>
        <v>70000</v>
      </c>
      <c r="D79" s="166">
        <f>'[4]Tableau 2'!$L$73</f>
        <v>0</v>
      </c>
      <c r="E79" s="166"/>
      <c r="F79" s="169">
        <f t="shared" si="22"/>
        <v>70000</v>
      </c>
      <c r="H79" s="168" t="s">
        <v>241</v>
      </c>
      <c r="I79" s="170">
        <v>70000</v>
      </c>
      <c r="J79" s="170">
        <v>0</v>
      </c>
      <c r="K79" s="166"/>
      <c r="L79" s="167">
        <f t="shared" si="23"/>
        <v>70000</v>
      </c>
    </row>
    <row r="80" spans="1:12" ht="21" customHeight="1" thickBot="1" x14ac:dyDescent="0.3">
      <c r="A80" s="149"/>
      <c r="B80" s="172" t="s">
        <v>252</v>
      </c>
      <c r="C80" s="322">
        <f>SUM(C73:C79)</f>
        <v>136000</v>
      </c>
      <c r="D80" s="322">
        <f>SUM(D73:D79)</f>
        <v>232873.59</v>
      </c>
      <c r="E80" s="322">
        <f>SUM(E73:E79)</f>
        <v>109394.37</v>
      </c>
      <c r="F80" s="169">
        <f t="shared" si="22"/>
        <v>478267.95999999996</v>
      </c>
      <c r="H80" s="172" t="s">
        <v>252</v>
      </c>
      <c r="I80" s="162">
        <f>SUM(I73:I79)</f>
        <v>132060</v>
      </c>
      <c r="J80" s="162">
        <f>SUM(J73:J79)</f>
        <v>155961.98000000001</v>
      </c>
      <c r="K80" s="162">
        <f>SUM(K73:K79)</f>
        <v>108202</v>
      </c>
      <c r="L80" s="169">
        <f>SUM(I80:K80)</f>
        <v>396223.98</v>
      </c>
    </row>
    <row r="81" spans="1:12" ht="12.75" customHeight="1" x14ac:dyDescent="0.25">
      <c r="A81" s="150"/>
      <c r="B81" s="176"/>
      <c r="C81" s="177"/>
      <c r="D81" s="177"/>
      <c r="E81" s="177"/>
      <c r="F81" s="181"/>
      <c r="H81" s="176"/>
      <c r="I81" s="177"/>
      <c r="J81" s="177"/>
      <c r="K81" s="177"/>
      <c r="L81" s="181"/>
    </row>
    <row r="82" spans="1:12" ht="12.75" customHeight="1" x14ac:dyDescent="0.25">
      <c r="A82" s="149"/>
      <c r="B82" s="403" t="s">
        <v>114</v>
      </c>
      <c r="C82" s="404"/>
      <c r="D82" s="404"/>
      <c r="E82" s="404"/>
      <c r="F82" s="405"/>
      <c r="H82" s="403" t="s">
        <v>114</v>
      </c>
      <c r="I82" s="404"/>
      <c r="J82" s="404"/>
      <c r="K82" s="404"/>
      <c r="L82" s="405"/>
    </row>
    <row r="83" spans="1:12" ht="12.75" customHeight="1" thickBot="1" x14ac:dyDescent="0.3">
      <c r="A83" s="150"/>
      <c r="B83" s="160" t="s">
        <v>262</v>
      </c>
      <c r="C83" s="162">
        <f>SUM(C84:C90)</f>
        <v>75000</v>
      </c>
      <c r="D83" s="189">
        <f t="shared" ref="D83:E83" si="24">SUM(D84:D90)</f>
        <v>39663.75</v>
      </c>
      <c r="E83" s="163">
        <f t="shared" si="24"/>
        <v>39500</v>
      </c>
      <c r="F83" s="340">
        <f t="shared" ref="F83:F91" si="25">SUM(C83:E83)</f>
        <v>154163.75</v>
      </c>
      <c r="H83" s="160" t="s">
        <v>262</v>
      </c>
      <c r="I83" s="162">
        <f>SUM(I84:I90)</f>
        <v>71420.78</v>
      </c>
      <c r="J83" s="189">
        <f t="shared" ref="J83:K83" si="26">SUM(J84:J90)</f>
        <v>26700.639999999999</v>
      </c>
      <c r="K83" s="162">
        <f t="shared" si="26"/>
        <v>36210</v>
      </c>
      <c r="L83" s="340">
        <f t="shared" ref="L83:L91" si="27">SUM(I83:K83)</f>
        <v>134331.41999999998</v>
      </c>
    </row>
    <row r="84" spans="1:12" ht="12.75" customHeight="1" x14ac:dyDescent="0.25">
      <c r="A84" s="149"/>
      <c r="B84" s="165" t="s">
        <v>235</v>
      </c>
      <c r="C84" s="180">
        <f>'[4]Tableau 2'!$J$78</f>
        <v>0</v>
      </c>
      <c r="D84" s="166">
        <f>'[4]Tableau 2'!$L$78</f>
        <v>0</v>
      </c>
      <c r="E84" s="67"/>
      <c r="F84" s="167">
        <f>C84+D84+E84</f>
        <v>0</v>
      </c>
      <c r="H84" s="165" t="s">
        <v>235</v>
      </c>
      <c r="I84" s="166"/>
      <c r="J84" s="67"/>
      <c r="K84" s="67"/>
      <c r="L84" s="167">
        <f t="shared" si="27"/>
        <v>0</v>
      </c>
    </row>
    <row r="85" spans="1:12" ht="12.75" customHeight="1" x14ac:dyDescent="0.25">
      <c r="A85" s="149"/>
      <c r="B85" s="168" t="s">
        <v>236</v>
      </c>
      <c r="C85" s="166">
        <f>'[4]Tableau 2'!$J$79</f>
        <v>0</v>
      </c>
      <c r="D85" s="166">
        <f>'[4]Tableau 2'!$L$79</f>
        <v>680</v>
      </c>
      <c r="E85" s="35"/>
      <c r="F85" s="167">
        <f t="shared" ref="F85:F90" si="28">C85+D85+E85</f>
        <v>680</v>
      </c>
      <c r="H85" s="168" t="s">
        <v>236</v>
      </c>
      <c r="I85" s="166"/>
      <c r="J85" s="35"/>
      <c r="K85" s="166">
        <f>'[1]RF PAR PRODUITS PAR CATEGORIE'!$K$85</f>
        <v>0</v>
      </c>
      <c r="L85" s="169">
        <f t="shared" si="27"/>
        <v>0</v>
      </c>
    </row>
    <row r="86" spans="1:12" ht="12.75" customHeight="1" x14ac:dyDescent="0.25">
      <c r="A86" s="149"/>
      <c r="B86" s="168" t="s">
        <v>237</v>
      </c>
      <c r="C86" s="166">
        <f>'[4]Tableau 2'!$J$80</f>
        <v>1000</v>
      </c>
      <c r="D86" s="166">
        <f>'[4]Tableau 2'!$L$80</f>
        <v>0</v>
      </c>
      <c r="E86" s="166">
        <v>4500</v>
      </c>
      <c r="F86" s="167">
        <f t="shared" si="28"/>
        <v>5500</v>
      </c>
      <c r="G86"/>
      <c r="H86" s="168" t="s">
        <v>237</v>
      </c>
      <c r="I86" s="166"/>
      <c r="J86" s="166"/>
      <c r="K86" s="166">
        <f>'[1]RF PAR PRODUITS PAR CATEGORIE'!$K$86</f>
        <v>13832</v>
      </c>
      <c r="L86" s="169">
        <f t="shared" si="27"/>
        <v>13832</v>
      </c>
    </row>
    <row r="87" spans="1:12" ht="12.75" customHeight="1" x14ac:dyDescent="0.25">
      <c r="A87" s="149"/>
      <c r="B87" s="171" t="s">
        <v>238</v>
      </c>
      <c r="C87" s="166">
        <f>'[4]Tableau 2'!$J$81</f>
        <v>24000</v>
      </c>
      <c r="D87" s="166">
        <f>'[4]Tableau 2'!$L$81</f>
        <v>14575</v>
      </c>
      <c r="E87" s="166">
        <v>23000</v>
      </c>
      <c r="F87" s="167">
        <f t="shared" si="28"/>
        <v>61575</v>
      </c>
      <c r="G87"/>
      <c r="H87" s="171" t="s">
        <v>238</v>
      </c>
      <c r="I87" s="166">
        <v>24000</v>
      </c>
      <c r="J87" s="166">
        <v>13673.52</v>
      </c>
      <c r="K87" s="166">
        <f>'[1]RF PAR PRODUITS PAR CATEGORIE'!$K$87</f>
        <v>18432</v>
      </c>
      <c r="L87" s="169">
        <f t="shared" si="27"/>
        <v>56105.520000000004</v>
      </c>
    </row>
    <row r="88" spans="1:12" ht="12.75" customHeight="1" x14ac:dyDescent="0.25">
      <c r="A88" s="150"/>
      <c r="B88" s="168" t="s">
        <v>239</v>
      </c>
      <c r="C88" s="166">
        <f>'[4]Tableau 2'!$J$82</f>
        <v>0</v>
      </c>
      <c r="D88" s="166">
        <f>'[4]Tableau 2'!$L$82</f>
        <v>24408.75</v>
      </c>
      <c r="E88" s="170">
        <v>12000</v>
      </c>
      <c r="F88" s="167">
        <f t="shared" si="28"/>
        <v>36408.75</v>
      </c>
      <c r="H88" s="168" t="s">
        <v>239</v>
      </c>
      <c r="I88" s="166"/>
      <c r="J88" s="166">
        <v>13027.12</v>
      </c>
      <c r="K88" s="170">
        <f>'[1]RF PAR PRODUITS PAR CATEGORIE'!$K$88</f>
        <v>3946</v>
      </c>
      <c r="L88" s="169">
        <f t="shared" si="27"/>
        <v>16973.120000000003</v>
      </c>
    </row>
    <row r="89" spans="1:12" ht="12.75" customHeight="1" x14ac:dyDescent="0.25">
      <c r="A89" s="150"/>
      <c r="B89" s="168" t="s">
        <v>240</v>
      </c>
      <c r="C89" s="166">
        <f>'[4]Tableau 2'!$J$83</f>
        <v>50000</v>
      </c>
      <c r="D89" s="166">
        <f>'[4]Tableau 2'!$L$83</f>
        <v>0</v>
      </c>
      <c r="E89" s="170"/>
      <c r="F89" s="167">
        <f t="shared" si="28"/>
        <v>50000</v>
      </c>
      <c r="H89" s="168" t="s">
        <v>240</v>
      </c>
      <c r="I89" s="166">
        <f>30532.78+16888</f>
        <v>47420.78</v>
      </c>
      <c r="J89" s="166">
        <f>'[4]Tableau 2'!$L$83</f>
        <v>0</v>
      </c>
      <c r="K89" s="170"/>
      <c r="L89" s="169">
        <f t="shared" si="27"/>
        <v>47420.78</v>
      </c>
    </row>
    <row r="90" spans="1:12" ht="12.75" customHeight="1" x14ac:dyDescent="0.25">
      <c r="A90" s="149"/>
      <c r="B90" s="168" t="s">
        <v>241</v>
      </c>
      <c r="C90" s="166">
        <f>'[4]Tableau 2'!$J$84</f>
        <v>0</v>
      </c>
      <c r="D90" s="166">
        <f>'[4]Tableau 2'!$L$84</f>
        <v>0</v>
      </c>
      <c r="E90" s="170"/>
      <c r="F90" s="167">
        <f t="shared" si="28"/>
        <v>0</v>
      </c>
      <c r="H90" s="168" t="s">
        <v>241</v>
      </c>
      <c r="I90" s="166"/>
      <c r="J90" s="166">
        <f>'[4]Tableau 2'!$L$84</f>
        <v>0</v>
      </c>
      <c r="K90" s="170"/>
      <c r="L90" s="169">
        <f t="shared" si="27"/>
        <v>0</v>
      </c>
    </row>
    <row r="91" spans="1:12" ht="12.75" customHeight="1" thickBot="1" x14ac:dyDescent="0.3">
      <c r="A91" s="149"/>
      <c r="B91" s="172" t="s">
        <v>252</v>
      </c>
      <c r="C91" s="322">
        <f>SUM(C84:C90)</f>
        <v>75000</v>
      </c>
      <c r="D91" s="322">
        <f>SUM(D84:D90)</f>
        <v>39663.75</v>
      </c>
      <c r="E91" s="322">
        <f>SUM(E84:E90)</f>
        <v>39500</v>
      </c>
      <c r="F91" s="169">
        <f t="shared" si="25"/>
        <v>154163.75</v>
      </c>
      <c r="H91" s="172" t="s">
        <v>252</v>
      </c>
      <c r="I91" s="162">
        <f>SUM(I84:I90)</f>
        <v>71420.78</v>
      </c>
      <c r="J91" s="162">
        <f>SUM(J84:J90)</f>
        <v>26700.639999999999</v>
      </c>
      <c r="K91" s="162">
        <f>SUM(K84:K90)</f>
        <v>36210</v>
      </c>
      <c r="L91" s="169">
        <f t="shared" si="27"/>
        <v>134331.41999999998</v>
      </c>
    </row>
    <row r="92" spans="1:12" ht="12.75" customHeight="1" x14ac:dyDescent="0.25">
      <c r="A92" s="150"/>
      <c r="B92" s="176"/>
      <c r="C92" s="177"/>
      <c r="D92" s="177"/>
      <c r="E92" s="177"/>
      <c r="F92" s="181"/>
      <c r="H92" s="176"/>
      <c r="I92" s="177"/>
      <c r="J92" s="177"/>
      <c r="K92" s="177"/>
      <c r="L92" s="181"/>
    </row>
    <row r="93" spans="1:12" ht="12.75" hidden="1" customHeight="1" x14ac:dyDescent="0.25">
      <c r="A93" s="149"/>
      <c r="B93" s="403" t="s">
        <v>131</v>
      </c>
      <c r="C93" s="404"/>
      <c r="D93" s="404"/>
      <c r="E93" s="404"/>
      <c r="F93" s="405"/>
      <c r="H93" s="403" t="s">
        <v>131</v>
      </c>
      <c r="I93" s="404"/>
      <c r="J93" s="404"/>
      <c r="K93" s="404"/>
      <c r="L93" s="405"/>
    </row>
    <row r="94" spans="1:12" ht="12.75" hidden="1" customHeight="1" x14ac:dyDescent="0.25">
      <c r="A94" s="149"/>
      <c r="B94" s="160" t="s">
        <v>263</v>
      </c>
      <c r="C94" s="162" t="str">
        <f>'[5]1) Tableau budgétaire 1'!C96</f>
        <v>Produit total</v>
      </c>
      <c r="D94" s="162">
        <f>'[5]1) Tableau budgétaire 1'!D96</f>
        <v>0</v>
      </c>
      <c r="E94" s="163">
        <f>'[5]1) Tableau budgétaire 1'!E96</f>
        <v>0</v>
      </c>
      <c r="F94" s="164">
        <f t="shared" ref="F94:F102" si="29">SUM(C94:E94)</f>
        <v>0</v>
      </c>
      <c r="H94" s="160" t="s">
        <v>263</v>
      </c>
      <c r="I94" s="162">
        <f>'[5]1) Tableau budgétaire 1'!J96</f>
        <v>0</v>
      </c>
      <c r="J94" s="162" t="e">
        <f>'[5]1) Tableau budgétaire 1'!K96</f>
        <v>#REF!</v>
      </c>
      <c r="K94" s="162" t="e">
        <f>'[5]1) Tableau budgétaire 1'!L96</f>
        <v>#REF!</v>
      </c>
      <c r="L94" s="164" t="e">
        <f t="shared" ref="L94:L102" si="30">SUM(I94:K94)</f>
        <v>#REF!</v>
      </c>
    </row>
    <row r="95" spans="1:12" ht="12.75" hidden="1" customHeight="1" x14ac:dyDescent="0.25">
      <c r="A95" s="149"/>
      <c r="B95" s="165" t="s">
        <v>235</v>
      </c>
      <c r="C95" s="180"/>
      <c r="D95" s="67"/>
      <c r="E95" s="67"/>
      <c r="F95" s="167">
        <f t="shared" si="29"/>
        <v>0</v>
      </c>
      <c r="H95" s="165" t="s">
        <v>235</v>
      </c>
      <c r="I95" s="180"/>
      <c r="J95" s="67"/>
      <c r="K95" s="67"/>
      <c r="L95" s="167">
        <f t="shared" si="30"/>
        <v>0</v>
      </c>
    </row>
    <row r="96" spans="1:12" ht="12.75" hidden="1" customHeight="1" x14ac:dyDescent="0.25">
      <c r="A96" s="150"/>
      <c r="B96" s="168" t="s">
        <v>236</v>
      </c>
      <c r="C96" s="166"/>
      <c r="D96" s="35"/>
      <c r="E96" s="35"/>
      <c r="F96" s="169">
        <f t="shared" si="29"/>
        <v>0</v>
      </c>
      <c r="H96" s="168" t="s">
        <v>236</v>
      </c>
      <c r="I96" s="166"/>
      <c r="J96" s="35"/>
      <c r="K96" s="35"/>
      <c r="L96" s="169">
        <f t="shared" si="30"/>
        <v>0</v>
      </c>
    </row>
    <row r="97" spans="1:12" ht="12.75" hidden="1" customHeight="1" x14ac:dyDescent="0.25">
      <c r="A97" s="149"/>
      <c r="B97" s="168" t="s">
        <v>237</v>
      </c>
      <c r="C97" s="166"/>
      <c r="D97" s="166"/>
      <c r="E97" s="170"/>
      <c r="F97" s="169">
        <f t="shared" si="29"/>
        <v>0</v>
      </c>
      <c r="H97" s="168" t="s">
        <v>237</v>
      </c>
      <c r="I97" s="166"/>
      <c r="J97" s="166"/>
      <c r="K97" s="170"/>
      <c r="L97" s="169">
        <f t="shared" si="30"/>
        <v>0</v>
      </c>
    </row>
    <row r="98" spans="1:12" ht="12.75" hidden="1" customHeight="1" x14ac:dyDescent="0.25">
      <c r="A98" s="149"/>
      <c r="B98" s="171" t="s">
        <v>238</v>
      </c>
      <c r="C98" s="166"/>
      <c r="D98" s="166"/>
      <c r="E98" s="170"/>
      <c r="F98" s="169">
        <f t="shared" si="29"/>
        <v>0</v>
      </c>
      <c r="H98" s="171" t="s">
        <v>238</v>
      </c>
      <c r="I98" s="166"/>
      <c r="J98" s="166"/>
      <c r="K98" s="170"/>
      <c r="L98" s="169">
        <f t="shared" si="30"/>
        <v>0</v>
      </c>
    </row>
    <row r="99" spans="1:12" ht="12.75" hidden="1" customHeight="1" x14ac:dyDescent="0.25">
      <c r="A99" s="149"/>
      <c r="B99" s="168" t="s">
        <v>239</v>
      </c>
      <c r="C99" s="166"/>
      <c r="D99" s="166"/>
      <c r="E99" s="170"/>
      <c r="F99" s="169">
        <f t="shared" si="29"/>
        <v>0</v>
      </c>
      <c r="H99" s="168" t="s">
        <v>239</v>
      </c>
      <c r="I99" s="166"/>
      <c r="J99" s="166"/>
      <c r="K99" s="170"/>
      <c r="L99" s="169">
        <f t="shared" si="30"/>
        <v>0</v>
      </c>
    </row>
    <row r="100" spans="1:12" ht="12.75" hidden="1" customHeight="1" x14ac:dyDescent="0.25">
      <c r="A100" s="149"/>
      <c r="B100" s="168" t="s">
        <v>240</v>
      </c>
      <c r="C100" s="166"/>
      <c r="D100" s="166"/>
      <c r="E100" s="170"/>
      <c r="F100" s="169">
        <f t="shared" si="29"/>
        <v>0</v>
      </c>
      <c r="H100" s="168" t="s">
        <v>240</v>
      </c>
      <c r="I100" s="166"/>
      <c r="J100" s="166"/>
      <c r="K100" s="170"/>
      <c r="L100" s="169">
        <f t="shared" si="30"/>
        <v>0</v>
      </c>
    </row>
    <row r="101" spans="1:12" ht="12.75" hidden="1" customHeight="1" x14ac:dyDescent="0.25">
      <c r="A101" s="150"/>
      <c r="B101" s="168" t="s">
        <v>241</v>
      </c>
      <c r="C101" s="166"/>
      <c r="D101" s="166"/>
      <c r="E101" s="170"/>
      <c r="F101" s="169">
        <f t="shared" si="29"/>
        <v>0</v>
      </c>
      <c r="H101" s="168" t="s">
        <v>241</v>
      </c>
      <c r="I101" s="166"/>
      <c r="J101" s="166"/>
      <c r="K101" s="170"/>
      <c r="L101" s="169">
        <f t="shared" si="30"/>
        <v>0</v>
      </c>
    </row>
    <row r="102" spans="1:12" ht="12.75" hidden="1" customHeight="1" x14ac:dyDescent="0.25">
      <c r="A102" s="149"/>
      <c r="B102" s="172" t="s">
        <v>252</v>
      </c>
      <c r="C102" s="173">
        <f>SUM(C95:C101)</f>
        <v>0</v>
      </c>
      <c r="D102" s="173">
        <f>SUM(D95:D101)</f>
        <v>0</v>
      </c>
      <c r="E102" s="174">
        <f>SUM(E95:E101)</f>
        <v>0</v>
      </c>
      <c r="F102" s="169">
        <f t="shared" si="29"/>
        <v>0</v>
      </c>
      <c r="H102" s="172" t="s">
        <v>252</v>
      </c>
      <c r="I102" s="162">
        <f>SUM(I95:I101)</f>
        <v>0</v>
      </c>
      <c r="J102" s="162">
        <f>SUM(J95:J101)</f>
        <v>0</v>
      </c>
      <c r="K102" s="162">
        <f>SUM(K95:K101)</f>
        <v>0</v>
      </c>
      <c r="L102" s="169">
        <f t="shared" si="30"/>
        <v>0</v>
      </c>
    </row>
    <row r="103" spans="1:12" ht="12.75" hidden="1" customHeight="1" x14ac:dyDescent="0.25">
      <c r="A103" s="149"/>
      <c r="B103" s="149"/>
      <c r="C103" s="149"/>
      <c r="D103" s="149"/>
      <c r="E103" s="150"/>
      <c r="F103" s="149"/>
      <c r="H103" s="149"/>
      <c r="I103" s="149"/>
      <c r="J103" s="149"/>
      <c r="K103" s="150"/>
      <c r="L103" s="149"/>
    </row>
    <row r="104" spans="1:12" ht="12.75" hidden="1" customHeight="1" x14ac:dyDescent="0.25">
      <c r="A104" s="403" t="s">
        <v>264</v>
      </c>
      <c r="B104" s="404"/>
      <c r="C104" s="404"/>
      <c r="D104" s="404"/>
      <c r="E104" s="404"/>
      <c r="F104" s="405"/>
      <c r="H104" s="404"/>
      <c r="I104" s="404"/>
      <c r="J104" s="404"/>
      <c r="K104" s="404"/>
      <c r="L104" s="405"/>
    </row>
    <row r="105" spans="1:12" ht="12.75" hidden="1" customHeight="1" x14ac:dyDescent="0.25">
      <c r="A105" s="149"/>
      <c r="B105" s="403" t="s">
        <v>142</v>
      </c>
      <c r="C105" s="404"/>
      <c r="D105" s="404"/>
      <c r="E105" s="404"/>
      <c r="F105" s="405"/>
      <c r="H105" s="403" t="s">
        <v>142</v>
      </c>
      <c r="I105" s="404"/>
      <c r="J105" s="404"/>
      <c r="K105" s="404"/>
      <c r="L105" s="405"/>
    </row>
    <row r="106" spans="1:12" ht="12.75" hidden="1" customHeight="1" x14ac:dyDescent="0.25">
      <c r="A106" s="149"/>
      <c r="B106" s="160" t="s">
        <v>265</v>
      </c>
      <c r="C106" s="162" t="str">
        <f>'[5]1) Tableau budgétaire 1'!C108</f>
        <v>Produit total</v>
      </c>
      <c r="D106" s="162">
        <f>'[5]1) Tableau budgétaire 1'!D108</f>
        <v>0</v>
      </c>
      <c r="E106" s="163">
        <f>'[5]1) Tableau budgétaire 1'!E108</f>
        <v>0</v>
      </c>
      <c r="F106" s="164">
        <f t="shared" ref="F106:F114" si="31">SUM(C106:E106)</f>
        <v>0</v>
      </c>
      <c r="H106" s="160" t="s">
        <v>265</v>
      </c>
      <c r="I106" s="162">
        <f>'[5]1) Tableau budgétaire 1'!J108</f>
        <v>0</v>
      </c>
      <c r="J106" s="162" t="e">
        <f>'[5]1) Tableau budgétaire 1'!K108</f>
        <v>#REF!</v>
      </c>
      <c r="K106" s="162" t="e">
        <f>'[5]1) Tableau budgétaire 1'!L108</f>
        <v>#REF!</v>
      </c>
      <c r="L106" s="164" t="e">
        <f t="shared" ref="L106:L114" si="32">SUM(I106:K106)</f>
        <v>#REF!</v>
      </c>
    </row>
    <row r="107" spans="1:12" ht="12.75" hidden="1" customHeight="1" x14ac:dyDescent="0.25">
      <c r="A107" s="149"/>
      <c r="B107" s="165" t="s">
        <v>235</v>
      </c>
      <c r="C107" s="180"/>
      <c r="D107" s="67"/>
      <c r="E107" s="67"/>
      <c r="F107" s="167">
        <f t="shared" si="31"/>
        <v>0</v>
      </c>
      <c r="H107" s="165" t="s">
        <v>235</v>
      </c>
      <c r="I107" s="180"/>
      <c r="J107" s="67"/>
      <c r="K107" s="67"/>
      <c r="L107" s="167">
        <f t="shared" si="32"/>
        <v>0</v>
      </c>
    </row>
    <row r="108" spans="1:12" ht="12.75" hidden="1" customHeight="1" x14ac:dyDescent="0.25">
      <c r="A108" s="149"/>
      <c r="B108" s="168" t="s">
        <v>236</v>
      </c>
      <c r="C108" s="166"/>
      <c r="D108" s="35"/>
      <c r="E108" s="35"/>
      <c r="F108" s="169">
        <f t="shared" si="31"/>
        <v>0</v>
      </c>
      <c r="H108" s="168" t="s">
        <v>236</v>
      </c>
      <c r="I108" s="166"/>
      <c r="J108" s="35"/>
      <c r="K108" s="35"/>
      <c r="L108" s="169">
        <f t="shared" si="32"/>
        <v>0</v>
      </c>
    </row>
    <row r="109" spans="1:12" ht="12.75" hidden="1" customHeight="1" x14ac:dyDescent="0.25">
      <c r="A109" s="149"/>
      <c r="B109" s="168" t="s">
        <v>237</v>
      </c>
      <c r="C109" s="166"/>
      <c r="D109" s="166"/>
      <c r="E109" s="170"/>
      <c r="F109" s="169">
        <f t="shared" si="31"/>
        <v>0</v>
      </c>
      <c r="H109" s="168" t="s">
        <v>237</v>
      </c>
      <c r="I109" s="166"/>
      <c r="J109" s="166"/>
      <c r="K109" s="170"/>
      <c r="L109" s="169">
        <f t="shared" si="32"/>
        <v>0</v>
      </c>
    </row>
    <row r="110" spans="1:12" ht="12.75" hidden="1" customHeight="1" x14ac:dyDescent="0.25">
      <c r="A110" s="149"/>
      <c r="B110" s="171" t="s">
        <v>238</v>
      </c>
      <c r="C110" s="166"/>
      <c r="D110" s="166"/>
      <c r="E110" s="170"/>
      <c r="F110" s="169">
        <f t="shared" si="31"/>
        <v>0</v>
      </c>
      <c r="H110" s="171" t="s">
        <v>238</v>
      </c>
      <c r="I110" s="166"/>
      <c r="J110" s="166"/>
      <c r="K110" s="170"/>
      <c r="L110" s="169">
        <f t="shared" si="32"/>
        <v>0</v>
      </c>
    </row>
    <row r="111" spans="1:12" ht="12.75" hidden="1" customHeight="1" x14ac:dyDescent="0.25">
      <c r="A111" s="149"/>
      <c r="B111" s="168" t="s">
        <v>239</v>
      </c>
      <c r="C111" s="166"/>
      <c r="D111" s="166"/>
      <c r="E111" s="170"/>
      <c r="F111" s="169">
        <f t="shared" si="31"/>
        <v>0</v>
      </c>
      <c r="H111" s="168" t="s">
        <v>239</v>
      </c>
      <c r="I111" s="166"/>
      <c r="J111" s="166"/>
      <c r="K111" s="170"/>
      <c r="L111" s="169">
        <f t="shared" si="32"/>
        <v>0</v>
      </c>
    </row>
    <row r="112" spans="1:12" ht="12.75" hidden="1" customHeight="1" x14ac:dyDescent="0.25">
      <c r="A112" s="149"/>
      <c r="B112" s="168" t="s">
        <v>240</v>
      </c>
      <c r="C112" s="166"/>
      <c r="D112" s="166"/>
      <c r="E112" s="170"/>
      <c r="F112" s="169">
        <f t="shared" si="31"/>
        <v>0</v>
      </c>
      <c r="H112" s="168" t="s">
        <v>240</v>
      </c>
      <c r="I112" s="166"/>
      <c r="J112" s="166"/>
      <c r="K112" s="170"/>
      <c r="L112" s="169">
        <f t="shared" si="32"/>
        <v>0</v>
      </c>
    </row>
    <row r="113" spans="1:12" ht="12.75" hidden="1" customHeight="1" x14ac:dyDescent="0.25">
      <c r="A113" s="149"/>
      <c r="B113" s="168" t="s">
        <v>241</v>
      </c>
      <c r="C113" s="166"/>
      <c r="D113" s="166"/>
      <c r="E113" s="170"/>
      <c r="F113" s="169">
        <f t="shared" si="31"/>
        <v>0</v>
      </c>
      <c r="H113" s="168" t="s">
        <v>241</v>
      </c>
      <c r="I113" s="166"/>
      <c r="J113" s="166"/>
      <c r="K113" s="170"/>
      <c r="L113" s="169">
        <f t="shared" si="32"/>
        <v>0</v>
      </c>
    </row>
    <row r="114" spans="1:12" ht="12.75" hidden="1" customHeight="1" x14ac:dyDescent="0.25">
      <c r="A114" s="149"/>
      <c r="B114" s="172" t="s">
        <v>252</v>
      </c>
      <c r="C114" s="173">
        <f>SUM(C107:C113)</f>
        <v>0</v>
      </c>
      <c r="D114" s="173">
        <f>SUM(D107:D113)</f>
        <v>0</v>
      </c>
      <c r="E114" s="174">
        <f>SUM(E107:E113)</f>
        <v>0</v>
      </c>
      <c r="F114" s="169">
        <f t="shared" si="31"/>
        <v>0</v>
      </c>
      <c r="H114" s="172" t="s">
        <v>252</v>
      </c>
      <c r="I114" s="162">
        <f>SUM(I107:I113)</f>
        <v>0</v>
      </c>
      <c r="J114" s="162">
        <f>SUM(J107:J113)</f>
        <v>0</v>
      </c>
      <c r="K114" s="162">
        <f>SUM(K107:K113)</f>
        <v>0</v>
      </c>
      <c r="L114" s="169">
        <f t="shared" si="32"/>
        <v>0</v>
      </c>
    </row>
    <row r="115" spans="1:12" ht="12.75" hidden="1" customHeight="1" x14ac:dyDescent="0.25">
      <c r="A115" s="150"/>
      <c r="B115" s="176"/>
      <c r="C115" s="177"/>
      <c r="D115" s="177"/>
      <c r="E115" s="177"/>
      <c r="F115" s="181"/>
      <c r="H115" s="176"/>
      <c r="I115" s="177"/>
      <c r="J115" s="177"/>
      <c r="K115" s="177"/>
      <c r="L115" s="181"/>
    </row>
    <row r="116" spans="1:12" ht="12.75" hidden="1" customHeight="1" x14ac:dyDescent="0.25">
      <c r="A116" s="149"/>
      <c r="B116" s="403" t="s">
        <v>266</v>
      </c>
      <c r="C116" s="404"/>
      <c r="D116" s="404"/>
      <c r="E116" s="404"/>
      <c r="F116" s="405"/>
      <c r="H116" s="403" t="s">
        <v>266</v>
      </c>
      <c r="I116" s="404"/>
      <c r="J116" s="404"/>
      <c r="K116" s="404"/>
      <c r="L116" s="405"/>
    </row>
    <row r="117" spans="1:12" ht="12.75" hidden="1" customHeight="1" x14ac:dyDescent="0.25">
      <c r="A117" s="149"/>
      <c r="B117" s="160" t="s">
        <v>267</v>
      </c>
      <c r="C117" s="162" t="str">
        <f>'[5]1) Tableau budgétaire 1'!C118</f>
        <v>Produit total</v>
      </c>
      <c r="D117" s="162">
        <f>'[5]1) Tableau budgétaire 1'!D118</f>
        <v>0</v>
      </c>
      <c r="E117" s="163">
        <f>'[5]1) Tableau budgétaire 1'!E118</f>
        <v>0</v>
      </c>
      <c r="F117" s="164">
        <f t="shared" ref="F117:F125" si="33">SUM(C117:E117)</f>
        <v>0</v>
      </c>
      <c r="H117" s="160" t="s">
        <v>267</v>
      </c>
      <c r="I117" s="162">
        <f>'[5]1) Tableau budgétaire 1'!J118</f>
        <v>0</v>
      </c>
      <c r="J117" s="162" t="e">
        <f>'[5]1) Tableau budgétaire 1'!K118</f>
        <v>#REF!</v>
      </c>
      <c r="K117" s="162" t="e">
        <f>'[5]1) Tableau budgétaire 1'!L118</f>
        <v>#REF!</v>
      </c>
      <c r="L117" s="164" t="e">
        <f t="shared" ref="L117:L125" si="34">SUM(I117:K117)</f>
        <v>#REF!</v>
      </c>
    </row>
    <row r="118" spans="1:12" ht="12.75" hidden="1" customHeight="1" x14ac:dyDescent="0.25">
      <c r="A118" s="149"/>
      <c r="B118" s="165" t="s">
        <v>235</v>
      </c>
      <c r="C118" s="180"/>
      <c r="D118" s="67"/>
      <c r="E118" s="67"/>
      <c r="F118" s="167">
        <f t="shared" si="33"/>
        <v>0</v>
      </c>
      <c r="H118" s="165" t="s">
        <v>235</v>
      </c>
      <c r="I118" s="180"/>
      <c r="J118" s="67"/>
      <c r="K118" s="67"/>
      <c r="L118" s="167">
        <f t="shared" si="34"/>
        <v>0</v>
      </c>
    </row>
    <row r="119" spans="1:12" ht="12.75" hidden="1" customHeight="1" x14ac:dyDescent="0.25">
      <c r="A119" s="149"/>
      <c r="B119" s="168" t="s">
        <v>236</v>
      </c>
      <c r="C119" s="166"/>
      <c r="D119" s="35"/>
      <c r="E119" s="35"/>
      <c r="F119" s="169">
        <f t="shared" si="33"/>
        <v>0</v>
      </c>
      <c r="H119" s="168" t="s">
        <v>236</v>
      </c>
      <c r="I119" s="166"/>
      <c r="J119" s="35"/>
      <c r="K119" s="35"/>
      <c r="L119" s="169">
        <f t="shared" si="34"/>
        <v>0</v>
      </c>
    </row>
    <row r="120" spans="1:12" ht="12.75" hidden="1" customHeight="1" x14ac:dyDescent="0.25">
      <c r="A120" s="149"/>
      <c r="B120" s="168" t="s">
        <v>237</v>
      </c>
      <c r="C120" s="166"/>
      <c r="D120" s="166"/>
      <c r="E120" s="170"/>
      <c r="F120" s="169">
        <f t="shared" si="33"/>
        <v>0</v>
      </c>
      <c r="H120" s="168" t="s">
        <v>237</v>
      </c>
      <c r="I120" s="166"/>
      <c r="J120" s="166"/>
      <c r="K120" s="170"/>
      <c r="L120" s="169">
        <f t="shared" si="34"/>
        <v>0</v>
      </c>
    </row>
    <row r="121" spans="1:12" ht="12.75" hidden="1" customHeight="1" x14ac:dyDescent="0.25">
      <c r="A121" s="149"/>
      <c r="B121" s="171" t="s">
        <v>238</v>
      </c>
      <c r="C121" s="166"/>
      <c r="D121" s="166"/>
      <c r="E121" s="170"/>
      <c r="F121" s="169">
        <f t="shared" si="33"/>
        <v>0</v>
      </c>
      <c r="H121" s="171" t="s">
        <v>238</v>
      </c>
      <c r="I121" s="166"/>
      <c r="J121" s="166"/>
      <c r="K121" s="170"/>
      <c r="L121" s="169">
        <f t="shared" si="34"/>
        <v>0</v>
      </c>
    </row>
    <row r="122" spans="1:12" ht="12.75" hidden="1" customHeight="1" x14ac:dyDescent="0.25">
      <c r="A122" s="149"/>
      <c r="B122" s="168" t="s">
        <v>239</v>
      </c>
      <c r="C122" s="166"/>
      <c r="D122" s="166"/>
      <c r="E122" s="170"/>
      <c r="F122" s="169">
        <f t="shared" si="33"/>
        <v>0</v>
      </c>
      <c r="H122" s="168" t="s">
        <v>239</v>
      </c>
      <c r="I122" s="166"/>
      <c r="J122" s="166"/>
      <c r="K122" s="170"/>
      <c r="L122" s="169">
        <f t="shared" si="34"/>
        <v>0</v>
      </c>
    </row>
    <row r="123" spans="1:12" ht="12.75" hidden="1" customHeight="1" x14ac:dyDescent="0.25">
      <c r="A123" s="149"/>
      <c r="B123" s="168" t="s">
        <v>240</v>
      </c>
      <c r="C123" s="166"/>
      <c r="D123" s="166"/>
      <c r="E123" s="170"/>
      <c r="F123" s="169">
        <f t="shared" si="33"/>
        <v>0</v>
      </c>
      <c r="H123" s="168" t="s">
        <v>240</v>
      </c>
      <c r="I123" s="166"/>
      <c r="J123" s="166"/>
      <c r="K123" s="170"/>
      <c r="L123" s="169">
        <f t="shared" si="34"/>
        <v>0</v>
      </c>
    </row>
    <row r="124" spans="1:12" ht="12.75" hidden="1" customHeight="1" x14ac:dyDescent="0.25">
      <c r="A124" s="149"/>
      <c r="B124" s="168" t="s">
        <v>241</v>
      </c>
      <c r="C124" s="166"/>
      <c r="D124" s="166"/>
      <c r="E124" s="170"/>
      <c r="F124" s="169">
        <f t="shared" si="33"/>
        <v>0</v>
      </c>
      <c r="H124" s="168" t="s">
        <v>241</v>
      </c>
      <c r="I124" s="166"/>
      <c r="J124" s="166"/>
      <c r="K124" s="170"/>
      <c r="L124" s="169">
        <f t="shared" si="34"/>
        <v>0</v>
      </c>
    </row>
    <row r="125" spans="1:12" ht="12.75" hidden="1" customHeight="1" x14ac:dyDescent="0.25">
      <c r="A125" s="149"/>
      <c r="B125" s="172" t="s">
        <v>252</v>
      </c>
      <c r="C125" s="173">
        <f>SUM(C118:C124)</f>
        <v>0</v>
      </c>
      <c r="D125" s="173">
        <f>SUM(D118:D124)</f>
        <v>0</v>
      </c>
      <c r="E125" s="174">
        <f>SUM(E118:E124)</f>
        <v>0</v>
      </c>
      <c r="F125" s="169">
        <f t="shared" si="33"/>
        <v>0</v>
      </c>
      <c r="H125" s="172" t="s">
        <v>252</v>
      </c>
      <c r="I125" s="162">
        <f>SUM(I118:I124)</f>
        <v>0</v>
      </c>
      <c r="J125" s="162">
        <f>SUM(J118:J124)</f>
        <v>0</v>
      </c>
      <c r="K125" s="162">
        <f>SUM(K118:K124)</f>
        <v>0</v>
      </c>
      <c r="L125" s="169">
        <f t="shared" si="34"/>
        <v>0</v>
      </c>
    </row>
    <row r="126" spans="1:12" ht="12.75" hidden="1" customHeight="1" x14ac:dyDescent="0.25">
      <c r="A126" s="150"/>
      <c r="B126" s="176"/>
      <c r="C126" s="177"/>
      <c r="D126" s="177"/>
      <c r="E126" s="177"/>
      <c r="F126" s="181"/>
      <c r="H126" s="176"/>
      <c r="I126" s="177"/>
      <c r="J126" s="177"/>
      <c r="K126" s="177"/>
      <c r="L126" s="181"/>
    </row>
    <row r="127" spans="1:12" ht="12.75" hidden="1" customHeight="1" x14ac:dyDescent="0.25">
      <c r="A127" s="149"/>
      <c r="B127" s="403" t="s">
        <v>159</v>
      </c>
      <c r="C127" s="404"/>
      <c r="D127" s="404"/>
      <c r="E127" s="404"/>
      <c r="F127" s="405"/>
      <c r="H127" s="403" t="s">
        <v>159</v>
      </c>
      <c r="I127" s="404"/>
      <c r="J127" s="404"/>
      <c r="K127" s="404"/>
      <c r="L127" s="405"/>
    </row>
    <row r="128" spans="1:12" ht="12.75" hidden="1" customHeight="1" x14ac:dyDescent="0.25">
      <c r="A128" s="149"/>
      <c r="B128" s="160" t="s">
        <v>268</v>
      </c>
      <c r="C128" s="162" t="str">
        <f>'[5]1) Tableau budgétaire 1'!C128</f>
        <v>Produit total</v>
      </c>
      <c r="D128" s="162">
        <f>'[5]1) Tableau budgétaire 1'!D128</f>
        <v>0</v>
      </c>
      <c r="E128" s="163">
        <f>'[5]1) Tableau budgétaire 1'!E128</f>
        <v>0</v>
      </c>
      <c r="F128" s="164">
        <f t="shared" ref="F128:F136" si="35">SUM(C128:E128)</f>
        <v>0</v>
      </c>
      <c r="H128" s="160" t="s">
        <v>268</v>
      </c>
      <c r="I128" s="162">
        <f>'[5]1) Tableau budgétaire 1'!J128</f>
        <v>0</v>
      </c>
      <c r="J128" s="162" t="e">
        <f>'[5]1) Tableau budgétaire 1'!K128</f>
        <v>#REF!</v>
      </c>
      <c r="K128" s="162" t="e">
        <f>'[5]1) Tableau budgétaire 1'!L128</f>
        <v>#REF!</v>
      </c>
      <c r="L128" s="164" t="e">
        <f t="shared" ref="L128:L136" si="36">SUM(I128:K128)</f>
        <v>#REF!</v>
      </c>
    </row>
    <row r="129" spans="1:12" ht="12.75" hidden="1" customHeight="1" x14ac:dyDescent="0.25">
      <c r="A129" s="149"/>
      <c r="B129" s="165" t="s">
        <v>235</v>
      </c>
      <c r="C129" s="180"/>
      <c r="D129" s="67"/>
      <c r="E129" s="67"/>
      <c r="F129" s="167">
        <f t="shared" si="35"/>
        <v>0</v>
      </c>
      <c r="H129" s="165" t="s">
        <v>235</v>
      </c>
      <c r="I129" s="180"/>
      <c r="J129" s="67"/>
      <c r="K129" s="67"/>
      <c r="L129" s="167">
        <f t="shared" si="36"/>
        <v>0</v>
      </c>
    </row>
    <row r="130" spans="1:12" ht="12.75" hidden="1" customHeight="1" x14ac:dyDescent="0.25">
      <c r="A130" s="149"/>
      <c r="B130" s="168" t="s">
        <v>236</v>
      </c>
      <c r="C130" s="166"/>
      <c r="D130" s="35"/>
      <c r="E130" s="35"/>
      <c r="F130" s="169">
        <f t="shared" si="35"/>
        <v>0</v>
      </c>
      <c r="H130" s="168" t="s">
        <v>236</v>
      </c>
      <c r="I130" s="166"/>
      <c r="J130" s="35"/>
      <c r="K130" s="35"/>
      <c r="L130" s="169">
        <f t="shared" si="36"/>
        <v>0</v>
      </c>
    </row>
    <row r="131" spans="1:12" ht="12.75" hidden="1" customHeight="1" x14ac:dyDescent="0.25">
      <c r="A131" s="149"/>
      <c r="B131" s="168" t="s">
        <v>237</v>
      </c>
      <c r="C131" s="166"/>
      <c r="D131" s="166"/>
      <c r="E131" s="170"/>
      <c r="F131" s="169">
        <f t="shared" si="35"/>
        <v>0</v>
      </c>
      <c r="H131" s="168" t="s">
        <v>237</v>
      </c>
      <c r="I131" s="166"/>
      <c r="J131" s="166"/>
      <c r="K131" s="170"/>
      <c r="L131" s="169">
        <f t="shared" si="36"/>
        <v>0</v>
      </c>
    </row>
    <row r="132" spans="1:12" ht="12.75" hidden="1" customHeight="1" x14ac:dyDescent="0.25">
      <c r="A132" s="149"/>
      <c r="B132" s="171" t="s">
        <v>238</v>
      </c>
      <c r="C132" s="166"/>
      <c r="D132" s="166"/>
      <c r="E132" s="170"/>
      <c r="F132" s="169">
        <f t="shared" si="35"/>
        <v>0</v>
      </c>
      <c r="H132" s="171" t="s">
        <v>238</v>
      </c>
      <c r="I132" s="166"/>
      <c r="J132" s="166"/>
      <c r="K132" s="170"/>
      <c r="L132" s="169">
        <f t="shared" si="36"/>
        <v>0</v>
      </c>
    </row>
    <row r="133" spans="1:12" ht="12.75" hidden="1" customHeight="1" x14ac:dyDescent="0.25">
      <c r="A133" s="149"/>
      <c r="B133" s="168" t="s">
        <v>239</v>
      </c>
      <c r="C133" s="166"/>
      <c r="D133" s="166"/>
      <c r="E133" s="170"/>
      <c r="F133" s="169">
        <f t="shared" si="35"/>
        <v>0</v>
      </c>
      <c r="H133" s="168" t="s">
        <v>239</v>
      </c>
      <c r="I133" s="166"/>
      <c r="J133" s="166"/>
      <c r="K133" s="170"/>
      <c r="L133" s="169">
        <f t="shared" si="36"/>
        <v>0</v>
      </c>
    </row>
    <row r="134" spans="1:12" ht="12.75" hidden="1" customHeight="1" x14ac:dyDescent="0.25">
      <c r="A134" s="149"/>
      <c r="B134" s="168" t="s">
        <v>240</v>
      </c>
      <c r="C134" s="166"/>
      <c r="D134" s="166"/>
      <c r="E134" s="170"/>
      <c r="F134" s="169">
        <f t="shared" si="35"/>
        <v>0</v>
      </c>
      <c r="H134" s="168" t="s">
        <v>240</v>
      </c>
      <c r="I134" s="166"/>
      <c r="J134" s="166"/>
      <c r="K134" s="170"/>
      <c r="L134" s="169">
        <f t="shared" si="36"/>
        <v>0</v>
      </c>
    </row>
    <row r="135" spans="1:12" ht="12.75" hidden="1" customHeight="1" x14ac:dyDescent="0.25">
      <c r="A135" s="149"/>
      <c r="B135" s="168" t="s">
        <v>241</v>
      </c>
      <c r="C135" s="166"/>
      <c r="D135" s="166"/>
      <c r="E135" s="170"/>
      <c r="F135" s="169">
        <f t="shared" si="35"/>
        <v>0</v>
      </c>
      <c r="H135" s="168" t="s">
        <v>241</v>
      </c>
      <c r="I135" s="166"/>
      <c r="J135" s="166"/>
      <c r="K135" s="170"/>
      <c r="L135" s="169">
        <f t="shared" si="36"/>
        <v>0</v>
      </c>
    </row>
    <row r="136" spans="1:12" ht="12.75" hidden="1" customHeight="1" x14ac:dyDescent="0.25">
      <c r="A136" s="149"/>
      <c r="B136" s="172" t="s">
        <v>252</v>
      </c>
      <c r="C136" s="173">
        <f>SUM(C129:C135)</f>
        <v>0</v>
      </c>
      <c r="D136" s="173">
        <f>SUM(D129:D135)</f>
        <v>0</v>
      </c>
      <c r="E136" s="174">
        <f>SUM(E129:E135)</f>
        <v>0</v>
      </c>
      <c r="F136" s="169">
        <f t="shared" si="35"/>
        <v>0</v>
      </c>
      <c r="H136" s="172" t="s">
        <v>252</v>
      </c>
      <c r="I136" s="162">
        <f>SUM(I129:I135)</f>
        <v>0</v>
      </c>
      <c r="J136" s="162">
        <f>SUM(J129:J135)</f>
        <v>0</v>
      </c>
      <c r="K136" s="162">
        <f>SUM(K129:K135)</f>
        <v>0</v>
      </c>
      <c r="L136" s="169">
        <f t="shared" si="36"/>
        <v>0</v>
      </c>
    </row>
    <row r="137" spans="1:12" ht="12.75" hidden="1" customHeight="1" x14ac:dyDescent="0.25">
      <c r="A137" s="150"/>
      <c r="B137" s="176"/>
      <c r="C137" s="177"/>
      <c r="D137" s="177"/>
      <c r="E137" s="177"/>
      <c r="F137" s="181"/>
      <c r="H137" s="176"/>
      <c r="I137" s="177"/>
      <c r="J137" s="177"/>
      <c r="K137" s="177"/>
      <c r="L137" s="181"/>
    </row>
    <row r="138" spans="1:12" ht="12.75" hidden="1" customHeight="1" x14ac:dyDescent="0.25">
      <c r="A138" s="149"/>
      <c r="B138" s="403" t="s">
        <v>168</v>
      </c>
      <c r="C138" s="404"/>
      <c r="D138" s="404"/>
      <c r="E138" s="404"/>
      <c r="F138" s="405"/>
      <c r="H138" s="403" t="s">
        <v>168</v>
      </c>
      <c r="I138" s="404"/>
      <c r="J138" s="404"/>
      <c r="K138" s="404"/>
      <c r="L138" s="405"/>
    </row>
    <row r="139" spans="1:12" ht="12.75" hidden="1" customHeight="1" x14ac:dyDescent="0.25">
      <c r="A139" s="149"/>
      <c r="B139" s="160" t="s">
        <v>269</v>
      </c>
      <c r="C139" s="162" t="str">
        <f>'[5]1) Tableau budgétaire 1'!C138</f>
        <v>Produit total</v>
      </c>
      <c r="D139" s="162">
        <f>'[5]1) Tableau budgétaire 1'!D138</f>
        <v>0</v>
      </c>
      <c r="E139" s="163">
        <f>'[5]1) Tableau budgétaire 1'!E138</f>
        <v>0</v>
      </c>
      <c r="F139" s="164">
        <f t="shared" ref="F139:F147" si="37">SUM(C139:E139)</f>
        <v>0</v>
      </c>
      <c r="H139" s="160" t="s">
        <v>269</v>
      </c>
      <c r="I139" s="162">
        <f>'[5]1) Tableau budgétaire 1'!J138</f>
        <v>0</v>
      </c>
      <c r="J139" s="162" t="e">
        <f>'[5]1) Tableau budgétaire 1'!K138</f>
        <v>#REF!</v>
      </c>
      <c r="K139" s="163" t="e">
        <f>'[5]1) Tableau budgétaire 1'!L138</f>
        <v>#REF!</v>
      </c>
      <c r="L139" s="164" t="e">
        <f t="shared" ref="L139:L147" si="38">SUM(I139:K139)</f>
        <v>#REF!</v>
      </c>
    </row>
    <row r="140" spans="1:12" ht="12.75" hidden="1" customHeight="1" x14ac:dyDescent="0.25">
      <c r="A140" s="149"/>
      <c r="B140" s="165" t="s">
        <v>235</v>
      </c>
      <c r="C140" s="180"/>
      <c r="D140" s="67"/>
      <c r="E140" s="67"/>
      <c r="F140" s="167">
        <f t="shared" si="37"/>
        <v>0</v>
      </c>
      <c r="H140" s="165" t="s">
        <v>235</v>
      </c>
      <c r="I140" s="180"/>
      <c r="J140" s="67"/>
      <c r="K140" s="67"/>
      <c r="L140" s="167">
        <f t="shared" si="38"/>
        <v>0</v>
      </c>
    </row>
    <row r="141" spans="1:12" ht="12.75" hidden="1" customHeight="1" x14ac:dyDescent="0.25">
      <c r="A141" s="149"/>
      <c r="B141" s="168" t="s">
        <v>236</v>
      </c>
      <c r="C141" s="166"/>
      <c r="D141" s="35"/>
      <c r="E141" s="35"/>
      <c r="F141" s="169">
        <f t="shared" si="37"/>
        <v>0</v>
      </c>
      <c r="H141" s="168" t="s">
        <v>236</v>
      </c>
      <c r="I141" s="166"/>
      <c r="J141" s="35"/>
      <c r="K141" s="35"/>
      <c r="L141" s="169">
        <f t="shared" si="38"/>
        <v>0</v>
      </c>
    </row>
    <row r="142" spans="1:12" ht="12.75" hidden="1" customHeight="1" x14ac:dyDescent="0.25">
      <c r="A142" s="149"/>
      <c r="B142" s="168" t="s">
        <v>237</v>
      </c>
      <c r="C142" s="166"/>
      <c r="D142" s="166"/>
      <c r="E142" s="170"/>
      <c r="F142" s="169">
        <f t="shared" si="37"/>
        <v>0</v>
      </c>
      <c r="H142" s="168" t="s">
        <v>237</v>
      </c>
      <c r="I142" s="166"/>
      <c r="J142" s="166"/>
      <c r="K142" s="170"/>
      <c r="L142" s="169">
        <f t="shared" si="38"/>
        <v>0</v>
      </c>
    </row>
    <row r="143" spans="1:12" ht="12.75" hidden="1" customHeight="1" x14ac:dyDescent="0.25">
      <c r="A143" s="149"/>
      <c r="B143" s="171" t="s">
        <v>238</v>
      </c>
      <c r="C143" s="166"/>
      <c r="D143" s="166"/>
      <c r="E143" s="170"/>
      <c r="F143" s="169">
        <f t="shared" si="37"/>
        <v>0</v>
      </c>
      <c r="H143" s="171" t="s">
        <v>238</v>
      </c>
      <c r="I143" s="166"/>
      <c r="J143" s="166"/>
      <c r="K143" s="170"/>
      <c r="L143" s="169">
        <f t="shared" si="38"/>
        <v>0</v>
      </c>
    </row>
    <row r="144" spans="1:12" ht="12.75" hidden="1" customHeight="1" x14ac:dyDescent="0.25">
      <c r="A144" s="149"/>
      <c r="B144" s="168" t="s">
        <v>239</v>
      </c>
      <c r="C144" s="166"/>
      <c r="D144" s="166"/>
      <c r="E144" s="170"/>
      <c r="F144" s="169">
        <f t="shared" si="37"/>
        <v>0</v>
      </c>
      <c r="H144" s="168" t="s">
        <v>239</v>
      </c>
      <c r="I144" s="166"/>
      <c r="J144" s="166"/>
      <c r="K144" s="170"/>
      <c r="L144" s="169">
        <f t="shared" si="38"/>
        <v>0</v>
      </c>
    </row>
    <row r="145" spans="1:15" ht="12.75" hidden="1" customHeight="1" x14ac:dyDescent="0.25">
      <c r="A145" s="149"/>
      <c r="B145" s="168" t="s">
        <v>240</v>
      </c>
      <c r="C145" s="166"/>
      <c r="D145" s="166"/>
      <c r="E145" s="170"/>
      <c r="F145" s="169">
        <f t="shared" si="37"/>
        <v>0</v>
      </c>
      <c r="H145" s="168" t="s">
        <v>240</v>
      </c>
      <c r="I145" s="166"/>
      <c r="J145" s="166"/>
      <c r="K145" s="170"/>
      <c r="L145" s="169">
        <f t="shared" si="38"/>
        <v>0</v>
      </c>
    </row>
    <row r="146" spans="1:15" ht="12.75" hidden="1" customHeight="1" x14ac:dyDescent="0.25">
      <c r="A146" s="149"/>
      <c r="B146" s="168" t="s">
        <v>241</v>
      </c>
      <c r="C146" s="166"/>
      <c r="D146" s="166"/>
      <c r="E146" s="170"/>
      <c r="F146" s="169">
        <f t="shared" si="37"/>
        <v>0</v>
      </c>
      <c r="H146" s="168" t="s">
        <v>241</v>
      </c>
      <c r="I146" s="166"/>
      <c r="J146" s="166"/>
      <c r="K146" s="170"/>
      <c r="L146" s="169">
        <f t="shared" si="38"/>
        <v>0</v>
      </c>
    </row>
    <row r="147" spans="1:15" ht="12.75" hidden="1" customHeight="1" x14ac:dyDescent="0.25">
      <c r="A147" s="149"/>
      <c r="B147" s="172" t="s">
        <v>252</v>
      </c>
      <c r="C147" s="173">
        <f>SUM(C140:C146)</f>
        <v>0</v>
      </c>
      <c r="D147" s="173">
        <f>SUM(D140:D146)</f>
        <v>0</v>
      </c>
      <c r="E147" s="174">
        <f>SUM(E140:E146)</f>
        <v>0</v>
      </c>
      <c r="F147" s="169">
        <f t="shared" si="37"/>
        <v>0</v>
      </c>
      <c r="H147" s="172" t="s">
        <v>252</v>
      </c>
      <c r="I147" s="162">
        <f>SUM(I140:I146)</f>
        <v>0</v>
      </c>
      <c r="J147" s="162">
        <f>SUM(J140:J146)</f>
        <v>0</v>
      </c>
      <c r="K147" s="162">
        <f>SUM(K140:K146)</f>
        <v>0</v>
      </c>
      <c r="L147" s="169">
        <f t="shared" si="38"/>
        <v>0</v>
      </c>
    </row>
    <row r="148" spans="1:15" ht="12.75" hidden="1" customHeight="1" x14ac:dyDescent="0.25">
      <c r="A148" s="149"/>
      <c r="B148" s="149"/>
      <c r="C148" s="150"/>
      <c r="D148" s="150"/>
      <c r="E148" s="150"/>
      <c r="F148" s="149"/>
      <c r="H148" s="149"/>
      <c r="I148" s="150"/>
      <c r="J148" s="150"/>
      <c r="K148" s="150"/>
      <c r="L148" s="149"/>
    </row>
    <row r="149" spans="1:15" ht="12.75" hidden="1" customHeight="1" x14ac:dyDescent="0.25">
      <c r="A149" s="403" t="s">
        <v>270</v>
      </c>
      <c r="B149" s="404"/>
      <c r="C149" s="404"/>
      <c r="D149" s="404"/>
      <c r="E149" s="404"/>
      <c r="F149" s="405"/>
      <c r="H149" s="404"/>
      <c r="I149" s="404"/>
      <c r="J149" s="404"/>
      <c r="K149" s="404"/>
      <c r="L149" s="405"/>
    </row>
    <row r="150" spans="1:15" ht="12.75" hidden="1" customHeight="1" x14ac:dyDescent="0.25">
      <c r="A150" s="149"/>
      <c r="B150" s="403" t="s">
        <v>179</v>
      </c>
      <c r="C150" s="404"/>
      <c r="D150" s="404"/>
      <c r="E150" s="404"/>
      <c r="F150" s="405"/>
      <c r="H150" s="403" t="s">
        <v>179</v>
      </c>
      <c r="I150" s="404"/>
      <c r="J150" s="404"/>
      <c r="K150" s="404"/>
      <c r="L150" s="405"/>
    </row>
    <row r="151" spans="1:15" ht="12.75" hidden="1" customHeight="1" x14ac:dyDescent="0.25">
      <c r="A151" s="149"/>
      <c r="B151" s="160" t="s">
        <v>271</v>
      </c>
      <c r="C151" s="162" t="str">
        <f>'[5]1) Tableau budgétaire 1'!C150</f>
        <v>Produit total</v>
      </c>
      <c r="D151" s="162">
        <f>'[5]1) Tableau budgétaire 1'!D150</f>
        <v>0</v>
      </c>
      <c r="E151" s="163">
        <f>'[5]1) Tableau budgétaire 1'!E150</f>
        <v>0</v>
      </c>
      <c r="F151" s="164">
        <f t="shared" ref="F151:F159" si="39">SUM(C151:E151)</f>
        <v>0</v>
      </c>
      <c r="H151" s="160" t="s">
        <v>271</v>
      </c>
      <c r="I151" s="162">
        <f>'[5]1) Tableau budgétaire 1'!J150</f>
        <v>0</v>
      </c>
      <c r="J151" s="162" t="e">
        <f>'[5]1) Tableau budgétaire 1'!K150</f>
        <v>#REF!</v>
      </c>
      <c r="K151" s="162" t="e">
        <f>'[5]1) Tableau budgétaire 1'!L150</f>
        <v>#REF!</v>
      </c>
      <c r="L151" s="164" t="e">
        <f t="shared" ref="L151:L159" si="40">SUM(I151:K151)</f>
        <v>#REF!</v>
      </c>
    </row>
    <row r="152" spans="1:15" ht="12.75" hidden="1" customHeight="1" x14ac:dyDescent="0.25">
      <c r="A152" s="149"/>
      <c r="B152" s="165" t="s">
        <v>235</v>
      </c>
      <c r="C152" s="180"/>
      <c r="D152" s="67"/>
      <c r="E152" s="67"/>
      <c r="F152" s="167">
        <f t="shared" si="39"/>
        <v>0</v>
      </c>
      <c r="H152" s="165" t="s">
        <v>235</v>
      </c>
      <c r="I152" s="180"/>
      <c r="J152" s="67"/>
      <c r="K152" s="67"/>
      <c r="L152" s="167">
        <f t="shared" si="40"/>
        <v>0</v>
      </c>
    </row>
    <row r="153" spans="1:15" ht="12.75" hidden="1" customHeight="1" x14ac:dyDescent="0.25">
      <c r="A153" s="149"/>
      <c r="B153" s="168" t="s">
        <v>236</v>
      </c>
      <c r="C153" s="166"/>
      <c r="D153" s="35"/>
      <c r="E153" s="35"/>
      <c r="F153" s="169">
        <f t="shared" si="39"/>
        <v>0</v>
      </c>
      <c r="H153" s="168" t="s">
        <v>236</v>
      </c>
      <c r="I153" s="166"/>
      <c r="J153" s="35"/>
      <c r="K153" s="35"/>
      <c r="L153" s="169">
        <f t="shared" si="40"/>
        <v>0</v>
      </c>
    </row>
    <row r="154" spans="1:15" ht="12.75" hidden="1" customHeight="1" x14ac:dyDescent="0.25">
      <c r="A154" s="149"/>
      <c r="B154" s="168" t="s">
        <v>237</v>
      </c>
      <c r="C154" s="166"/>
      <c r="D154" s="166"/>
      <c r="E154" s="170"/>
      <c r="F154" s="169">
        <f t="shared" si="39"/>
        <v>0</v>
      </c>
      <c r="H154" s="168" t="s">
        <v>237</v>
      </c>
      <c r="I154" s="166"/>
      <c r="J154" s="166"/>
      <c r="K154" s="170"/>
      <c r="L154" s="169">
        <f t="shared" si="40"/>
        <v>0</v>
      </c>
    </row>
    <row r="155" spans="1:15" ht="12.75" hidden="1" customHeight="1" x14ac:dyDescent="0.25">
      <c r="A155" s="149"/>
      <c r="B155" s="171" t="s">
        <v>238</v>
      </c>
      <c r="C155" s="166"/>
      <c r="D155" s="166"/>
      <c r="E155" s="170"/>
      <c r="F155" s="169">
        <f t="shared" si="39"/>
        <v>0</v>
      </c>
      <c r="H155" s="171" t="s">
        <v>238</v>
      </c>
      <c r="I155" s="166"/>
      <c r="J155" s="166"/>
      <c r="K155" s="170"/>
      <c r="L155" s="169">
        <f t="shared" si="40"/>
        <v>0</v>
      </c>
    </row>
    <row r="156" spans="1:15" ht="12.75" hidden="1" customHeight="1" x14ac:dyDescent="0.25">
      <c r="A156" s="149"/>
      <c r="B156" s="168" t="s">
        <v>239</v>
      </c>
      <c r="C156" s="166"/>
      <c r="D156" s="166"/>
      <c r="E156" s="170"/>
      <c r="F156" s="169">
        <f t="shared" si="39"/>
        <v>0</v>
      </c>
      <c r="H156" s="168" t="s">
        <v>239</v>
      </c>
      <c r="I156" s="166"/>
      <c r="J156" s="166"/>
      <c r="K156" s="170"/>
      <c r="L156" s="169">
        <f t="shared" si="40"/>
        <v>0</v>
      </c>
    </row>
    <row r="157" spans="1:15" ht="12.75" hidden="1" customHeight="1" x14ac:dyDescent="0.25">
      <c r="A157" s="149"/>
      <c r="B157" s="168" t="s">
        <v>240</v>
      </c>
      <c r="C157" s="166"/>
      <c r="D157" s="166"/>
      <c r="E157" s="170"/>
      <c r="F157" s="169">
        <f t="shared" si="39"/>
        <v>0</v>
      </c>
      <c r="H157" s="168" t="s">
        <v>240</v>
      </c>
      <c r="I157" s="166"/>
      <c r="J157" s="166"/>
      <c r="K157" s="170"/>
      <c r="L157" s="169">
        <f t="shared" si="40"/>
        <v>0</v>
      </c>
    </row>
    <row r="158" spans="1:15" ht="12.75" hidden="1" customHeight="1" x14ac:dyDescent="0.25">
      <c r="A158" s="149"/>
      <c r="B158" s="168" t="s">
        <v>241</v>
      </c>
      <c r="C158" s="166"/>
      <c r="D158" s="166"/>
      <c r="E158" s="170"/>
      <c r="F158" s="169">
        <f t="shared" si="39"/>
        <v>0</v>
      </c>
      <c r="H158" s="168" t="s">
        <v>241</v>
      </c>
      <c r="I158" s="166"/>
      <c r="J158" s="166"/>
      <c r="K158" s="170"/>
      <c r="L158" s="169">
        <f t="shared" si="40"/>
        <v>0</v>
      </c>
    </row>
    <row r="159" spans="1:15" ht="12.75" hidden="1" customHeight="1" x14ac:dyDescent="0.25">
      <c r="A159" s="149"/>
      <c r="B159" s="172" t="s">
        <v>252</v>
      </c>
      <c r="C159" s="173">
        <f>SUM(C152:C158)</f>
        <v>0</v>
      </c>
      <c r="D159" s="173">
        <f>SUM(D152:D158)</f>
        <v>0</v>
      </c>
      <c r="E159" s="174">
        <f>SUM(E152:E158)</f>
        <v>0</v>
      </c>
      <c r="F159" s="169">
        <f t="shared" si="39"/>
        <v>0</v>
      </c>
      <c r="H159" s="172" t="s">
        <v>252</v>
      </c>
      <c r="I159" s="162">
        <f>SUM(I152:I158)</f>
        <v>0</v>
      </c>
      <c r="J159" s="162">
        <f>SUM(J152:J158)</f>
        <v>0</v>
      </c>
      <c r="K159" s="162">
        <f>SUM(K152:K158)</f>
        <v>0</v>
      </c>
      <c r="L159" s="169">
        <f t="shared" si="40"/>
        <v>0</v>
      </c>
    </row>
    <row r="160" spans="1:15" ht="12.75" hidden="1" customHeight="1" x14ac:dyDescent="0.25">
      <c r="A160" s="150"/>
      <c r="B160" s="176"/>
      <c r="C160" s="177"/>
      <c r="D160" s="177"/>
      <c r="E160" s="177"/>
      <c r="F160" s="181"/>
      <c r="H160" s="176"/>
      <c r="I160" s="177"/>
      <c r="J160" s="177"/>
      <c r="K160" s="177"/>
      <c r="L160" s="181"/>
      <c r="N160">
        <f>36464-25262</f>
        <v>11202</v>
      </c>
      <c r="O160">
        <f>N160-2500</f>
        <v>8702</v>
      </c>
    </row>
    <row r="161" spans="1:12" ht="12.75" hidden="1" customHeight="1" x14ac:dyDescent="0.25">
      <c r="A161" s="149"/>
      <c r="B161" s="403" t="s">
        <v>188</v>
      </c>
      <c r="C161" s="404"/>
      <c r="D161" s="404"/>
      <c r="E161" s="404"/>
      <c r="F161" s="405"/>
      <c r="H161" s="403" t="s">
        <v>188</v>
      </c>
      <c r="I161" s="404"/>
      <c r="J161" s="404"/>
      <c r="K161" s="404"/>
      <c r="L161" s="405"/>
    </row>
    <row r="162" spans="1:12" ht="12.75" hidden="1" customHeight="1" x14ac:dyDescent="0.25">
      <c r="A162" s="149"/>
      <c r="B162" s="160" t="s">
        <v>272</v>
      </c>
      <c r="C162" s="162" t="str">
        <f>'[5]1) Tableau budgétaire 1'!C160</f>
        <v>Produit total</v>
      </c>
      <c r="D162" s="162">
        <f>'[5]1) Tableau budgétaire 1'!D160</f>
        <v>0</v>
      </c>
      <c r="E162" s="163">
        <f>'[5]1) Tableau budgétaire 1'!E160</f>
        <v>0</v>
      </c>
      <c r="F162" s="164">
        <f t="shared" ref="F162:F170" si="41">SUM(C162:E162)</f>
        <v>0</v>
      </c>
      <c r="H162" s="160" t="s">
        <v>272</v>
      </c>
      <c r="I162" s="162">
        <f>'[5]1) Tableau budgétaire 1'!J160</f>
        <v>0</v>
      </c>
      <c r="J162" s="162" t="e">
        <f>'[5]1) Tableau budgétaire 1'!K160</f>
        <v>#REF!</v>
      </c>
      <c r="K162" s="162" t="e">
        <f>'[5]1) Tableau budgétaire 1'!L160</f>
        <v>#REF!</v>
      </c>
      <c r="L162" s="164" t="e">
        <f t="shared" ref="L162:L170" si="42">SUM(I162:K162)</f>
        <v>#REF!</v>
      </c>
    </row>
    <row r="163" spans="1:12" ht="12.75" hidden="1" customHeight="1" x14ac:dyDescent="0.25">
      <c r="A163" s="149"/>
      <c r="B163" s="165" t="s">
        <v>235</v>
      </c>
      <c r="C163" s="180"/>
      <c r="D163" s="67"/>
      <c r="E163" s="67"/>
      <c r="F163" s="167">
        <f t="shared" si="41"/>
        <v>0</v>
      </c>
      <c r="H163" s="165" t="s">
        <v>235</v>
      </c>
      <c r="I163" s="180"/>
      <c r="J163" s="67"/>
      <c r="K163" s="67"/>
      <c r="L163" s="167">
        <f t="shared" si="42"/>
        <v>0</v>
      </c>
    </row>
    <row r="164" spans="1:12" ht="12.75" hidden="1" customHeight="1" x14ac:dyDescent="0.25">
      <c r="A164" s="149"/>
      <c r="B164" s="168" t="s">
        <v>236</v>
      </c>
      <c r="C164" s="166"/>
      <c r="D164" s="35"/>
      <c r="E164" s="35"/>
      <c r="F164" s="169">
        <f t="shared" si="41"/>
        <v>0</v>
      </c>
      <c r="H164" s="168" t="s">
        <v>236</v>
      </c>
      <c r="I164" s="166"/>
      <c r="J164" s="35"/>
      <c r="K164" s="35"/>
      <c r="L164" s="169">
        <f t="shared" si="42"/>
        <v>0</v>
      </c>
    </row>
    <row r="165" spans="1:12" ht="12.75" hidden="1" customHeight="1" x14ac:dyDescent="0.25">
      <c r="A165" s="149"/>
      <c r="B165" s="168" t="s">
        <v>237</v>
      </c>
      <c r="C165" s="166"/>
      <c r="D165" s="166"/>
      <c r="E165" s="170"/>
      <c r="F165" s="169">
        <f t="shared" si="41"/>
        <v>0</v>
      </c>
      <c r="H165" s="168" t="s">
        <v>237</v>
      </c>
      <c r="I165" s="166"/>
      <c r="J165" s="166"/>
      <c r="K165" s="170"/>
      <c r="L165" s="169">
        <f t="shared" si="42"/>
        <v>0</v>
      </c>
    </row>
    <row r="166" spans="1:12" ht="12.75" hidden="1" customHeight="1" x14ac:dyDescent="0.25">
      <c r="A166" s="149"/>
      <c r="B166" s="171" t="s">
        <v>238</v>
      </c>
      <c r="C166" s="166"/>
      <c r="D166" s="166"/>
      <c r="E166" s="170"/>
      <c r="F166" s="169">
        <f t="shared" si="41"/>
        <v>0</v>
      </c>
      <c r="H166" s="171" t="s">
        <v>238</v>
      </c>
      <c r="I166" s="166"/>
      <c r="J166" s="166"/>
      <c r="K166" s="170"/>
      <c r="L166" s="169">
        <f t="shared" si="42"/>
        <v>0</v>
      </c>
    </row>
    <row r="167" spans="1:12" ht="12.75" hidden="1" customHeight="1" x14ac:dyDescent="0.25">
      <c r="A167" s="149"/>
      <c r="B167" s="168" t="s">
        <v>239</v>
      </c>
      <c r="C167" s="166"/>
      <c r="D167" s="166"/>
      <c r="E167" s="170"/>
      <c r="F167" s="169">
        <f t="shared" si="41"/>
        <v>0</v>
      </c>
      <c r="H167" s="168" t="s">
        <v>239</v>
      </c>
      <c r="I167" s="166"/>
      <c r="J167" s="166"/>
      <c r="K167" s="170"/>
      <c r="L167" s="169">
        <f t="shared" si="42"/>
        <v>0</v>
      </c>
    </row>
    <row r="168" spans="1:12" ht="12.75" hidden="1" customHeight="1" x14ac:dyDescent="0.25">
      <c r="A168" s="149"/>
      <c r="B168" s="168" t="s">
        <v>240</v>
      </c>
      <c r="C168" s="166"/>
      <c r="D168" s="166"/>
      <c r="E168" s="170"/>
      <c r="F168" s="169">
        <f t="shared" si="41"/>
        <v>0</v>
      </c>
      <c r="H168" s="168" t="s">
        <v>240</v>
      </c>
      <c r="I168" s="166"/>
      <c r="J168" s="166"/>
      <c r="K168" s="170"/>
      <c r="L168" s="169">
        <f t="shared" si="42"/>
        <v>0</v>
      </c>
    </row>
    <row r="169" spans="1:12" ht="12.75" hidden="1" customHeight="1" x14ac:dyDescent="0.25">
      <c r="A169" s="149"/>
      <c r="B169" s="168" t="s">
        <v>241</v>
      </c>
      <c r="C169" s="166"/>
      <c r="D169" s="166"/>
      <c r="E169" s="170"/>
      <c r="F169" s="169">
        <f t="shared" si="41"/>
        <v>0</v>
      </c>
      <c r="H169" s="168" t="s">
        <v>241</v>
      </c>
      <c r="I169" s="166"/>
      <c r="J169" s="166"/>
      <c r="K169" s="170"/>
      <c r="L169" s="169">
        <f t="shared" si="42"/>
        <v>0</v>
      </c>
    </row>
    <row r="170" spans="1:12" ht="12.75" hidden="1" customHeight="1" x14ac:dyDescent="0.25">
      <c r="A170" s="149"/>
      <c r="B170" s="172" t="s">
        <v>252</v>
      </c>
      <c r="C170" s="173">
        <f>SUM(C163:C169)</f>
        <v>0</v>
      </c>
      <c r="D170" s="173">
        <f>SUM(D163:D169)</f>
        <v>0</v>
      </c>
      <c r="E170" s="174">
        <f>SUM(E163:E169)</f>
        <v>0</v>
      </c>
      <c r="F170" s="169">
        <f t="shared" si="41"/>
        <v>0</v>
      </c>
      <c r="H170" s="172" t="s">
        <v>252</v>
      </c>
      <c r="I170" s="162">
        <f>SUM(I163:I169)</f>
        <v>0</v>
      </c>
      <c r="J170" s="162">
        <f>SUM(J163:J169)</f>
        <v>0</v>
      </c>
      <c r="K170" s="162">
        <f>SUM(K163:K169)</f>
        <v>0</v>
      </c>
      <c r="L170" s="169">
        <f t="shared" si="42"/>
        <v>0</v>
      </c>
    </row>
    <row r="171" spans="1:12" ht="12.75" hidden="1" customHeight="1" x14ac:dyDescent="0.25">
      <c r="A171" s="150"/>
      <c r="B171" s="176"/>
      <c r="C171" s="177"/>
      <c r="D171" s="177"/>
      <c r="E171" s="177"/>
      <c r="F171" s="181"/>
      <c r="H171" s="176"/>
      <c r="I171" s="177"/>
      <c r="J171" s="177"/>
      <c r="K171" s="177"/>
      <c r="L171" s="181"/>
    </row>
    <row r="172" spans="1:12" ht="12.75" hidden="1" customHeight="1" x14ac:dyDescent="0.25">
      <c r="A172" s="149"/>
      <c r="B172" s="403" t="s">
        <v>197</v>
      </c>
      <c r="C172" s="404"/>
      <c r="D172" s="404"/>
      <c r="E172" s="404"/>
      <c r="F172" s="405"/>
      <c r="H172" s="403" t="s">
        <v>197</v>
      </c>
      <c r="I172" s="404"/>
      <c r="J172" s="404"/>
      <c r="K172" s="404"/>
      <c r="L172" s="405"/>
    </row>
    <row r="173" spans="1:12" ht="12.75" hidden="1" customHeight="1" x14ac:dyDescent="0.25">
      <c r="A173" s="149"/>
      <c r="B173" s="160" t="s">
        <v>273</v>
      </c>
      <c r="C173" s="162" t="str">
        <f>'[5]1) Tableau budgétaire 1'!C170</f>
        <v>Produit total</v>
      </c>
      <c r="D173" s="162">
        <f>'[5]1) Tableau budgétaire 1'!D170</f>
        <v>0</v>
      </c>
      <c r="E173" s="163">
        <f>'[5]1) Tableau budgétaire 1'!E170</f>
        <v>0</v>
      </c>
      <c r="F173" s="164">
        <f t="shared" ref="F173:F181" si="43">SUM(C173:E173)</f>
        <v>0</v>
      </c>
      <c r="H173" s="160" t="s">
        <v>273</v>
      </c>
      <c r="I173" s="162">
        <f>'[5]1) Tableau budgétaire 1'!J170</f>
        <v>0</v>
      </c>
      <c r="J173" s="162" t="e">
        <f>'[5]1) Tableau budgétaire 1'!K170</f>
        <v>#REF!</v>
      </c>
      <c r="K173" s="162" t="e">
        <f>'[5]1) Tableau budgétaire 1'!L170</f>
        <v>#REF!</v>
      </c>
      <c r="L173" s="164" t="e">
        <f t="shared" ref="L173:L181" si="44">SUM(I173:K173)</f>
        <v>#REF!</v>
      </c>
    </row>
    <row r="174" spans="1:12" ht="12.75" hidden="1" customHeight="1" x14ac:dyDescent="0.25">
      <c r="A174" s="149"/>
      <c r="B174" s="165" t="s">
        <v>235</v>
      </c>
      <c r="C174" s="180"/>
      <c r="D174" s="67"/>
      <c r="E174" s="67"/>
      <c r="F174" s="167">
        <f t="shared" si="43"/>
        <v>0</v>
      </c>
      <c r="H174" s="165" t="s">
        <v>235</v>
      </c>
      <c r="I174" s="180"/>
      <c r="J174" s="67"/>
      <c r="K174" s="67"/>
      <c r="L174" s="167">
        <f t="shared" si="44"/>
        <v>0</v>
      </c>
    </row>
    <row r="175" spans="1:12" ht="12.75" hidden="1" customHeight="1" x14ac:dyDescent="0.25">
      <c r="A175" s="149"/>
      <c r="B175" s="168" t="s">
        <v>236</v>
      </c>
      <c r="C175" s="166"/>
      <c r="D175" s="35"/>
      <c r="E175" s="35"/>
      <c r="F175" s="169">
        <f t="shared" si="43"/>
        <v>0</v>
      </c>
      <c r="H175" s="168" t="s">
        <v>236</v>
      </c>
      <c r="I175" s="166"/>
      <c r="J175" s="35"/>
      <c r="K175" s="35"/>
      <c r="L175" s="169">
        <f t="shared" si="44"/>
        <v>0</v>
      </c>
    </row>
    <row r="176" spans="1:12" ht="12.75" hidden="1" customHeight="1" x14ac:dyDescent="0.25">
      <c r="A176" s="149"/>
      <c r="B176" s="168" t="s">
        <v>237</v>
      </c>
      <c r="C176" s="166"/>
      <c r="D176" s="166"/>
      <c r="E176" s="170"/>
      <c r="F176" s="169">
        <f t="shared" si="43"/>
        <v>0</v>
      </c>
      <c r="H176" s="168" t="s">
        <v>237</v>
      </c>
      <c r="I176" s="166"/>
      <c r="J176" s="166"/>
      <c r="K176" s="170"/>
      <c r="L176" s="169">
        <f t="shared" si="44"/>
        <v>0</v>
      </c>
    </row>
    <row r="177" spans="1:12" ht="12.75" hidden="1" customHeight="1" x14ac:dyDescent="0.25">
      <c r="A177" s="149"/>
      <c r="B177" s="171" t="s">
        <v>238</v>
      </c>
      <c r="C177" s="166"/>
      <c r="D177" s="166"/>
      <c r="E177" s="170"/>
      <c r="F177" s="169">
        <f t="shared" si="43"/>
        <v>0</v>
      </c>
      <c r="H177" s="171" t="s">
        <v>238</v>
      </c>
      <c r="I177" s="166"/>
      <c r="J177" s="166"/>
      <c r="K177" s="170"/>
      <c r="L177" s="169">
        <f t="shared" si="44"/>
        <v>0</v>
      </c>
    </row>
    <row r="178" spans="1:12" ht="12.75" hidden="1" customHeight="1" x14ac:dyDescent="0.25">
      <c r="A178" s="149"/>
      <c r="B178" s="168" t="s">
        <v>239</v>
      </c>
      <c r="C178" s="166"/>
      <c r="D178" s="166"/>
      <c r="E178" s="170"/>
      <c r="F178" s="169">
        <f t="shared" si="43"/>
        <v>0</v>
      </c>
      <c r="H178" s="168" t="s">
        <v>239</v>
      </c>
      <c r="I178" s="166"/>
      <c r="J178" s="166"/>
      <c r="K178" s="170"/>
      <c r="L178" s="169">
        <f t="shared" si="44"/>
        <v>0</v>
      </c>
    </row>
    <row r="179" spans="1:12" ht="12.75" hidden="1" customHeight="1" x14ac:dyDescent="0.25">
      <c r="A179" s="149"/>
      <c r="B179" s="168" t="s">
        <v>240</v>
      </c>
      <c r="C179" s="166"/>
      <c r="D179" s="166"/>
      <c r="E179" s="170"/>
      <c r="F179" s="169">
        <f t="shared" si="43"/>
        <v>0</v>
      </c>
      <c r="H179" s="168" t="s">
        <v>240</v>
      </c>
      <c r="I179" s="166"/>
      <c r="J179" s="166"/>
      <c r="K179" s="170"/>
      <c r="L179" s="169">
        <f t="shared" si="44"/>
        <v>0</v>
      </c>
    </row>
    <row r="180" spans="1:12" ht="12.75" hidden="1" customHeight="1" x14ac:dyDescent="0.25">
      <c r="A180" s="149"/>
      <c r="B180" s="168" t="s">
        <v>241</v>
      </c>
      <c r="C180" s="166"/>
      <c r="D180" s="166"/>
      <c r="E180" s="170"/>
      <c r="F180" s="169">
        <f t="shared" si="43"/>
        <v>0</v>
      </c>
      <c r="H180" s="168" t="s">
        <v>241</v>
      </c>
      <c r="I180" s="166"/>
      <c r="J180" s="166"/>
      <c r="K180" s="170"/>
      <c r="L180" s="169">
        <f t="shared" si="44"/>
        <v>0</v>
      </c>
    </row>
    <row r="181" spans="1:12" ht="12.75" hidden="1" customHeight="1" x14ac:dyDescent="0.25">
      <c r="A181" s="149"/>
      <c r="B181" s="172" t="s">
        <v>252</v>
      </c>
      <c r="C181" s="173">
        <f>SUM(C174:C180)</f>
        <v>0</v>
      </c>
      <c r="D181" s="173">
        <f>SUM(D174:D180)</f>
        <v>0</v>
      </c>
      <c r="E181" s="174">
        <f>SUM(E174:E180)</f>
        <v>0</v>
      </c>
      <c r="F181" s="169">
        <f t="shared" si="43"/>
        <v>0</v>
      </c>
      <c r="H181" s="172" t="s">
        <v>252</v>
      </c>
      <c r="I181" s="162">
        <f>SUM(I174:I180)</f>
        <v>0</v>
      </c>
      <c r="J181" s="162">
        <f>SUM(J174:J180)</f>
        <v>0</v>
      </c>
      <c r="K181" s="162">
        <f>SUM(K174:K180)</f>
        <v>0</v>
      </c>
      <c r="L181" s="169">
        <f t="shared" si="44"/>
        <v>0</v>
      </c>
    </row>
    <row r="182" spans="1:12" ht="12.75" hidden="1" customHeight="1" x14ac:dyDescent="0.25">
      <c r="A182" s="150"/>
      <c r="B182" s="176"/>
      <c r="C182" s="177"/>
      <c r="D182" s="177"/>
      <c r="E182" s="177"/>
      <c r="F182" s="181"/>
      <c r="H182" s="176"/>
      <c r="I182" s="177"/>
      <c r="J182" s="177"/>
      <c r="K182" s="177"/>
      <c r="L182" s="181"/>
    </row>
    <row r="183" spans="1:12" ht="12.75" hidden="1" customHeight="1" x14ac:dyDescent="0.25">
      <c r="A183" s="149"/>
      <c r="B183" s="403" t="s">
        <v>206</v>
      </c>
      <c r="C183" s="404"/>
      <c r="D183" s="404"/>
      <c r="E183" s="404"/>
      <c r="F183" s="405"/>
      <c r="H183" s="403" t="s">
        <v>206</v>
      </c>
      <c r="I183" s="404"/>
      <c r="J183" s="404"/>
      <c r="K183" s="404"/>
      <c r="L183" s="405"/>
    </row>
    <row r="184" spans="1:12" ht="12.75" hidden="1" customHeight="1" x14ac:dyDescent="0.25">
      <c r="A184" s="149"/>
      <c r="B184" s="160" t="s">
        <v>274</v>
      </c>
      <c r="C184" s="162" t="str">
        <f>'[5]1) Tableau budgétaire 1'!C180</f>
        <v>Produit total</v>
      </c>
      <c r="D184" s="162">
        <f>'[5]1) Tableau budgétaire 1'!D180</f>
        <v>0</v>
      </c>
      <c r="E184" s="163">
        <f>'[5]1) Tableau budgétaire 1'!E180</f>
        <v>0</v>
      </c>
      <c r="F184" s="164">
        <f t="shared" ref="F184:F192" si="45">SUM(C184:E184)</f>
        <v>0</v>
      </c>
      <c r="H184" s="160" t="s">
        <v>274</v>
      </c>
      <c r="I184" s="162">
        <f>'[5]1) Tableau budgétaire 1'!J180</f>
        <v>0</v>
      </c>
      <c r="J184" s="162" t="e">
        <f>'[5]1) Tableau budgétaire 1'!K180</f>
        <v>#REF!</v>
      </c>
      <c r="K184" s="162" t="e">
        <f>'[5]1) Tableau budgétaire 1'!L180</f>
        <v>#REF!</v>
      </c>
      <c r="L184" s="164" t="e">
        <f t="shared" ref="L184:L192" si="46">SUM(I184:K184)</f>
        <v>#REF!</v>
      </c>
    </row>
    <row r="185" spans="1:12" ht="12.75" hidden="1" customHeight="1" x14ac:dyDescent="0.25">
      <c r="A185" s="149"/>
      <c r="B185" s="165" t="s">
        <v>235</v>
      </c>
      <c r="C185" s="180"/>
      <c r="D185" s="67"/>
      <c r="E185" s="67"/>
      <c r="F185" s="167">
        <f t="shared" si="45"/>
        <v>0</v>
      </c>
      <c r="H185" s="165" t="s">
        <v>235</v>
      </c>
      <c r="I185" s="180"/>
      <c r="J185" s="67"/>
      <c r="K185" s="67"/>
      <c r="L185" s="167">
        <f t="shared" si="46"/>
        <v>0</v>
      </c>
    </row>
    <row r="186" spans="1:12" ht="12.75" hidden="1" customHeight="1" x14ac:dyDescent="0.25">
      <c r="A186" s="149"/>
      <c r="B186" s="168" t="s">
        <v>236</v>
      </c>
      <c r="C186" s="166"/>
      <c r="D186" s="35"/>
      <c r="E186" s="35"/>
      <c r="F186" s="169">
        <f t="shared" si="45"/>
        <v>0</v>
      </c>
      <c r="H186" s="168" t="s">
        <v>236</v>
      </c>
      <c r="I186" s="166"/>
      <c r="J186" s="35"/>
      <c r="K186" s="35"/>
      <c r="L186" s="169">
        <f t="shared" si="46"/>
        <v>0</v>
      </c>
    </row>
    <row r="187" spans="1:12" ht="12.75" hidden="1" customHeight="1" x14ac:dyDescent="0.25">
      <c r="A187" s="149"/>
      <c r="B187" s="168" t="s">
        <v>237</v>
      </c>
      <c r="C187" s="166"/>
      <c r="D187" s="166"/>
      <c r="E187" s="170"/>
      <c r="F187" s="169">
        <f t="shared" si="45"/>
        <v>0</v>
      </c>
      <c r="H187" s="168" t="s">
        <v>237</v>
      </c>
      <c r="I187" s="166"/>
      <c r="J187" s="166"/>
      <c r="K187" s="170"/>
      <c r="L187" s="169">
        <f t="shared" si="46"/>
        <v>0</v>
      </c>
    </row>
    <row r="188" spans="1:12" ht="12.75" hidden="1" customHeight="1" x14ac:dyDescent="0.25">
      <c r="A188" s="149"/>
      <c r="B188" s="171" t="s">
        <v>238</v>
      </c>
      <c r="C188" s="166"/>
      <c r="D188" s="166"/>
      <c r="E188" s="170"/>
      <c r="F188" s="169">
        <f t="shared" si="45"/>
        <v>0</v>
      </c>
      <c r="H188" s="171" t="s">
        <v>238</v>
      </c>
      <c r="I188" s="166"/>
      <c r="J188" s="166"/>
      <c r="K188" s="170"/>
      <c r="L188" s="169">
        <f t="shared" si="46"/>
        <v>0</v>
      </c>
    </row>
    <row r="189" spans="1:12" ht="12.75" hidden="1" customHeight="1" x14ac:dyDescent="0.25">
      <c r="A189" s="149"/>
      <c r="B189" s="168" t="s">
        <v>239</v>
      </c>
      <c r="C189" s="166"/>
      <c r="D189" s="166"/>
      <c r="E189" s="170"/>
      <c r="F189" s="169">
        <f t="shared" si="45"/>
        <v>0</v>
      </c>
      <c r="H189" s="168" t="s">
        <v>239</v>
      </c>
      <c r="I189" s="166"/>
      <c r="J189" s="166"/>
      <c r="K189" s="170"/>
      <c r="L189" s="169">
        <f t="shared" si="46"/>
        <v>0</v>
      </c>
    </row>
    <row r="190" spans="1:12" ht="12.75" hidden="1" customHeight="1" x14ac:dyDescent="0.25">
      <c r="A190" s="149"/>
      <c r="B190" s="168" t="s">
        <v>240</v>
      </c>
      <c r="C190" s="166"/>
      <c r="D190" s="166"/>
      <c r="E190" s="170"/>
      <c r="F190" s="169">
        <f t="shared" si="45"/>
        <v>0</v>
      </c>
      <c r="H190" s="168" t="s">
        <v>240</v>
      </c>
      <c r="I190" s="166"/>
      <c r="J190" s="166"/>
      <c r="K190" s="170"/>
      <c r="L190" s="169">
        <f t="shared" si="46"/>
        <v>0</v>
      </c>
    </row>
    <row r="191" spans="1:12" ht="12.75" hidden="1" customHeight="1" x14ac:dyDescent="0.25">
      <c r="A191" s="149"/>
      <c r="B191" s="168" t="s">
        <v>241</v>
      </c>
      <c r="C191" s="166"/>
      <c r="D191" s="166"/>
      <c r="E191" s="170"/>
      <c r="F191" s="169">
        <f t="shared" si="45"/>
        <v>0</v>
      </c>
      <c r="H191" s="168" t="s">
        <v>241</v>
      </c>
      <c r="I191" s="166"/>
      <c r="J191" s="166"/>
      <c r="K191" s="170"/>
      <c r="L191" s="169">
        <f t="shared" si="46"/>
        <v>0</v>
      </c>
    </row>
    <row r="192" spans="1:12" ht="12.75" hidden="1" customHeight="1" x14ac:dyDescent="0.25">
      <c r="A192" s="149"/>
      <c r="B192" s="172" t="s">
        <v>252</v>
      </c>
      <c r="C192" s="173">
        <f>SUM(C185:C191)</f>
        <v>0</v>
      </c>
      <c r="D192" s="173">
        <f>SUM(D185:D191)</f>
        <v>0</v>
      </c>
      <c r="E192" s="174">
        <f>SUM(E185:E191)</f>
        <v>0</v>
      </c>
      <c r="F192" s="169">
        <f t="shared" si="45"/>
        <v>0</v>
      </c>
      <c r="H192" s="172" t="s">
        <v>252</v>
      </c>
      <c r="I192" s="162">
        <f>SUM(I185:I191)</f>
        <v>0</v>
      </c>
      <c r="J192" s="162">
        <f>SUM(J185:J191)</f>
        <v>0</v>
      </c>
      <c r="K192" s="162">
        <f>SUM(K185:K191)</f>
        <v>0</v>
      </c>
      <c r="L192" s="169">
        <f t="shared" si="46"/>
        <v>0</v>
      </c>
    </row>
    <row r="193" spans="1:13" ht="12.75" customHeight="1" x14ac:dyDescent="0.25">
      <c r="A193" s="149"/>
      <c r="B193" s="149"/>
      <c r="C193" s="150"/>
      <c r="D193" s="150"/>
      <c r="E193" s="150"/>
      <c r="F193" s="149"/>
      <c r="H193" s="149"/>
      <c r="I193" s="150"/>
      <c r="J193" s="150"/>
      <c r="K193" s="150"/>
      <c r="L193" s="149"/>
    </row>
    <row r="194" spans="1:13" ht="12.75" customHeight="1" x14ac:dyDescent="0.25">
      <c r="A194" s="149"/>
      <c r="B194" s="403" t="s">
        <v>275</v>
      </c>
      <c r="C194" s="404"/>
      <c r="D194" s="404"/>
      <c r="E194" s="404"/>
      <c r="F194" s="405"/>
      <c r="H194" s="403" t="s">
        <v>275</v>
      </c>
      <c r="I194" s="404"/>
      <c r="J194" s="404"/>
      <c r="K194" s="404"/>
      <c r="L194" s="405"/>
    </row>
    <row r="195" spans="1:13" ht="12.75" customHeight="1" thickBot="1" x14ac:dyDescent="0.3">
      <c r="A195" s="149"/>
      <c r="B195" s="160" t="s">
        <v>276</v>
      </c>
      <c r="C195" s="162">
        <f>SUM(C196:C202)</f>
        <v>366074.17000000004</v>
      </c>
      <c r="D195" s="162">
        <f t="shared" ref="D195:E195" si="47">SUM(D196:D202)</f>
        <v>103653</v>
      </c>
      <c r="E195" s="163">
        <f t="shared" si="47"/>
        <v>109000</v>
      </c>
      <c r="F195" s="164">
        <f t="shared" ref="F195:F203" si="48">SUM(C195:E195)</f>
        <v>578727.17000000004</v>
      </c>
      <c r="H195" s="160" t="s">
        <v>276</v>
      </c>
      <c r="I195" s="162">
        <f>SUM(I196:I202)</f>
        <v>341148.93</v>
      </c>
      <c r="J195" s="162">
        <f t="shared" ref="J195:K195" si="49">SUM(J196:J202)</f>
        <v>99652.41</v>
      </c>
      <c r="K195" s="162">
        <f t="shared" si="49"/>
        <v>81252</v>
      </c>
      <c r="L195" s="164">
        <f t="shared" ref="L195:L203" si="50">SUM(I195:K195)</f>
        <v>522053.33999999997</v>
      </c>
    </row>
    <row r="196" spans="1:13" ht="12.75" customHeight="1" x14ac:dyDescent="0.25">
      <c r="A196" s="149"/>
      <c r="B196" s="165" t="s">
        <v>235</v>
      </c>
      <c r="C196" s="180">
        <f>'[4]Tableau 2'!$J$190</f>
        <v>80000</v>
      </c>
      <c r="D196" s="180">
        <v>57360</v>
      </c>
      <c r="E196" s="180">
        <v>60000</v>
      </c>
      <c r="F196" s="167">
        <f t="shared" si="48"/>
        <v>197360</v>
      </c>
      <c r="H196" s="165" t="s">
        <v>235</v>
      </c>
      <c r="I196" s="166">
        <v>65800</v>
      </c>
      <c r="J196" s="166">
        <v>57360</v>
      </c>
      <c r="K196" s="166">
        <f>'[1]RF PAR PRODUITS PAR CATEGORIE'!$K$196</f>
        <v>45522</v>
      </c>
      <c r="L196" s="167">
        <f t="shared" si="50"/>
        <v>168682</v>
      </c>
    </row>
    <row r="197" spans="1:13" ht="12.75" customHeight="1" x14ac:dyDescent="0.25">
      <c r="A197" s="149"/>
      <c r="B197" s="168" t="s">
        <v>236</v>
      </c>
      <c r="C197" s="166">
        <f>'[4]Tableau 2'!$J$191</f>
        <v>10000</v>
      </c>
      <c r="D197" s="180"/>
      <c r="E197" s="180"/>
      <c r="F197" s="169">
        <f t="shared" si="48"/>
        <v>10000</v>
      </c>
      <c r="H197" s="168" t="s">
        <v>236</v>
      </c>
      <c r="I197" s="166">
        <f>1895.3</f>
        <v>1895.3</v>
      </c>
      <c r="J197" s="166"/>
      <c r="K197" s="166">
        <f>'[1]RF PAR PRODUITS PAR CATEGORIE'!$K$197</f>
        <v>3578</v>
      </c>
      <c r="L197" s="169">
        <f t="shared" si="50"/>
        <v>5473.3</v>
      </c>
    </row>
    <row r="198" spans="1:13" ht="12.75" customHeight="1" x14ac:dyDescent="0.25">
      <c r="A198" s="149"/>
      <c r="B198" s="168" t="s">
        <v>237</v>
      </c>
      <c r="C198" s="166">
        <f>'[4]Tableau 2'!$J$192</f>
        <v>30000</v>
      </c>
      <c r="D198" s="180"/>
      <c r="E198" s="180"/>
      <c r="F198" s="169">
        <f t="shared" si="48"/>
        <v>30000</v>
      </c>
      <c r="H198" s="168" t="s">
        <v>237</v>
      </c>
      <c r="I198" s="227">
        <f>25000+3453.33+0.3</f>
        <v>28453.63</v>
      </c>
      <c r="J198" s="166"/>
      <c r="K198" s="166">
        <f>'[1]RF PAR PRODUITS PAR CATEGORIE'!$K$198</f>
        <v>3818</v>
      </c>
      <c r="L198" s="169">
        <f t="shared" si="50"/>
        <v>32271.63</v>
      </c>
    </row>
    <row r="199" spans="1:13" ht="12.75" customHeight="1" x14ac:dyDescent="0.25">
      <c r="A199" s="149"/>
      <c r="B199" s="171" t="s">
        <v>238</v>
      </c>
      <c r="C199" s="166">
        <f>'[4]Tableau 2'!$J$193</f>
        <v>193075.01</v>
      </c>
      <c r="D199" s="180"/>
      <c r="E199" s="180">
        <v>31000</v>
      </c>
      <c r="F199" s="169">
        <f t="shared" si="48"/>
        <v>224075.01</v>
      </c>
      <c r="H199" s="171" t="s">
        <v>238</v>
      </c>
      <c r="I199" s="166">
        <v>193000</v>
      </c>
      <c r="J199" s="166"/>
      <c r="K199" s="166">
        <f>'[1]RF PAR PRODUITS PAR CATEGORIE'!$K$199</f>
        <v>19907</v>
      </c>
      <c r="L199" s="169">
        <f t="shared" si="50"/>
        <v>212907</v>
      </c>
    </row>
    <row r="200" spans="1:13" ht="12.75" customHeight="1" x14ac:dyDescent="0.25">
      <c r="A200" s="149"/>
      <c r="B200" s="168" t="s">
        <v>239</v>
      </c>
      <c r="C200" s="166">
        <f>'[4]Tableau 2'!$J$194</f>
        <v>20000</v>
      </c>
      <c r="D200" s="180"/>
      <c r="E200" s="180">
        <v>18000</v>
      </c>
      <c r="F200" s="169">
        <f t="shared" si="48"/>
        <v>38000</v>
      </c>
      <c r="H200" s="168" t="s">
        <v>239</v>
      </c>
      <c r="I200" s="166">
        <v>20000</v>
      </c>
      <c r="J200" s="166"/>
      <c r="K200" s="166">
        <f>'[1]RF PAR PRODUITS PAR CATEGORIE'!$K$200</f>
        <v>8427</v>
      </c>
      <c r="L200" s="169">
        <f t="shared" si="50"/>
        <v>28427</v>
      </c>
    </row>
    <row r="201" spans="1:13" ht="12.75" customHeight="1" x14ac:dyDescent="0.25">
      <c r="A201" s="149"/>
      <c r="B201" s="168" t="s">
        <v>240</v>
      </c>
      <c r="C201" s="170">
        <f>'[4]Tableau 2'!$J$195</f>
        <v>0</v>
      </c>
      <c r="D201" s="180"/>
      <c r="E201" s="180"/>
      <c r="F201" s="169">
        <f t="shared" si="48"/>
        <v>0</v>
      </c>
      <c r="H201" s="168" t="s">
        <v>240</v>
      </c>
      <c r="I201" s="166"/>
      <c r="J201" s="166"/>
      <c r="K201" s="166"/>
      <c r="L201" s="169">
        <f t="shared" si="50"/>
        <v>0</v>
      </c>
    </row>
    <row r="202" spans="1:13" ht="12.75" customHeight="1" x14ac:dyDescent="0.25">
      <c r="A202" s="149"/>
      <c r="B202" s="168" t="s">
        <v>241</v>
      </c>
      <c r="C202" s="166">
        <f>'[4]Tableau 2'!$J$196</f>
        <v>32999.160000000003</v>
      </c>
      <c r="D202" s="166">
        <v>46293</v>
      </c>
      <c r="E202" s="180"/>
      <c r="F202" s="169">
        <f t="shared" si="48"/>
        <v>79292.160000000003</v>
      </c>
      <c r="H202" s="168" t="s">
        <v>241</v>
      </c>
      <c r="I202" s="166">
        <v>32000</v>
      </c>
      <c r="J202" s="166">
        <v>42292.41</v>
      </c>
      <c r="K202" s="166"/>
      <c r="L202" s="169">
        <f t="shared" si="50"/>
        <v>74292.41</v>
      </c>
    </row>
    <row r="203" spans="1:13" ht="12.75" customHeight="1" thickBot="1" x14ac:dyDescent="0.3">
      <c r="A203" s="149"/>
      <c r="B203" s="172" t="s">
        <v>252</v>
      </c>
      <c r="C203" s="322">
        <f>SUM(C196:C202)</f>
        <v>366074.17000000004</v>
      </c>
      <c r="D203" s="322">
        <f>SUM(D196:D202)</f>
        <v>103653</v>
      </c>
      <c r="E203" s="322">
        <f>SUM(E196:E202)</f>
        <v>109000</v>
      </c>
      <c r="F203" s="169">
        <f t="shared" si="48"/>
        <v>578727.17000000004</v>
      </c>
      <c r="H203" s="172" t="s">
        <v>252</v>
      </c>
      <c r="I203" s="162">
        <f>SUM(I196:I202)</f>
        <v>341148.93</v>
      </c>
      <c r="J203" s="162">
        <f>SUM(J196:J202)</f>
        <v>99652.41</v>
      </c>
      <c r="K203" s="162">
        <f>SUM(K196:K202)</f>
        <v>81252</v>
      </c>
      <c r="L203" s="169">
        <f t="shared" si="50"/>
        <v>522053.33999999997</v>
      </c>
    </row>
    <row r="204" spans="1:13" ht="12.75" customHeight="1" thickBot="1" x14ac:dyDescent="0.3">
      <c r="A204" s="149"/>
      <c r="B204" s="149"/>
      <c r="C204" s="150"/>
      <c r="D204" s="150"/>
      <c r="E204" s="150"/>
      <c r="F204" s="149"/>
      <c r="H204" s="149"/>
      <c r="I204" s="150"/>
      <c r="J204" s="150"/>
      <c r="K204" s="150"/>
      <c r="L204" s="149"/>
    </row>
    <row r="205" spans="1:13" ht="12.75" customHeight="1" thickBot="1" x14ac:dyDescent="0.3">
      <c r="A205" s="149"/>
      <c r="B205" s="429" t="s">
        <v>224</v>
      </c>
      <c r="C205" s="430"/>
      <c r="D205" s="430"/>
      <c r="E205" s="430"/>
      <c r="F205" s="431"/>
      <c r="H205" s="151"/>
      <c r="M205"/>
    </row>
    <row r="206" spans="1:13" ht="12.75" customHeight="1" x14ac:dyDescent="0.25">
      <c r="A206" s="149"/>
      <c r="B206" s="190"/>
      <c r="C206" s="157" t="s">
        <v>225</v>
      </c>
      <c r="D206" s="157" t="s">
        <v>226</v>
      </c>
      <c r="E206" s="157" t="s">
        <v>227</v>
      </c>
      <c r="F206" s="425" t="s">
        <v>224</v>
      </c>
      <c r="H206" s="190"/>
      <c r="I206" s="217" t="s">
        <v>225</v>
      </c>
      <c r="J206" s="217" t="s">
        <v>226</v>
      </c>
      <c r="K206" s="217" t="s">
        <v>227</v>
      </c>
      <c r="L206" s="427" t="s">
        <v>224</v>
      </c>
    </row>
    <row r="207" spans="1:13" ht="12.75" customHeight="1" x14ac:dyDescent="0.25">
      <c r="A207" s="149"/>
      <c r="B207" s="191"/>
      <c r="C207" s="192" t="str">
        <f>'[5]1) Tableau budgétaire 1'!D13</f>
        <v>PNUD</v>
      </c>
      <c r="D207" s="192" t="str">
        <f>'[5]1) Tableau budgétaire 1'!E13</f>
        <v>HCDH</v>
      </c>
      <c r="E207" s="192" t="s">
        <v>13</v>
      </c>
      <c r="F207" s="426"/>
      <c r="H207" s="221"/>
      <c r="I207" s="218" t="s">
        <v>11</v>
      </c>
      <c r="J207" s="218" t="s">
        <v>12</v>
      </c>
      <c r="K207" s="218" t="s">
        <v>13</v>
      </c>
      <c r="L207" s="428"/>
    </row>
    <row r="208" spans="1:13" ht="12.75" customHeight="1" x14ac:dyDescent="0.25">
      <c r="A208" s="149"/>
      <c r="B208" s="193" t="s">
        <v>235</v>
      </c>
      <c r="C208" s="194">
        <f>'[4]Tableau 2'!$J$208</f>
        <v>81000</v>
      </c>
      <c r="D208" s="194">
        <f>SUM(D185,D174,D163,D152,D140,D129,D118,D107,D95,D84,D73,D62,D50,D39,D28,D17,D196)</f>
        <v>57360</v>
      </c>
      <c r="E208" s="323">
        <f>SUM(E185,E174,E163,E152,E140,E129,E118,E107,E95,E84,E73,E62,E50,E39,E28,E17,E196)</f>
        <v>60000</v>
      </c>
      <c r="F208" s="195">
        <f t="shared" ref="F208:F215" si="51">SUM(C208:E208)</f>
        <v>198360</v>
      </c>
      <c r="H208" s="222" t="s">
        <v>235</v>
      </c>
      <c r="I208" s="166">
        <f>I17+I28+I39+I50+I62+I73+I84+I196</f>
        <v>65800</v>
      </c>
      <c r="J208" s="166">
        <f>J17+J28+J39+J50+J62+J73+J84+J95+J107+J118+J129+J140+J152+J163+J174+J185+J196</f>
        <v>57360</v>
      </c>
      <c r="K208" s="166">
        <f t="shared" ref="K208" si="52">SUM(K185,K174,K163,K152,K140,K129,K118,K107,K95,K84,K73,K62,K50,K39,K28,K17,K196)</f>
        <v>45522</v>
      </c>
      <c r="L208" s="214">
        <f t="shared" ref="L208:L216" si="53">SUM(I208:K208)</f>
        <v>168682</v>
      </c>
    </row>
    <row r="209" spans="1:12" ht="12.75" customHeight="1" x14ac:dyDescent="0.25">
      <c r="A209" s="149"/>
      <c r="B209" s="196" t="s">
        <v>236</v>
      </c>
      <c r="C209" s="194">
        <f>'[4]Tableau 2'!$J$209</f>
        <v>45000</v>
      </c>
      <c r="D209" s="194">
        <f t="shared" ref="D209:E214" si="54">SUM(D186,D175,D164,D153,D141,D130,D119,D108,D96,D85,D74,D63,D51,D40,D29,D18,D197)</f>
        <v>2328</v>
      </c>
      <c r="E209" s="323">
        <f>+E18+E29+E40+E51+E63+E74+E85+E96+E108+E119+E130+E141+E153+E164+E175+E186+E197</f>
        <v>5000</v>
      </c>
      <c r="F209" s="197">
        <f t="shared" si="51"/>
        <v>52328</v>
      </c>
      <c r="H209" s="223" t="s">
        <v>236</v>
      </c>
      <c r="I209" s="166">
        <f>I197+I85+I74+I63+I51+I40+I29+I18</f>
        <v>7759</v>
      </c>
      <c r="J209" s="166">
        <f>J18+J29+J40+J51+J63+J74+J85+J96+J108+J119+J130+J141+J153+J164+J175+J186+J197</f>
        <v>2590.66</v>
      </c>
      <c r="K209" s="166">
        <f>SUM(K186,K175,K164,K153,K141,K130,K119,K108,K96,K85,K74,K63,K51,K40,K29,K18,K197)</f>
        <v>7547</v>
      </c>
      <c r="L209" s="215">
        <f t="shared" si="53"/>
        <v>17896.66</v>
      </c>
    </row>
    <row r="210" spans="1:12" ht="12.75" customHeight="1" x14ac:dyDescent="0.25">
      <c r="A210" s="149"/>
      <c r="B210" s="196" t="s">
        <v>237</v>
      </c>
      <c r="C210" s="194">
        <f>'[4]Tableau 2'!$J$210</f>
        <v>308500</v>
      </c>
      <c r="D210" s="194">
        <f t="shared" si="54"/>
        <v>0</v>
      </c>
      <c r="E210" s="323">
        <f>+E19+E30+E41+E52+E64+E75+E86+E97+E109+E120+E131+E142+E154+E165+E176+E187+E198</f>
        <v>48062.37</v>
      </c>
      <c r="F210" s="197">
        <f t="shared" si="51"/>
        <v>356562.37</v>
      </c>
      <c r="H210" s="223" t="s">
        <v>237</v>
      </c>
      <c r="I210" s="166">
        <f>+I19+I30+I41+I52+I64+I75+I198</f>
        <v>280013.63</v>
      </c>
      <c r="J210" s="166">
        <f>J19+J30+J41+J52+J64+J75+J86+J97+J109+J120+J131+J142+J154+J165+J176+J187+J198</f>
        <v>0</v>
      </c>
      <c r="K210" s="166">
        <f t="shared" ref="K210:K214" si="55">SUM(K187,K176,K165,K154,K142,K131,K120,K109,K97,K86,K75,K64,K52,K41,K30,K19,K198)</f>
        <v>60782.67</v>
      </c>
      <c r="L210" s="215">
        <f t="shared" si="53"/>
        <v>340796.3</v>
      </c>
    </row>
    <row r="211" spans="1:12" ht="12.75" customHeight="1" x14ac:dyDescent="0.25">
      <c r="A211" s="149"/>
      <c r="B211" s="198" t="s">
        <v>238</v>
      </c>
      <c r="C211" s="194">
        <f>'[4]Tableau 2'!$J$211</f>
        <v>306575.01</v>
      </c>
      <c r="D211" s="194">
        <f t="shared" si="54"/>
        <v>151059.03</v>
      </c>
      <c r="E211" s="323">
        <f>SUM(E188,E177,E166,E155,E143,E132,E121,E110,E98,E87,E76,E65,E53,E42,E31,E20,E199)</f>
        <v>141332</v>
      </c>
      <c r="F211" s="197">
        <f t="shared" si="51"/>
        <v>598966.04</v>
      </c>
      <c r="H211" s="224" t="s">
        <v>238</v>
      </c>
      <c r="I211" s="166">
        <f>+I20+I31+I42+I53+I65+I76+I87+I199</f>
        <v>306500</v>
      </c>
      <c r="J211" s="166">
        <f>+J20+J31+J42+J53+J65+J76+J87+J98+J110+J121+J132+J143+J155+J166+J177+J188</f>
        <v>98789.540000000008</v>
      </c>
      <c r="K211" s="166">
        <f t="shared" si="55"/>
        <v>129157.42</v>
      </c>
      <c r="L211" s="215">
        <f t="shared" si="53"/>
        <v>534446.96000000008</v>
      </c>
    </row>
    <row r="212" spans="1:12" ht="12.75" customHeight="1" x14ac:dyDescent="0.25">
      <c r="A212" s="149"/>
      <c r="B212" s="196" t="s">
        <v>239</v>
      </c>
      <c r="C212" s="194">
        <f>'[4]Tableau 2'!$J$212</f>
        <v>155000</v>
      </c>
      <c r="D212" s="194">
        <f t="shared" si="54"/>
        <v>119150.31</v>
      </c>
      <c r="E212" s="323">
        <f t="shared" si="54"/>
        <v>62500</v>
      </c>
      <c r="F212" s="197">
        <f t="shared" si="51"/>
        <v>336650.31</v>
      </c>
      <c r="H212" s="223" t="s">
        <v>239</v>
      </c>
      <c r="I212" s="166">
        <f>+I21+I32+I43+I54+I66+I77+I88+I200</f>
        <v>105000</v>
      </c>
      <c r="J212" s="166">
        <f>+J21+J32+J43+J54+J66+J77+J88+J99+J111+J122+J133+J144+J156+J167+J178+J189+J200</f>
        <v>81282.42</v>
      </c>
      <c r="K212" s="166">
        <f t="shared" si="55"/>
        <v>40604</v>
      </c>
      <c r="L212" s="215">
        <f t="shared" si="53"/>
        <v>226886.41999999998</v>
      </c>
    </row>
    <row r="213" spans="1:12" ht="12.75" customHeight="1" x14ac:dyDescent="0.25">
      <c r="A213" s="149"/>
      <c r="B213" s="196" t="s">
        <v>240</v>
      </c>
      <c r="C213" s="194">
        <f>'[4]Tableau 2'!$J$213</f>
        <v>100000</v>
      </c>
      <c r="D213" s="194">
        <f t="shared" si="54"/>
        <v>0</v>
      </c>
      <c r="E213" s="323">
        <f>SUM(E190,E179,E168,E157,E145,E134,E123,E112,E100,E89,E78,E67,E55,E44,E33,E22,E201)</f>
        <v>26000</v>
      </c>
      <c r="F213" s="197">
        <f t="shared" si="51"/>
        <v>126000</v>
      </c>
      <c r="H213" s="223" t="s">
        <v>240</v>
      </c>
      <c r="I213" s="227">
        <f>+I22+I33+I44+I55+I67+I78+I89+I201</f>
        <v>67420.78</v>
      </c>
      <c r="J213" s="166">
        <f>+J22+J33+J44+J55+J67+J78+J89+J100+J112+J123+J134+J145+J157+J168+J179+J190+J201</f>
        <v>0</v>
      </c>
      <c r="K213" s="166">
        <f t="shared" si="55"/>
        <v>25631</v>
      </c>
      <c r="L213" s="215">
        <f t="shared" si="53"/>
        <v>93051.78</v>
      </c>
    </row>
    <row r="214" spans="1:12" ht="12.75" customHeight="1" x14ac:dyDescent="0.25">
      <c r="A214" s="149"/>
      <c r="B214" s="196" t="s">
        <v>241</v>
      </c>
      <c r="C214" s="199">
        <f>'[4]Tableau 2'!$J$214</f>
        <v>165999.16</v>
      </c>
      <c r="D214" s="199">
        <f t="shared" si="54"/>
        <v>46293</v>
      </c>
      <c r="E214" s="324">
        <f>SUM(E191,E180,E169,E158,E146,E135,E124,E113,E101,E90,E79,E68,E56,E45,E34,E23,E202)</f>
        <v>0</v>
      </c>
      <c r="F214" s="197">
        <f t="shared" si="51"/>
        <v>212292.16</v>
      </c>
      <c r="H214" s="223" t="s">
        <v>241</v>
      </c>
      <c r="I214" s="166">
        <f>+I23+I34+I45+I56+I68+I79+I90+I202</f>
        <v>143003.51</v>
      </c>
      <c r="J214" s="166">
        <f>+J23+J34+J45+J56+J68+J79+J90+J101+J113+J124+J135+J146+J158+J169+J180+J191+J202</f>
        <v>42292.41</v>
      </c>
      <c r="K214" s="166">
        <f t="shared" si="55"/>
        <v>0</v>
      </c>
      <c r="L214" s="215">
        <f t="shared" si="53"/>
        <v>185295.92</v>
      </c>
    </row>
    <row r="215" spans="1:12" ht="16.5" thickBot="1" x14ac:dyDescent="0.3">
      <c r="A215" s="149"/>
      <c r="B215" s="200" t="s">
        <v>228</v>
      </c>
      <c r="C215" s="322">
        <f>SUM(C208:C214)</f>
        <v>1162074.17</v>
      </c>
      <c r="D215" s="322">
        <f>SUM(D208:D214)</f>
        <v>376190.33999999997</v>
      </c>
      <c r="E215" s="322">
        <f>SUM(E208:E214)</f>
        <v>342894.37</v>
      </c>
      <c r="F215" s="197">
        <f t="shared" si="51"/>
        <v>1881158.88</v>
      </c>
      <c r="H215" s="225" t="s">
        <v>228</v>
      </c>
      <c r="I215" s="162">
        <f>SUM(I208:I214)</f>
        <v>975496.92</v>
      </c>
      <c r="J215" s="162">
        <f>SUM(J208:J214)</f>
        <v>282315.03000000003</v>
      </c>
      <c r="K215" s="162">
        <f>SUM(K208:K214)</f>
        <v>309244.08999999997</v>
      </c>
      <c r="L215" s="162">
        <f t="shared" si="53"/>
        <v>1567056.04</v>
      </c>
    </row>
    <row r="216" spans="1:12" ht="16.5" thickBot="1" x14ac:dyDescent="0.3">
      <c r="A216" s="149"/>
      <c r="B216" s="200" t="s">
        <v>229</v>
      </c>
      <c r="C216" s="201">
        <f>C215*0.07</f>
        <v>81345.191900000005</v>
      </c>
      <c r="D216" s="201">
        <f t="shared" ref="D216:F216" si="56">D215*0.07</f>
        <v>26333.323800000002</v>
      </c>
      <c r="E216" s="323">
        <f t="shared" si="56"/>
        <v>24002.605900000002</v>
      </c>
      <c r="F216" s="202">
        <f t="shared" si="56"/>
        <v>131681.12160000001</v>
      </c>
      <c r="H216" s="225" t="s">
        <v>229</v>
      </c>
      <c r="I216" s="220">
        <v>68608.02</v>
      </c>
      <c r="J216" s="220">
        <f t="shared" ref="J216" si="57">J215*0.07</f>
        <v>19762.052100000004</v>
      </c>
      <c r="K216" s="219">
        <f>'[1]RF PAR PRODUITS PAR CATEGORIE'!$K$216</f>
        <v>21647.086299999999</v>
      </c>
      <c r="L216" s="216">
        <f t="shared" si="53"/>
        <v>110017.1584</v>
      </c>
    </row>
    <row r="217" spans="1:12" ht="19.5" customHeight="1" thickBot="1" x14ac:dyDescent="0.3">
      <c r="A217" s="149"/>
      <c r="B217" s="203" t="s">
        <v>244</v>
      </c>
      <c r="C217" s="204">
        <f>SUM(C215:C216)</f>
        <v>1243419.3618999999</v>
      </c>
      <c r="D217" s="204">
        <f t="shared" ref="D217:F217" si="58">SUM(D215:D216)</f>
        <v>402523.66379999998</v>
      </c>
      <c r="E217" s="204">
        <f t="shared" si="58"/>
        <v>366896.97590000002</v>
      </c>
      <c r="F217" s="205">
        <f t="shared" si="58"/>
        <v>2012840.0015999998</v>
      </c>
      <c r="H217" s="203" t="s">
        <v>244</v>
      </c>
      <c r="I217" s="204">
        <f>SUM(I215:I216)</f>
        <v>1044104.9400000001</v>
      </c>
      <c r="J217" s="204">
        <f t="shared" ref="J217:L217" si="59">SUM(J215:J216)</f>
        <v>302077.08210000006</v>
      </c>
      <c r="K217" s="204">
        <f t="shared" si="59"/>
        <v>330891.17629999999</v>
      </c>
      <c r="L217" s="205">
        <f t="shared" si="59"/>
        <v>1677073.1984000001</v>
      </c>
    </row>
    <row r="218" spans="1:12" ht="12.75" customHeight="1" x14ac:dyDescent="0.25">
      <c r="A218" s="149"/>
      <c r="B218" s="149"/>
      <c r="C218" s="150"/>
      <c r="D218" s="150"/>
      <c r="E218" s="150"/>
      <c r="F218" s="149"/>
    </row>
    <row r="219" spans="1:12" ht="12.75" customHeight="1" x14ac:dyDescent="0.25">
      <c r="A219" s="149"/>
      <c r="B219" s="149"/>
      <c r="C219" s="150"/>
      <c r="D219" s="150"/>
      <c r="E219" s="150"/>
      <c r="F219" s="149"/>
    </row>
    <row r="220" spans="1:12" ht="12.75" customHeight="1" x14ac:dyDescent="0.25">
      <c r="A220" s="149"/>
      <c r="B220" s="149"/>
      <c r="C220" s="150"/>
      <c r="D220" s="150"/>
      <c r="E220" s="150"/>
      <c r="F220" s="149"/>
      <c r="I220" s="358"/>
    </row>
    <row r="221" spans="1:12" ht="12.75" customHeight="1" x14ac:dyDescent="0.25">
      <c r="A221" s="149"/>
      <c r="B221" s="149"/>
      <c r="C221" s="150"/>
      <c r="D221" s="150"/>
      <c r="E221" s="150"/>
      <c r="F221" s="149"/>
      <c r="I221" s="358"/>
    </row>
    <row r="222" spans="1:12" ht="12.75" customHeight="1" x14ac:dyDescent="0.25">
      <c r="A222" s="149"/>
      <c r="B222" s="149"/>
      <c r="C222" s="150"/>
      <c r="D222" s="150"/>
      <c r="E222" s="150"/>
      <c r="F222" s="149"/>
      <c r="I222" s="358"/>
    </row>
    <row r="223" spans="1:12" ht="12.75" customHeight="1" x14ac:dyDescent="0.25">
      <c r="A223" s="149"/>
      <c r="B223" s="149"/>
      <c r="C223" s="150"/>
      <c r="D223" s="150"/>
      <c r="E223" s="150"/>
      <c r="F223" s="149"/>
      <c r="H223" s="148"/>
    </row>
    <row r="224" spans="1:12" ht="12.75" customHeight="1" x14ac:dyDescent="0.25">
      <c r="A224" s="149"/>
      <c r="B224" s="149"/>
      <c r="C224" s="150"/>
      <c r="D224" s="150"/>
      <c r="E224" s="150"/>
      <c r="F224" s="149"/>
      <c r="I224" s="226">
        <f>I220-I215</f>
        <v>-975496.92</v>
      </c>
    </row>
    <row r="225" spans="1:6" ht="12.75" customHeight="1" x14ac:dyDescent="0.25">
      <c r="A225" s="149"/>
      <c r="B225" s="149"/>
      <c r="C225" s="150"/>
      <c r="D225" s="150"/>
      <c r="E225" s="150"/>
      <c r="F225" s="149"/>
    </row>
    <row r="226" spans="1:6" ht="12.75" customHeight="1" x14ac:dyDescent="0.25">
      <c r="A226" s="149"/>
      <c r="B226" s="149"/>
      <c r="C226" s="150"/>
      <c r="D226" s="150"/>
      <c r="E226" s="150"/>
      <c r="F226" s="149"/>
    </row>
    <row r="227" spans="1:6" ht="12.75" customHeight="1" x14ac:dyDescent="0.25">
      <c r="A227" s="149"/>
      <c r="B227" s="149"/>
      <c r="C227" s="150"/>
      <c r="D227" s="150"/>
      <c r="E227" s="150"/>
      <c r="F227" s="149"/>
    </row>
    <row r="228" spans="1:6" ht="12.75" customHeight="1" x14ac:dyDescent="0.25">
      <c r="A228" s="149"/>
      <c r="B228" s="149"/>
      <c r="C228" s="150"/>
      <c r="D228" s="150"/>
      <c r="E228" s="150"/>
      <c r="F228" s="149"/>
    </row>
  </sheetData>
  <mergeCells count="50">
    <mergeCell ref="F206:F207"/>
    <mergeCell ref="L206:L207"/>
    <mergeCell ref="B183:F183"/>
    <mergeCell ref="H183:L183"/>
    <mergeCell ref="B194:F194"/>
    <mergeCell ref="H194:L194"/>
    <mergeCell ref="B205:F205"/>
    <mergeCell ref="B150:F150"/>
    <mergeCell ref="H150:L150"/>
    <mergeCell ref="B161:F161"/>
    <mergeCell ref="H161:L161"/>
    <mergeCell ref="B172:F172"/>
    <mergeCell ref="H172:L172"/>
    <mergeCell ref="B127:F127"/>
    <mergeCell ref="H127:L127"/>
    <mergeCell ref="B138:F138"/>
    <mergeCell ref="H138:L138"/>
    <mergeCell ref="A149:F149"/>
    <mergeCell ref="H149:L149"/>
    <mergeCell ref="A104:F104"/>
    <mergeCell ref="H104:L104"/>
    <mergeCell ref="B105:F105"/>
    <mergeCell ref="H105:L105"/>
    <mergeCell ref="B116:F116"/>
    <mergeCell ref="H116:L116"/>
    <mergeCell ref="B71:F71"/>
    <mergeCell ref="H71:L71"/>
    <mergeCell ref="B82:F82"/>
    <mergeCell ref="H82:L82"/>
    <mergeCell ref="B93:F93"/>
    <mergeCell ref="H93:L93"/>
    <mergeCell ref="B48:F48"/>
    <mergeCell ref="H48:L48"/>
    <mergeCell ref="A59:F59"/>
    <mergeCell ref="H59:L59"/>
    <mergeCell ref="B60:F60"/>
    <mergeCell ref="H60:L60"/>
    <mergeCell ref="B37:F37"/>
    <mergeCell ref="H37:L37"/>
    <mergeCell ref="B2:E2"/>
    <mergeCell ref="B5:F5"/>
    <mergeCell ref="B6:F8"/>
    <mergeCell ref="B10:E10"/>
    <mergeCell ref="H10:L10"/>
    <mergeCell ref="F12:F13"/>
    <mergeCell ref="A14:F14"/>
    <mergeCell ref="B15:F15"/>
    <mergeCell ref="H15:L15"/>
    <mergeCell ref="B26:F26"/>
    <mergeCell ref="H26:L26"/>
  </mergeCells>
  <conditionalFormatting sqref="F24">
    <cfRule type="cellIs" dxfId="31" priority="17" operator="notEqual">
      <formula>#REF!</formula>
    </cfRule>
  </conditionalFormatting>
  <conditionalFormatting sqref="F35">
    <cfRule type="cellIs" dxfId="30" priority="18" operator="notEqual">
      <formula>#REF!</formula>
    </cfRule>
  </conditionalFormatting>
  <conditionalFormatting sqref="F46">
    <cfRule type="cellIs" dxfId="29" priority="19" operator="notEqual">
      <formula>#REF!</formula>
    </cfRule>
  </conditionalFormatting>
  <conditionalFormatting sqref="F57">
    <cfRule type="cellIs" dxfId="28" priority="20" operator="notEqual">
      <formula>#REF!</formula>
    </cfRule>
  </conditionalFormatting>
  <conditionalFormatting sqref="F69">
    <cfRule type="cellIs" dxfId="27" priority="21" operator="notEqual">
      <formula>#REF!</formula>
    </cfRule>
  </conditionalFormatting>
  <conditionalFormatting sqref="F80">
    <cfRule type="cellIs" dxfId="26" priority="22" operator="notEqual">
      <formula>#REF!</formula>
    </cfRule>
  </conditionalFormatting>
  <conditionalFormatting sqref="F91">
    <cfRule type="cellIs" dxfId="25" priority="23" operator="notEqual">
      <formula>#REF!</formula>
    </cfRule>
  </conditionalFormatting>
  <conditionalFormatting sqref="F102">
    <cfRule type="cellIs" dxfId="24" priority="24" operator="notEqual">
      <formula>#REF!</formula>
    </cfRule>
  </conditionalFormatting>
  <conditionalFormatting sqref="F114">
    <cfRule type="cellIs" dxfId="23" priority="25" operator="notEqual">
      <formula>#REF!</formula>
    </cfRule>
  </conditionalFormatting>
  <conditionalFormatting sqref="F125">
    <cfRule type="cellIs" dxfId="22" priority="26" operator="notEqual">
      <formula>#REF!</formula>
    </cfRule>
  </conditionalFormatting>
  <conditionalFormatting sqref="F136">
    <cfRule type="cellIs" dxfId="21" priority="27" operator="notEqual">
      <formula>#REF!</formula>
    </cfRule>
  </conditionalFormatting>
  <conditionalFormatting sqref="F147">
    <cfRule type="cellIs" dxfId="20" priority="28" operator="notEqual">
      <formula>#REF!</formula>
    </cfRule>
  </conditionalFormatting>
  <conditionalFormatting sqref="F159">
    <cfRule type="cellIs" dxfId="19" priority="29" operator="notEqual">
      <formula>#REF!</formula>
    </cfRule>
  </conditionalFormatting>
  <conditionalFormatting sqref="F170 F181">
    <cfRule type="cellIs" dxfId="18" priority="30" operator="notEqual">
      <formula>#REF!</formula>
    </cfRule>
  </conditionalFormatting>
  <conditionalFormatting sqref="F192">
    <cfRule type="cellIs" dxfId="17" priority="31" operator="notEqual">
      <formula>#REF!</formula>
    </cfRule>
  </conditionalFormatting>
  <conditionalFormatting sqref="F203">
    <cfRule type="cellIs" dxfId="16" priority="32" operator="notEqual">
      <formula>#REF!</formula>
    </cfRule>
  </conditionalFormatting>
  <conditionalFormatting sqref="L24">
    <cfRule type="cellIs" dxfId="15" priority="1" operator="notEqual">
      <formula>#REF!</formula>
    </cfRule>
  </conditionalFormatting>
  <conditionalFormatting sqref="L35">
    <cfRule type="cellIs" dxfId="14" priority="2" operator="notEqual">
      <formula>#REF!</formula>
    </cfRule>
  </conditionalFormatting>
  <conditionalFormatting sqref="L46">
    <cfRule type="cellIs" dxfId="13" priority="3" operator="notEqual">
      <formula>#REF!</formula>
    </cfRule>
  </conditionalFormatting>
  <conditionalFormatting sqref="L57">
    <cfRule type="cellIs" dxfId="12" priority="4" operator="notEqual">
      <formula>#REF!</formula>
    </cfRule>
  </conditionalFormatting>
  <conditionalFormatting sqref="L69">
    <cfRule type="cellIs" dxfId="11" priority="5" operator="notEqual">
      <formula>#REF!</formula>
    </cfRule>
  </conditionalFormatting>
  <conditionalFormatting sqref="L80">
    <cfRule type="cellIs" dxfId="10" priority="6" operator="notEqual">
      <formula>#REF!</formula>
    </cfRule>
  </conditionalFormatting>
  <conditionalFormatting sqref="L91">
    <cfRule type="cellIs" dxfId="9" priority="7" operator="notEqual">
      <formula>#REF!</formula>
    </cfRule>
  </conditionalFormatting>
  <conditionalFormatting sqref="L102">
    <cfRule type="cellIs" dxfId="8" priority="8" operator="notEqual">
      <formula>#REF!</formula>
    </cfRule>
  </conditionalFormatting>
  <conditionalFormatting sqref="L114">
    <cfRule type="cellIs" dxfId="7" priority="9" operator="notEqual">
      <formula>#REF!</formula>
    </cfRule>
  </conditionalFormatting>
  <conditionalFormatting sqref="L125">
    <cfRule type="cellIs" dxfId="6" priority="10" operator="notEqual">
      <formula>#REF!</formula>
    </cfRule>
  </conditionalFormatting>
  <conditionalFormatting sqref="L136">
    <cfRule type="cellIs" dxfId="5" priority="11" operator="notEqual">
      <formula>#REF!</formula>
    </cfRule>
  </conditionalFormatting>
  <conditionalFormatting sqref="L147">
    <cfRule type="cellIs" dxfId="4" priority="12" operator="notEqual">
      <formula>#REF!</formula>
    </cfRule>
  </conditionalFormatting>
  <conditionalFormatting sqref="L159">
    <cfRule type="cellIs" dxfId="3" priority="13" operator="notEqual">
      <formula>#REF!</formula>
    </cfRule>
  </conditionalFormatting>
  <conditionalFormatting sqref="L170 L181">
    <cfRule type="cellIs" dxfId="2" priority="14" operator="notEqual">
      <formula>#REF!</formula>
    </cfRule>
  </conditionalFormatting>
  <conditionalFormatting sqref="L192">
    <cfRule type="cellIs" dxfId="1" priority="15" operator="notEqual">
      <formula>#REF!</formula>
    </cfRule>
  </conditionalFormatting>
  <conditionalFormatting sqref="L203">
    <cfRule type="cellIs" dxfId="0" priority="16" operator="notEqual">
      <formula>#REF!</formula>
    </cfRule>
  </conditionalFormatting>
  <dataValidations count="8">
    <dataValidation allowBlank="1" showInputMessage="1" showErrorMessage="1" prompt="Output totals must match the original total from Table 1, and will show as red if not. " sqref="F24 L24" xr:uid="{00000000-0002-0000-0200-000000000000}"/>
    <dataValidation allowBlank="1" showInputMessage="1" showErrorMessage="1" prompt="Includes all related staff and temporary staff costs including base salary, post adjustment and all staff entitlements." sqref="B185 B17 B28 B39 B50 B62 B73 B84 B95 B107 B118 B129 B140 B152 B163 B174 B196 B208 H185 H17 H28 H39 H50 H62 H73 H84 H95 H107 H118 H129 H140 H152 H163 H174 H196 H208" xr:uid="{00000000-0002-0000-02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86 B18 B29 B40 B51 B63 B74 B85 B96 B108 B119 B130 B141 B153 B164 B175 B197 B209 H186 H18 H29 H40 H51 H63 H74 H85 H96 H108 H119 H130 H141 H153 H164 H175 H197 H209"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87 B19 B30 B41 B52 B64 B75 B86 B97 B109 B120 B131 B142 B154 B165 B176 B198 B210 H187 H19 H30 H41 H52 H64 H75 H86 H97 H109 H120 H131 H142 H154 H165 H176 H198 H210" xr:uid="{00000000-0002-0000-0200-000003000000}"/>
    <dataValidation allowBlank="1" showInputMessage="1" showErrorMessage="1" prompt="Includes staff and non-staff travel paid for by the organization directly related to a project." sqref="B189 B21 B32 B43 B54 B66 B77 B88 B99 B111 B122 B133 B144 B156 B167 B178 B200 B212 H189 H21 H32 H43 H54 H66 H77 H88 H99 H111 H122 H133 H144 H156 H167 H178 H200 H212" xr:uid="{00000000-0002-0000-0200-000004000000}"/>
    <dataValidation allowBlank="1" showInputMessage="1" showErrorMessage="1" prompt="Services contracted by an organization which follow the normal procurement processes." sqref="B188 B20 B31 B42 B53 B65 B76 B87 B98 B110 B121 B132 B143 B155 B166 B177 B199 B211 H188 H20 H31 H42 H53 H65 H76 H87 H98 H110 H121 H132 H143 H155 H166 H177 H199 H211"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90 B22 B33 B44 B55 B67 B78 B89 B100 B112 B123 B134 B145 B157 B168 B179 B201 B213 H190 H22 H33 H44 H55 H67 H78 H89 H100 H112 H123 H134 H145 H157 H168 H179 H201 H213" xr:uid="{00000000-0002-0000-0200-000006000000}"/>
    <dataValidation allowBlank="1" showInputMessage="1" showErrorMessage="1" prompt=" Includes all general operating costs for running an office. Examples include telecommunication, rents, finance charges and other costs which cannot be mapped to other expense categories." sqref="B191 B23 B34 B45 B56 B68 B79 B90 B101 B113 B124 B135 B146 B158 B169 B180 B202 B214 H191 H23 H34 H45 H56 H68 H79 H90 H101 H113 H124 H135 H146 H158 H169 H180 H202 H214" xr:uid="{00000000-0002-0000-0200-000007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21"/>
  <sheetViews>
    <sheetView tabSelected="1" workbookViewId="0">
      <selection activeCell="A8" sqref="A8"/>
    </sheetView>
  </sheetViews>
  <sheetFormatPr defaultColWidth="8.85546875" defaultRowHeight="15" x14ac:dyDescent="0.25"/>
  <cols>
    <col min="1" max="1" width="37.28515625" customWidth="1"/>
    <col min="2" max="4" width="13.28515625" style="110" customWidth="1"/>
    <col min="5" max="6" width="13.28515625" customWidth="1"/>
    <col min="7" max="7" width="14.5703125" style="110" customWidth="1"/>
    <col min="8" max="9" width="13.28515625" customWidth="1"/>
    <col min="10" max="10" width="13.28515625" style="110" customWidth="1"/>
    <col min="11" max="13" width="13.28515625" customWidth="1"/>
    <col min="14" max="14" width="9" bestFit="1" customWidth="1"/>
    <col min="16" max="19" width="1.7109375" customWidth="1"/>
  </cols>
  <sheetData>
    <row r="2" spans="1:14" x14ac:dyDescent="0.25">
      <c r="A2" s="108" t="s">
        <v>230</v>
      </c>
      <c r="B2" s="109"/>
      <c r="C2" s="109"/>
      <c r="D2" s="109"/>
      <c r="E2" s="108"/>
      <c r="F2" s="108"/>
    </row>
    <row r="3" spans="1:14" x14ac:dyDescent="0.25">
      <c r="A3" s="108"/>
      <c r="B3" s="109"/>
      <c r="C3" s="109"/>
      <c r="D3" s="109"/>
      <c r="E3" s="108"/>
      <c r="F3" s="108"/>
    </row>
    <row r="4" spans="1:14" ht="15.75" thickBot="1" x14ac:dyDescent="0.3"/>
    <row r="5" spans="1:14" ht="15.75" thickBot="1" x14ac:dyDescent="0.3">
      <c r="A5" s="432" t="s">
        <v>231</v>
      </c>
      <c r="B5" s="434" t="s">
        <v>11</v>
      </c>
      <c r="C5" s="435"/>
      <c r="D5" s="436"/>
      <c r="E5" s="434" t="s">
        <v>13</v>
      </c>
      <c r="F5" s="435"/>
      <c r="G5" s="436"/>
      <c r="H5" s="437" t="s">
        <v>12</v>
      </c>
      <c r="I5" s="438"/>
      <c r="J5" s="439"/>
      <c r="K5" s="440" t="s">
        <v>232</v>
      </c>
      <c r="L5" s="438"/>
      <c r="M5" s="439"/>
    </row>
    <row r="6" spans="1:14" x14ac:dyDescent="0.25">
      <c r="A6" s="433"/>
      <c r="B6" s="369" t="s">
        <v>233</v>
      </c>
      <c r="C6" s="370" t="s">
        <v>284</v>
      </c>
      <c r="D6" s="371" t="s">
        <v>234</v>
      </c>
      <c r="E6" s="367" t="s">
        <v>233</v>
      </c>
      <c r="F6" s="366" t="s">
        <v>284</v>
      </c>
      <c r="G6" s="368" t="s">
        <v>234</v>
      </c>
      <c r="H6" s="326" t="s">
        <v>233</v>
      </c>
      <c r="I6" s="327" t="s">
        <v>284</v>
      </c>
      <c r="J6" s="328" t="s">
        <v>234</v>
      </c>
      <c r="K6" s="329" t="s">
        <v>233</v>
      </c>
      <c r="L6" s="327" t="s">
        <v>284</v>
      </c>
      <c r="M6" s="328" t="s">
        <v>234</v>
      </c>
    </row>
    <row r="7" spans="1:14" ht="27" customHeight="1" x14ac:dyDescent="0.25">
      <c r="A7" s="111" t="s">
        <v>235</v>
      </c>
      <c r="B7" s="372">
        <f>+'[4]Tableau 2'!$J$208</f>
        <v>81000</v>
      </c>
      <c r="C7" s="112">
        <f>B7</f>
        <v>81000</v>
      </c>
      <c r="D7" s="113">
        <f>'RF par produits par catégories'!I208</f>
        <v>65800</v>
      </c>
      <c r="E7" s="114">
        <v>60000</v>
      </c>
      <c r="F7" s="115">
        <f>E7</f>
        <v>60000</v>
      </c>
      <c r="G7" s="116">
        <f>'[1]PAR CATEGORIE BUDGETAIRE'!$G$7</f>
        <v>45522</v>
      </c>
      <c r="H7" s="117">
        <f>'[4]Tableau 2'!$L$208</f>
        <v>57360</v>
      </c>
      <c r="I7" s="118">
        <f>H7</f>
        <v>57360</v>
      </c>
      <c r="J7" s="113">
        <f>'RF par produits par catégories'!J208</f>
        <v>57360</v>
      </c>
      <c r="K7" s="119">
        <f t="shared" ref="K7:K16" si="0">+B7+E7+H7</f>
        <v>198360</v>
      </c>
      <c r="L7" s="118">
        <f t="shared" ref="L7:L16" si="1">+C7+F7+I7</f>
        <v>198360</v>
      </c>
      <c r="M7" s="120">
        <f>D7+G7+J7</f>
        <v>168682</v>
      </c>
      <c r="N7" s="121"/>
    </row>
    <row r="8" spans="1:14" ht="27" customHeight="1" x14ac:dyDescent="0.25">
      <c r="A8" s="111" t="s">
        <v>236</v>
      </c>
      <c r="B8" s="372">
        <f>+'[4]Tableau 2'!$J$209</f>
        <v>45000</v>
      </c>
      <c r="C8" s="112">
        <f t="shared" ref="C8:C13" si="2">B8</f>
        <v>45000</v>
      </c>
      <c r="D8" s="113">
        <f>'RF par produits par catégories'!I209</f>
        <v>7759</v>
      </c>
      <c r="E8" s="114">
        <v>9000</v>
      </c>
      <c r="F8" s="115">
        <f t="shared" ref="F8:F13" si="3">E8</f>
        <v>9000</v>
      </c>
      <c r="G8" s="116">
        <f>'[1]PAR CATEGORIE BUDGETAIRE'!$G$8</f>
        <v>7547</v>
      </c>
      <c r="H8" s="117">
        <f>'[4]Tableau 2'!$L$209</f>
        <v>2328</v>
      </c>
      <c r="I8" s="118">
        <f t="shared" ref="I8:I13" si="4">H8</f>
        <v>2328</v>
      </c>
      <c r="J8" s="113">
        <f>'RF par produits par catégories'!J209</f>
        <v>2590.66</v>
      </c>
      <c r="K8" s="119">
        <f t="shared" si="0"/>
        <v>56328</v>
      </c>
      <c r="L8" s="118">
        <f t="shared" si="1"/>
        <v>56328</v>
      </c>
      <c r="M8" s="120">
        <f t="shared" ref="M8:M13" si="5">D8+G8+J8</f>
        <v>17896.66</v>
      </c>
      <c r="N8" s="121"/>
    </row>
    <row r="9" spans="1:14" ht="27" customHeight="1" x14ac:dyDescent="0.25">
      <c r="A9" s="111" t="s">
        <v>237</v>
      </c>
      <c r="B9" s="372">
        <f>+'[4]Tableau 2'!$J$210</f>
        <v>308500</v>
      </c>
      <c r="C9" s="112">
        <f t="shared" si="2"/>
        <v>308500</v>
      </c>
      <c r="D9" s="113">
        <f>'RF par produits par catégories'!I210</f>
        <v>280013.63</v>
      </c>
      <c r="E9" s="114">
        <v>65562.37</v>
      </c>
      <c r="F9" s="115">
        <f t="shared" si="3"/>
        <v>65562.37</v>
      </c>
      <c r="G9" s="116">
        <f>'[1]PAR CATEGORIE BUDGETAIRE'!$G$9</f>
        <v>60782.67</v>
      </c>
      <c r="H9" s="117">
        <f>'[4]Tableau 2'!$L$210</f>
        <v>0</v>
      </c>
      <c r="I9" s="118">
        <f t="shared" si="4"/>
        <v>0</v>
      </c>
      <c r="J9" s="113">
        <f>'RF par produits par catégories'!J210</f>
        <v>0</v>
      </c>
      <c r="K9" s="119">
        <f t="shared" si="0"/>
        <v>374062.37</v>
      </c>
      <c r="L9" s="118">
        <f t="shared" si="1"/>
        <v>374062.37</v>
      </c>
      <c r="M9" s="120">
        <f t="shared" si="5"/>
        <v>340796.3</v>
      </c>
      <c r="N9" s="121"/>
    </row>
    <row r="10" spans="1:14" ht="27" customHeight="1" x14ac:dyDescent="0.25">
      <c r="A10" s="111" t="s">
        <v>238</v>
      </c>
      <c r="B10" s="372">
        <f>+'[4]Tableau 2'!$J$211</f>
        <v>306575.01</v>
      </c>
      <c r="C10" s="112">
        <f t="shared" si="2"/>
        <v>306575.01</v>
      </c>
      <c r="D10" s="113">
        <f>'RF par produits par catégories'!I211</f>
        <v>306500</v>
      </c>
      <c r="E10" s="114">
        <v>128832</v>
      </c>
      <c r="F10" s="115">
        <f t="shared" si="3"/>
        <v>128832</v>
      </c>
      <c r="G10" s="116">
        <f>'[1]PAR CATEGORIE BUDGETAIRE'!$G$10</f>
        <v>125260.42</v>
      </c>
      <c r="H10" s="117">
        <f>'[4]Tableau 2'!$L$211</f>
        <v>151059.03</v>
      </c>
      <c r="I10" s="118">
        <f t="shared" si="4"/>
        <v>151059.03</v>
      </c>
      <c r="J10" s="113">
        <v>98790</v>
      </c>
      <c r="K10" s="119">
        <f t="shared" si="0"/>
        <v>586466.04</v>
      </c>
      <c r="L10" s="118">
        <f t="shared" si="1"/>
        <v>586466.04</v>
      </c>
      <c r="M10" s="120">
        <f t="shared" si="5"/>
        <v>530550.41999999993</v>
      </c>
      <c r="N10" s="121"/>
    </row>
    <row r="11" spans="1:14" ht="27" customHeight="1" x14ac:dyDescent="0.25">
      <c r="A11" s="111" t="s">
        <v>239</v>
      </c>
      <c r="B11" s="372">
        <f>+'[4]Tableau 2'!$J$212</f>
        <v>155000</v>
      </c>
      <c r="C11" s="112">
        <f t="shared" si="2"/>
        <v>155000</v>
      </c>
      <c r="D11" s="113">
        <f>'RF par produits par catégories'!I212</f>
        <v>105000</v>
      </c>
      <c r="E11" s="114">
        <v>53500</v>
      </c>
      <c r="F11" s="115">
        <f t="shared" si="3"/>
        <v>53500</v>
      </c>
      <c r="G11" s="116">
        <f>'[1]PAR CATEGORIE BUDGETAIRE'!$G$11</f>
        <v>44501</v>
      </c>
      <c r="H11" s="117">
        <f>'[4]Tableau 2'!$L$212</f>
        <v>119150.31</v>
      </c>
      <c r="I11" s="118">
        <f t="shared" si="4"/>
        <v>119150.31</v>
      </c>
      <c r="J11" s="113">
        <v>81282</v>
      </c>
      <c r="K11" s="119">
        <f t="shared" si="0"/>
        <v>327650.31</v>
      </c>
      <c r="L11" s="118">
        <f t="shared" si="1"/>
        <v>327650.31</v>
      </c>
      <c r="M11" s="120">
        <f t="shared" si="5"/>
        <v>230783</v>
      </c>
      <c r="N11" s="121"/>
    </row>
    <row r="12" spans="1:14" ht="27" customHeight="1" x14ac:dyDescent="0.25">
      <c r="A12" s="111" t="s">
        <v>240</v>
      </c>
      <c r="B12" s="372">
        <f>+'[4]Tableau 2'!$J$213</f>
        <v>100000</v>
      </c>
      <c r="C12" s="112">
        <f t="shared" si="2"/>
        <v>100000</v>
      </c>
      <c r="D12" s="113">
        <f>'RF par produits par catégories'!I213</f>
        <v>67420.78</v>
      </c>
      <c r="E12" s="114">
        <v>26000</v>
      </c>
      <c r="F12" s="115">
        <f t="shared" si="3"/>
        <v>26000</v>
      </c>
      <c r="G12" s="116">
        <f>'[1]PAR CATEGORIE BUDGETAIRE'!$G$12</f>
        <v>25631</v>
      </c>
      <c r="H12" s="117">
        <f>'[4]Tableau 2'!$L$213</f>
        <v>0</v>
      </c>
      <c r="I12" s="118">
        <f t="shared" si="4"/>
        <v>0</v>
      </c>
      <c r="J12" s="113">
        <f>'RF par produits par catégories'!J213</f>
        <v>0</v>
      </c>
      <c r="K12" s="119">
        <f t="shared" si="0"/>
        <v>126000</v>
      </c>
      <c r="L12" s="118">
        <f t="shared" si="1"/>
        <v>126000</v>
      </c>
      <c r="M12" s="120">
        <f t="shared" si="5"/>
        <v>93051.78</v>
      </c>
      <c r="N12" s="121"/>
    </row>
    <row r="13" spans="1:14" ht="27" customHeight="1" x14ac:dyDescent="0.25">
      <c r="A13" s="111" t="s">
        <v>241</v>
      </c>
      <c r="B13" s="372">
        <f>+'[4]Tableau 2'!$J$214</f>
        <v>165999.16</v>
      </c>
      <c r="C13" s="112">
        <f t="shared" si="2"/>
        <v>165999.16</v>
      </c>
      <c r="D13" s="113">
        <f>'RF par produits par catégories'!I214</f>
        <v>143003.51</v>
      </c>
      <c r="E13" s="122">
        <v>0</v>
      </c>
      <c r="F13" s="115">
        <f t="shared" si="3"/>
        <v>0</v>
      </c>
      <c r="G13" s="123">
        <f>'[1]PAR CATEGORIE BUDGETAIRE'!$G$13</f>
        <v>0</v>
      </c>
      <c r="H13" s="117">
        <f>'[4]Tableau 2'!$L$196</f>
        <v>46293</v>
      </c>
      <c r="I13" s="118">
        <f t="shared" si="4"/>
        <v>46293</v>
      </c>
      <c r="J13" s="113">
        <v>42292</v>
      </c>
      <c r="K13" s="119">
        <f t="shared" si="0"/>
        <v>212292.16</v>
      </c>
      <c r="L13" s="118">
        <f t="shared" si="1"/>
        <v>212292.16</v>
      </c>
      <c r="M13" s="120">
        <f t="shared" si="5"/>
        <v>185295.51</v>
      </c>
      <c r="N13" s="121"/>
    </row>
    <row r="14" spans="1:14" x14ac:dyDescent="0.25">
      <c r="A14" s="124" t="s">
        <v>242</v>
      </c>
      <c r="B14" s="330">
        <f>SUM(B7:B13)</f>
        <v>1162074.17</v>
      </c>
      <c r="C14" s="125">
        <f>SUM(C7:C13)</f>
        <v>1162074.17</v>
      </c>
      <c r="D14" s="373">
        <f>SUM(D7:D13)</f>
        <v>975496.92</v>
      </c>
      <c r="E14" s="126">
        <f t="shared" ref="E14:H14" si="6">SUM(E7:E13)</f>
        <v>342894.37</v>
      </c>
      <c r="F14" s="127">
        <f t="shared" si="6"/>
        <v>342894.37</v>
      </c>
      <c r="G14" s="209">
        <f>SUM(G7:G13)</f>
        <v>309244.08999999997</v>
      </c>
      <c r="H14" s="128">
        <f t="shared" si="6"/>
        <v>376190.33999999997</v>
      </c>
      <c r="I14" s="127">
        <f>SUM(I7:I13)</f>
        <v>376190.33999999997</v>
      </c>
      <c r="J14" s="320">
        <f>SUM(J7:J13)</f>
        <v>282314.66000000003</v>
      </c>
      <c r="K14" s="129">
        <f t="shared" si="0"/>
        <v>1881158.88</v>
      </c>
      <c r="L14" s="130">
        <f t="shared" si="1"/>
        <v>1881158.88</v>
      </c>
      <c r="M14" s="131">
        <f>SUM(M7:M13)</f>
        <v>1567055.67</v>
      </c>
      <c r="N14" s="121"/>
    </row>
    <row r="15" spans="1:14" x14ac:dyDescent="0.25">
      <c r="A15" s="111" t="s">
        <v>243</v>
      </c>
      <c r="B15" s="132">
        <v>81345.191900000005</v>
      </c>
      <c r="C15" s="133"/>
      <c r="D15" s="136">
        <v>68608.02</v>
      </c>
      <c r="E15" s="134">
        <v>24002.61</v>
      </c>
      <c r="F15" s="115"/>
      <c r="G15" s="116">
        <f>'[1]PAR CATEGORIE BUDGETAIRE'!$G$15</f>
        <v>21647.086299999999</v>
      </c>
      <c r="H15" s="135">
        <v>26333.32</v>
      </c>
      <c r="I15" s="115"/>
      <c r="J15" s="136">
        <f>J14*7%</f>
        <v>19762.026200000004</v>
      </c>
      <c r="K15" s="119">
        <f t="shared" si="0"/>
        <v>131681.1219</v>
      </c>
      <c r="L15" s="118">
        <f t="shared" si="1"/>
        <v>0</v>
      </c>
      <c r="M15" s="120">
        <f>D15+G15+J15</f>
        <v>110017.13250000001</v>
      </c>
      <c r="N15" s="121"/>
    </row>
    <row r="16" spans="1:14" ht="15.75" thickBot="1" x14ac:dyDescent="0.3">
      <c r="A16" s="137" t="s">
        <v>244</v>
      </c>
      <c r="B16" s="331">
        <f>+B14+B15</f>
        <v>1243419.3618999999</v>
      </c>
      <c r="C16" s="138">
        <f>+C14+C15</f>
        <v>1162074.17</v>
      </c>
      <c r="D16" s="139">
        <f>D14+D15</f>
        <v>1044104.9400000001</v>
      </c>
      <c r="E16" s="140">
        <f>SUM(E14:E15)</f>
        <v>366896.98</v>
      </c>
      <c r="F16" s="141">
        <f>SUM(F14:F15)</f>
        <v>342894.37</v>
      </c>
      <c r="G16" s="208">
        <f>SUM(G14:G15)</f>
        <v>330891.17629999999</v>
      </c>
      <c r="H16" s="142">
        <f t="shared" ref="H16" si="7">+H14+H15</f>
        <v>402523.66</v>
      </c>
      <c r="I16" s="141">
        <f>+I14+I15</f>
        <v>376190.33999999997</v>
      </c>
      <c r="J16" s="321">
        <f>+J14+J15</f>
        <v>302076.68620000005</v>
      </c>
      <c r="K16" s="143">
        <f t="shared" si="0"/>
        <v>2012840.0018999998</v>
      </c>
      <c r="L16" s="144">
        <f t="shared" si="1"/>
        <v>1881158.88</v>
      </c>
      <c r="M16" s="145">
        <f>SUM(M14:M15)</f>
        <v>1677072.8025</v>
      </c>
      <c r="N16" s="146"/>
    </row>
    <row r="17" spans="3:14" x14ac:dyDescent="0.25">
      <c r="D17" s="354">
        <v>0.8397</v>
      </c>
      <c r="G17" s="354">
        <f>G16/E16</f>
        <v>0.90186399544635121</v>
      </c>
      <c r="J17" s="354">
        <f>J16/H16</f>
        <v>0.75045696990830324</v>
      </c>
      <c r="M17" s="355">
        <f>M16/K16</f>
        <v>0.83318733775011633</v>
      </c>
      <c r="N17" s="147"/>
    </row>
    <row r="18" spans="3:14" x14ac:dyDescent="0.25">
      <c r="C18" s="148"/>
      <c r="D18" s="148"/>
      <c r="M18" s="121"/>
    </row>
    <row r="19" spans="3:14" x14ac:dyDescent="0.25">
      <c r="D19">
        <v>975496.92</v>
      </c>
      <c r="M19" s="121"/>
    </row>
    <row r="20" spans="3:14" x14ac:dyDescent="0.25">
      <c r="D20">
        <v>68608.02</v>
      </c>
      <c r="I20" s="121"/>
      <c r="M20" s="121"/>
    </row>
    <row r="21" spans="3:14" x14ac:dyDescent="0.25">
      <c r="D21">
        <f>SUM(D19:D20)</f>
        <v>1044104.9400000001</v>
      </c>
      <c r="M21" s="121"/>
    </row>
  </sheetData>
  <mergeCells count="5">
    <mergeCell ref="A5:A6"/>
    <mergeCell ref="B5:D5"/>
    <mergeCell ref="E5:G5"/>
    <mergeCell ref="H5:J5"/>
    <mergeCell ref="K5:M5"/>
  </mergeCells>
  <pageMargins left="0.70866141732283472" right="0.70866141732283472" top="0.74803149606299213" bottom="0.74803149606299213" header="0.31496062992125984" footer="0.31496062992125984"/>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MPTF_00006_00701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5CDE361-6F08-4813-9392-72F905A4B32D}"/>
</file>

<file path=customXml/itemProps2.xml><?xml version="1.0" encoding="utf-8"?>
<ds:datastoreItem xmlns:ds="http://schemas.openxmlformats.org/officeDocument/2006/customXml" ds:itemID="{7F250593-9F69-43F8-B365-ABC5D118B1AB}"/>
</file>

<file path=customXml/itemProps3.xml><?xml version="1.0" encoding="utf-8"?>
<ds:datastoreItem xmlns:ds="http://schemas.openxmlformats.org/officeDocument/2006/customXml" ds:itemID="{A2099A21-AFC2-4474-BA69-3D62BBF46F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RF - Par produits</vt:lpstr>
      <vt:lpstr>RF par produits par catégories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Madagascar_00119658_Finance Report_nov22.xlsx</dc:title>
  <dc:creator>USER</dc:creator>
  <cp:lastModifiedBy>Herizo Randriamampianina</cp:lastModifiedBy>
  <cp:lastPrinted>2022-07-28T06:42:36Z</cp:lastPrinted>
  <dcterms:created xsi:type="dcterms:W3CDTF">2021-10-28T07:25:14Z</dcterms:created>
  <dcterms:modified xsi:type="dcterms:W3CDTF">2022-11-09T04:56:57Z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