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oustapha.amadou\Documents\Moustapha\Année-2022\Oct-2022\PBF\"/>
    </mc:Choice>
  </mc:AlternateContent>
  <xr:revisionPtr revIDLastSave="0" documentId="8_{556065C9-759A-4833-A1CB-272FBED09937}" xr6:coauthVersionLast="47" xr6:coauthVersionMax="47" xr10:uidLastSave="{00000000-0000-0000-0000-000000000000}"/>
  <bookViews>
    <workbookView xWindow="-110" yWindow="-110" windowWidth="19420" windowHeight="116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3" i="1" l="1"/>
  <c r="K191" i="1"/>
  <c r="J191" i="1"/>
  <c r="L183" i="1" l="1"/>
  <c r="F208" i="5"/>
  <c r="F197" i="1"/>
  <c r="H186" i="1"/>
  <c r="L186" i="1" l="1"/>
  <c r="L117" i="1"/>
  <c r="G111" i="1" l="1"/>
  <c r="G120" i="1"/>
  <c r="K186" i="1" l="1"/>
  <c r="I191" i="1"/>
  <c r="I186" i="1"/>
  <c r="J186" i="1"/>
  <c r="I193" i="1" l="1"/>
  <c r="J193" i="1"/>
  <c r="K193" i="1"/>
  <c r="L192" i="1" l="1"/>
  <c r="I23" i="1"/>
  <c r="J23" i="1"/>
  <c r="K23" i="1"/>
  <c r="I65" i="1"/>
  <c r="J85" i="1"/>
  <c r="J127" i="1"/>
  <c r="J117" i="1"/>
  <c r="J107" i="1"/>
  <c r="J95" i="1"/>
  <c r="J75" i="1"/>
  <c r="J65" i="1"/>
  <c r="J53" i="1"/>
  <c r="J43" i="1"/>
  <c r="J33" i="1"/>
  <c r="L191" i="1" l="1"/>
  <c r="L193" i="1" s="1"/>
  <c r="K117" i="1"/>
  <c r="K107" i="1"/>
  <c r="K85" i="1"/>
  <c r="K75" i="1"/>
  <c r="K65" i="1"/>
  <c r="K53" i="1"/>
  <c r="K43" i="1"/>
  <c r="K33" i="1"/>
  <c r="I43" i="1" l="1"/>
  <c r="I75" i="1" l="1"/>
  <c r="I85" i="1"/>
  <c r="I107" i="1"/>
  <c r="I127" i="1" l="1"/>
  <c r="I117" i="1"/>
  <c r="I95" i="1"/>
  <c r="I53" i="1"/>
  <c r="I33" i="1"/>
  <c r="F186" i="1"/>
  <c r="I210" i="1" l="1"/>
  <c r="G22" i="5"/>
  <c r="G20" i="5"/>
  <c r="G18" i="5"/>
  <c r="G17" i="5"/>
  <c r="G79" i="5"/>
  <c r="G78" i="5"/>
  <c r="G76" i="5"/>
  <c r="G75" i="5"/>
  <c r="G74" i="5"/>
  <c r="G73" i="5"/>
  <c r="F80" i="5"/>
  <c r="E80" i="5"/>
  <c r="D80" i="5"/>
  <c r="G80" i="5" s="1"/>
  <c r="E75" i="1"/>
  <c r="F75" i="1"/>
  <c r="D213" i="1" l="1"/>
  <c r="G45" i="1"/>
  <c r="F16" i="1" l="1"/>
  <c r="F43" i="1"/>
  <c r="E43" i="1"/>
  <c r="D43" i="1"/>
  <c r="F33" i="1"/>
  <c r="E33" i="1"/>
  <c r="D33" i="1"/>
  <c r="E23" i="1"/>
  <c r="D23" i="1"/>
  <c r="D67" i="1" l="1"/>
  <c r="G67" i="1" s="1"/>
  <c r="D75" i="1" l="1"/>
  <c r="F53" i="1"/>
  <c r="F65" i="1"/>
  <c r="F23" i="1" l="1"/>
  <c r="F213" i="5"/>
  <c r="G57" i="1" l="1"/>
  <c r="D202" i="5" l="1"/>
  <c r="D182" i="1" l="1"/>
  <c r="D196" i="1" l="1"/>
  <c r="E196" i="1"/>
  <c r="F196" i="1"/>
  <c r="H208" i="1" l="1"/>
  <c r="D208" i="5" l="1"/>
  <c r="D21" i="4"/>
  <c r="E21" i="4"/>
  <c r="C21" i="4"/>
  <c r="D7" i="4"/>
  <c r="E7" i="4"/>
  <c r="C7" i="4"/>
  <c r="F207" i="5"/>
  <c r="E207" i="5"/>
  <c r="D207" i="5"/>
  <c r="E214" i="5"/>
  <c r="F214" i="5"/>
  <c r="E213" i="5"/>
  <c r="E212" i="5"/>
  <c r="F212" i="5"/>
  <c r="E211" i="5"/>
  <c r="F211" i="5"/>
  <c r="E210" i="5"/>
  <c r="F210" i="5"/>
  <c r="E209" i="5"/>
  <c r="F209" i="5"/>
  <c r="D210" i="5"/>
  <c r="D211" i="5"/>
  <c r="D212" i="5"/>
  <c r="D213" i="5"/>
  <c r="D214" i="5"/>
  <c r="D209" i="5"/>
  <c r="E208" i="5"/>
  <c r="D215" i="5" l="1"/>
  <c r="D216" i="5" s="1"/>
  <c r="D217" i="5" l="1"/>
  <c r="D159" i="1" l="1"/>
  <c r="E159" i="1"/>
  <c r="D13" i="5"/>
  <c r="E204" i="1"/>
  <c r="F204" i="1"/>
  <c r="D204" i="1"/>
  <c r="G183" i="1"/>
  <c r="G184" i="1"/>
  <c r="G185" i="1"/>
  <c r="G182" i="1"/>
  <c r="G175" i="1"/>
  <c r="G178" i="1"/>
  <c r="G177" i="1"/>
  <c r="G176" i="1"/>
  <c r="G174" i="1"/>
  <c r="G173" i="1"/>
  <c r="G172" i="1"/>
  <c r="G171" i="1"/>
  <c r="G168" i="1"/>
  <c r="G167" i="1"/>
  <c r="G166" i="1"/>
  <c r="G165" i="1"/>
  <c r="G164" i="1"/>
  <c r="G163" i="1"/>
  <c r="G162" i="1"/>
  <c r="G161" i="1"/>
  <c r="G158" i="1"/>
  <c r="G157" i="1"/>
  <c r="G156" i="1"/>
  <c r="G155" i="1"/>
  <c r="G154" i="1"/>
  <c r="G153" i="1"/>
  <c r="G152" i="1"/>
  <c r="G151" i="1"/>
  <c r="G148" i="1"/>
  <c r="G147" i="1"/>
  <c r="G146" i="1"/>
  <c r="G145" i="1"/>
  <c r="G144" i="1"/>
  <c r="G143" i="1"/>
  <c r="G142" i="1"/>
  <c r="G141" i="1"/>
  <c r="G136" i="1"/>
  <c r="G135" i="1"/>
  <c r="G134" i="1"/>
  <c r="G133" i="1"/>
  <c r="G132" i="1"/>
  <c r="G131" i="1"/>
  <c r="G130" i="1"/>
  <c r="G129" i="1"/>
  <c r="G126" i="1"/>
  <c r="G125" i="1"/>
  <c r="G124" i="1"/>
  <c r="G123" i="1"/>
  <c r="G122" i="1"/>
  <c r="G121" i="1"/>
  <c r="G119" i="1"/>
  <c r="G116" i="1"/>
  <c r="G115" i="1"/>
  <c r="G114" i="1"/>
  <c r="G113" i="1"/>
  <c r="G112" i="1"/>
  <c r="G110" i="1"/>
  <c r="G109" i="1"/>
  <c r="G106" i="1"/>
  <c r="G105" i="1"/>
  <c r="G104" i="1"/>
  <c r="G103" i="1"/>
  <c r="G102" i="1"/>
  <c r="G101" i="1"/>
  <c r="G100" i="1"/>
  <c r="G99" i="1"/>
  <c r="G94" i="1"/>
  <c r="G93" i="1"/>
  <c r="G92" i="1"/>
  <c r="G91" i="1"/>
  <c r="G90" i="1"/>
  <c r="G89" i="1"/>
  <c r="G88" i="1"/>
  <c r="G87" i="1"/>
  <c r="G84" i="1"/>
  <c r="G83" i="1"/>
  <c r="G82" i="1"/>
  <c r="G81" i="1"/>
  <c r="G80" i="1"/>
  <c r="G79" i="1"/>
  <c r="G78" i="1"/>
  <c r="G77" i="1"/>
  <c r="G74" i="1"/>
  <c r="G73" i="1"/>
  <c r="G72" i="1"/>
  <c r="G71" i="1"/>
  <c r="G70" i="1"/>
  <c r="G69" i="1"/>
  <c r="G68" i="1"/>
  <c r="G64" i="1"/>
  <c r="G63" i="1"/>
  <c r="G62" i="1"/>
  <c r="G61" i="1"/>
  <c r="G60" i="1"/>
  <c r="G59" i="1"/>
  <c r="G58" i="1"/>
  <c r="G52" i="1"/>
  <c r="G51" i="1"/>
  <c r="G50" i="1"/>
  <c r="G49" i="1"/>
  <c r="G48" i="1"/>
  <c r="G47" i="1"/>
  <c r="G46" i="1"/>
  <c r="G42" i="1"/>
  <c r="G41" i="1"/>
  <c r="G40" i="1"/>
  <c r="G39" i="1"/>
  <c r="G38" i="1"/>
  <c r="G37" i="1"/>
  <c r="G36" i="1"/>
  <c r="G35" i="1"/>
  <c r="G26" i="1"/>
  <c r="G27" i="1"/>
  <c r="G28" i="1"/>
  <c r="G29" i="1"/>
  <c r="G30" i="1"/>
  <c r="G31" i="1"/>
  <c r="G32" i="1"/>
  <c r="G25" i="1"/>
  <c r="G16" i="1"/>
  <c r="G17" i="1"/>
  <c r="G18" i="1"/>
  <c r="G19" i="1"/>
  <c r="G20" i="1"/>
  <c r="G21" i="1"/>
  <c r="G22" i="1"/>
  <c r="F203" i="5"/>
  <c r="E203" i="5"/>
  <c r="D203" i="5"/>
  <c r="D204" i="5" s="1"/>
  <c r="G202" i="5"/>
  <c r="G201" i="5"/>
  <c r="G200" i="5"/>
  <c r="G199" i="5"/>
  <c r="G198" i="5"/>
  <c r="G197" i="5"/>
  <c r="G196" i="5"/>
  <c r="E186" i="1"/>
  <c r="E195" i="5" s="1"/>
  <c r="F195" i="5"/>
  <c r="D186" i="1"/>
  <c r="D195" i="5" s="1"/>
  <c r="H43" i="1" l="1"/>
  <c r="H65" i="1"/>
  <c r="G65" i="1"/>
  <c r="G75" i="1"/>
  <c r="H75" i="1"/>
  <c r="H23" i="1"/>
  <c r="G33" i="1"/>
  <c r="H33" i="1"/>
  <c r="G43" i="1"/>
  <c r="G23" i="1"/>
  <c r="G203" i="5"/>
  <c r="G137" i="1"/>
  <c r="G95" i="1"/>
  <c r="G127" i="1"/>
  <c r="G159" i="1"/>
  <c r="H179" i="1"/>
  <c r="G53" i="1"/>
  <c r="G85" i="1"/>
  <c r="H169" i="1"/>
  <c r="G107" i="1"/>
  <c r="G117" i="1"/>
  <c r="G149" i="1"/>
  <c r="G169" i="1"/>
  <c r="H95" i="1"/>
  <c r="H107" i="1"/>
  <c r="H127" i="1"/>
  <c r="G186" i="1"/>
  <c r="H53" i="1"/>
  <c r="H137" i="1"/>
  <c r="H149" i="1"/>
  <c r="H159" i="1"/>
  <c r="H117" i="1"/>
  <c r="H85" i="1"/>
  <c r="G179"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7"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G57" i="5" s="1"/>
  <c r="E24" i="5"/>
  <c r="F24" i="5"/>
  <c r="G19" i="5"/>
  <c r="G21" i="5"/>
  <c r="G23" i="5"/>
  <c r="D24" i="5"/>
  <c r="D210" i="1" l="1"/>
  <c r="G136" i="5"/>
  <c r="E15" i="4"/>
  <c r="E16" i="4" s="1"/>
  <c r="E17" i="4" s="1"/>
  <c r="C15" i="4"/>
  <c r="C16" i="4" s="1"/>
  <c r="G213" i="5"/>
  <c r="G181" i="5"/>
  <c r="G208" i="5"/>
  <c r="D13" i="4"/>
  <c r="F13" i="4" s="1"/>
  <c r="G211" i="5"/>
  <c r="G209" i="5"/>
  <c r="F10" i="4"/>
  <c r="F14" i="4"/>
  <c r="F8" i="4"/>
  <c r="F11" i="4"/>
  <c r="F12" i="4"/>
  <c r="F9" i="4"/>
  <c r="G214" i="5"/>
  <c r="G212" i="5"/>
  <c r="G210" i="5"/>
  <c r="F215" i="5"/>
  <c r="E215" i="5"/>
  <c r="G125" i="5"/>
  <c r="G159" i="5"/>
  <c r="G170" i="5"/>
  <c r="G147" i="5"/>
  <c r="G192" i="5"/>
  <c r="G114" i="5"/>
  <c r="G102" i="5"/>
  <c r="G91" i="5"/>
  <c r="G69" i="5"/>
  <c r="G46" i="5"/>
  <c r="G35" i="5"/>
  <c r="G24" i="5"/>
  <c r="E179" i="1"/>
  <c r="E184" i="5" s="1"/>
  <c r="F179" i="1"/>
  <c r="F184" i="5" s="1"/>
  <c r="E169" i="1"/>
  <c r="E173" i="5" s="1"/>
  <c r="F169" i="1"/>
  <c r="F173" i="5" s="1"/>
  <c r="E162" i="5"/>
  <c r="F159" i="1"/>
  <c r="F162" i="5" s="1"/>
  <c r="E149" i="1"/>
  <c r="E151" i="5" s="1"/>
  <c r="F149" i="1"/>
  <c r="F151" i="5" s="1"/>
  <c r="E137" i="1"/>
  <c r="E139" i="5" s="1"/>
  <c r="F137" i="1"/>
  <c r="F139" i="5" s="1"/>
  <c r="E127" i="1"/>
  <c r="E128" i="5" s="1"/>
  <c r="F127" i="1"/>
  <c r="F128" i="5" s="1"/>
  <c r="E117" i="1"/>
  <c r="E117" i="5" s="1"/>
  <c r="F117" i="1"/>
  <c r="F117" i="5" s="1"/>
  <c r="E107" i="1"/>
  <c r="F107" i="1"/>
  <c r="F106" i="5" s="1"/>
  <c r="E95" i="1"/>
  <c r="E94" i="5" s="1"/>
  <c r="E85" i="1"/>
  <c r="E83" i="5" s="1"/>
  <c r="F85" i="1"/>
  <c r="F83" i="5" s="1"/>
  <c r="E72" i="5"/>
  <c r="F72" i="5"/>
  <c r="E65" i="1"/>
  <c r="E61" i="5" s="1"/>
  <c r="F61" i="5"/>
  <c r="E53" i="1"/>
  <c r="E49" i="5" s="1"/>
  <c r="F49" i="5"/>
  <c r="F38" i="5"/>
  <c r="E27" i="5"/>
  <c r="F27" i="5"/>
  <c r="D27" i="5"/>
  <c r="C17" i="4" l="1"/>
  <c r="D15" i="4"/>
  <c r="E216" i="5"/>
  <c r="F216" i="5"/>
  <c r="F217" i="5" s="1"/>
  <c r="E16" i="5"/>
  <c r="E197" i="1"/>
  <c r="F16" i="5"/>
  <c r="E106" i="5"/>
  <c r="G215" i="5"/>
  <c r="F94" i="5"/>
  <c r="G27" i="5"/>
  <c r="E38" i="5"/>
  <c r="E217" i="5" l="1"/>
  <c r="G216" i="5"/>
  <c r="G217" i="5" s="1"/>
  <c r="D16" i="4"/>
  <c r="F16" i="4" s="1"/>
  <c r="F15" i="4"/>
  <c r="F198" i="1"/>
  <c r="F205" i="1" s="1"/>
  <c r="E198" i="1"/>
  <c r="E206" i="1" s="1"/>
  <c r="D179" i="1"/>
  <c r="D184" i="5" s="1"/>
  <c r="G184" i="5" s="1"/>
  <c r="D169" i="1"/>
  <c r="D173" i="5" s="1"/>
  <c r="G173" i="5" s="1"/>
  <c r="D162" i="5"/>
  <c r="G162" i="5" s="1"/>
  <c r="D149" i="1"/>
  <c r="D137" i="1"/>
  <c r="D139" i="5" s="1"/>
  <c r="G139" i="5" s="1"/>
  <c r="D127" i="1"/>
  <c r="D128" i="5" s="1"/>
  <c r="G128" i="5" s="1"/>
  <c r="D117" i="1"/>
  <c r="D117" i="5" s="1"/>
  <c r="G117" i="5" s="1"/>
  <c r="D107" i="1"/>
  <c r="D95" i="1"/>
  <c r="D94" i="5" s="1"/>
  <c r="G94" i="5" s="1"/>
  <c r="D85" i="1"/>
  <c r="D83" i="5" s="1"/>
  <c r="G83" i="5" s="1"/>
  <c r="D65" i="1"/>
  <c r="D53" i="1"/>
  <c r="D49" i="5" s="1"/>
  <c r="G49" i="5" s="1"/>
  <c r="F199" i="1" l="1"/>
  <c r="F207" i="1" s="1"/>
  <c r="D72" i="5"/>
  <c r="G72" i="5" s="1"/>
  <c r="D197" i="1"/>
  <c r="D17" i="4"/>
  <c r="F17" i="4" s="1"/>
  <c r="F206" i="1"/>
  <c r="E23" i="4" s="1"/>
  <c r="E205" i="1"/>
  <c r="D22" i="4" s="1"/>
  <c r="D16" i="5"/>
  <c r="G16" i="5" s="1"/>
  <c r="E22" i="4"/>
  <c r="E199" i="1"/>
  <c r="E207" i="1" s="1"/>
  <c r="D23" i="4"/>
  <c r="D106" i="5"/>
  <c r="G106" i="5" s="1"/>
  <c r="C29" i="6"/>
  <c r="D151" i="5"/>
  <c r="G151" i="5" s="1"/>
  <c r="C40" i="6"/>
  <c r="D61" i="5"/>
  <c r="G61" i="5" s="1"/>
  <c r="C18" i="6"/>
  <c r="D38" i="5"/>
  <c r="G38" i="5" s="1"/>
  <c r="C7" i="6"/>
  <c r="D10" i="6" s="1"/>
  <c r="D198" i="1" l="1"/>
  <c r="G198" i="1" s="1"/>
  <c r="F208" i="1"/>
  <c r="E208" i="1"/>
  <c r="G197" i="1"/>
  <c r="I211" i="1" s="1"/>
  <c r="D45" i="6"/>
  <c r="D47" i="6"/>
  <c r="D46" i="6"/>
  <c r="D43" i="6"/>
  <c r="D44" i="6"/>
  <c r="D34" i="6"/>
  <c r="D36" i="6"/>
  <c r="D32" i="6"/>
  <c r="D33" i="6"/>
  <c r="D35" i="6"/>
  <c r="D24" i="6"/>
  <c r="D25" i="6"/>
  <c r="D21" i="6"/>
  <c r="D22" i="6"/>
  <c r="D23" i="6"/>
  <c r="D12" i="6"/>
  <c r="D11" i="6"/>
  <c r="D14" i="6"/>
  <c r="D13" i="6"/>
  <c r="D199" i="1" l="1"/>
  <c r="D207" i="1" s="1"/>
  <c r="G199" i="1"/>
  <c r="D214" i="1" s="1"/>
  <c r="D206" i="1"/>
  <c r="G206" i="1" s="1"/>
  <c r="D205" i="1"/>
  <c r="G205" i="1" s="1"/>
  <c r="C30" i="6"/>
  <c r="C41" i="6"/>
  <c r="C19" i="6"/>
  <c r="C8" i="6"/>
  <c r="C23" i="4" l="1"/>
  <c r="D208" i="1"/>
  <c r="G207" i="1"/>
  <c r="G208" i="1" s="1"/>
  <c r="C22" i="4"/>
  <c r="D211" i="1" l="1"/>
</calcChain>
</file>

<file path=xl/sharedStrings.xml><?xml version="1.0" encoding="utf-8"?>
<sst xmlns="http://schemas.openxmlformats.org/spreadsheetml/2006/main" count="843" uniqueCount="631">
  <si>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</si>
  <si>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</si>
  <si>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</si>
  <si>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</si>
  <si>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</si>
  <si>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</si>
  <si>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</si>
  <si>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</si>
  <si>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</si>
  <si>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</si>
  <si>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</si>
  <si>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</si>
  <si>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</si>
  <si>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</si>
  <si>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</si>
  <si>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</si>
  <si>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</si>
  <si>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</si>
  <si>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</si>
  <si>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</si>
  <si>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</si>
  <si>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</si>
  <si>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</si>
  <si>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</si>
  <si>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</si>
  <si>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</si>
  <si>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</si>
  <si>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</si>
  <si>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</si>
  <si>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</si>
  <si>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</si>
  <si>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</si>
  <si>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</si>
  <si>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</si>
  <si>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</si>
  <si>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</si>
  <si>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</si>
  <si>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</si>
  <si>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</si>
  <si>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</si>
  <si>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</si>
  <si>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</si>
  <si>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</si>
  <si>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</si>
  <si>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</si>
  <si>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</si>
  <si>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</si>
  <si>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</si>
  <si>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</si>
  <si>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</si>
  <si>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</si>
  <si>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</si>
  <si>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</si>
  <si>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</si>
  <si>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</si>
  <si>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</si>
  <si>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</si>
  <si>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</si>
  <si>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</si>
  <si>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</si>
  <si>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</si>
  <si>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</si>
  <si>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</si>
  <si>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</si>
  <si>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</si>
  <si>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</si>
  <si>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</si>
  <si>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</si>
  <si>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</si>
  <si>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</si>
  <si>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</si>
  <si>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</si>
  <si>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</si>
  <si>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</si>
  <si>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</si>
  <si>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</si>
  <si>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</si>
  <si>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</si>
  <si>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</si>
  <si>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</si>
  <si>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</si>
  <si>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</si>
  <si>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</si>
  <si>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</si>
  <si>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</si>
  <si>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</si>
  <si>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</si>
  <si>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</si>
  <si>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</si>
  <si>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</si>
  <si>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</si>
  <si>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</si>
  <si>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</si>
  <si>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</si>
  <si>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</si>
  <si>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</si>
  <si>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</si>
  <si>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</si>
  <si>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</si>
  <si>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</si>
  <si>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</si>
  <si>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</si>
  <si>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</si>
  <si>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</si>
  <si>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</si>
  <si>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</si>
  <si>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</si>
  <si>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</si>
  <si>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</si>
  <si>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</si>
  <si>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</si>
  <si>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</si>
  <si>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</si>
  <si>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</si>
  <si>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</si>
  <si>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</si>
  <si>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</si>
  <si>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</si>
  <si>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</si>
  <si>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</si>
  <si>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</si>
  <si>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</si>
  <si>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</si>
  <si>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</si>
  <si>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</si>
  <si>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</si>
  <si>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</si>
  <si>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</si>
  <si>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</si>
  <si>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</si>
  <si>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</si>
  <si>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</si>
  <si>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</si>
  <si>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</si>
  <si>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</si>
  <si>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</si>
  <si>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</si>
  <si>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</si>
  <si>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</si>
  <si>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</si>
  <si>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</si>
  <si>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</si>
  <si>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</si>
  <si>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</si>
  <si>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</si>
  <si>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</si>
  <si>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</si>
  <si>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</si>
  <si>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</si>
  <si>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</si>
  <si>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</si>
  <si>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</si>
  <si>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</si>
  <si>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</si>
  <si>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</si>
  <si>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</si>
  <si>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</si>
  <si>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</si>
  <si>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</si>
  <si>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</si>
  <si>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</si>
  <si>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</si>
  <si>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</si>
  <si>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</si>
  <si>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</si>
  <si>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</si>
  <si>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</si>
  <si>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</si>
  <si>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</si>
  <si>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</si>
  <si>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</si>
  <si>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</si>
  <si>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</si>
  <si>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</si>
  <si>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</si>
  <si>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</si>
  <si>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</si>
  <si>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</si>
  <si>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</si>
  <si>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</si>
  <si>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</si>
  <si>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</si>
  <si>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</si>
  <si>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</si>
  <si>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</si>
  <si>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</si>
  <si>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</si>
  <si>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</si>
  <si>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</si>
  <si>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</si>
  <si>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</si>
  <si>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</si>
  <si>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</si>
  <si>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</si>
  <si>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</si>
  <si>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</si>
  <si>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</si>
  <si>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</si>
  <si>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</si>
  <si>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</si>
  <si>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</si>
  <si>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</si>
  <si>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</si>
  <si>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</si>
  <si>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</si>
  <si>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</si>
  <si>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</si>
  <si>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</si>
  <si>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</si>
  <si>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</si>
  <si>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</si>
  <si>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</si>
  <si>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</si>
  <si>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</si>
  <si>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</si>
  <si>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</si>
  <si>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</si>
  <si>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</si>
  <si>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</si>
  <si>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</si>
  <si>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</si>
  <si>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</si>
  <si>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</si>
  <si>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</si>
  <si>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</si>
  <si>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</si>
  <si>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</si>
  <si>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</si>
  <si>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</si>
  <si>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</si>
  <si>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</si>
  <si>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</si>
  <si>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</si>
  <si>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</si>
  <si>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</si>
  <si>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</si>
  <si>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</si>
  <si>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</si>
  <si>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</si>
  <si>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</si>
  <si>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</si>
  <si>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</si>
  <si>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</si>
  <si>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</si>
  <si>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</si>
  <si>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</si>
  <si>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</si>
  <si>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</si>
  <si>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</si>
  <si>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</si>
  <si>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</si>
  <si>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</si>
  <si>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</si>
  <si>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</si>
  <si>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</si>
  <si>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</si>
  <si>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</si>
  <si>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</si>
  <si>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</si>
  <si>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</si>
  <si>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</si>
  <si>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</si>
  <si>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</si>
  <si>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</si>
  <si>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</si>
  <si>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</si>
  <si>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</si>
  <si>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</si>
  <si>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</si>
  <si>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</si>
  <si>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</si>
  <si>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</si>
  <si>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</si>
  <si>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</si>
  <si>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</si>
  <si>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</si>
  <si>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</si>
  <si>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</si>
  <si>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</si>
  <si>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</si>
  <si>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</si>
  <si>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</si>
  <si>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</si>
  <si>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</si>
  <si>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</si>
  <si>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</si>
  <si>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</si>
  <si>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</si>
  <si>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</si>
  <si>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</si>
  <si>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</si>
  <si>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</si>
  <si>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</si>
  <si>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</si>
  <si>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</si>
  <si>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</si>
  <si>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</si>
  <si>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</si>
  <si>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</si>
  <si>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</si>
  <si>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</si>
  <si>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</si>
  <si>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</si>
  <si>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</si>
  <si>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</si>
  <si>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</si>
  <si>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</si>
  <si>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</si>
  <si>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</si>
  <si>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</si>
  <si>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</si>
  <si>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</si>
  <si>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</si>
  <si>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</si>
  <si>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</si>
  <si>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</si>
  <si>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</si>
  <si>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</si>
  <si>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</si>
  <si>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</si>
  <si>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</si>
  <si>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</si>
  <si>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</si>
  <si>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</si>
  <si>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</si>
  <si>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</si>
  <si>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</si>
  <si>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</si>
  <si>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</si>
  <si>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</si>
  <si>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</si>
  <si>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</si>
  <si>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</si>
  <si>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</si>
  <si>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</si>
  <si>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</si>
  <si>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</si>
  <si>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</si>
  <si>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</si>
  <si>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</si>
  <si>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</si>
  <si>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</si>
  <si>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</si>
  <si>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</si>
  <si>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</si>
  <si>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</si>
  <si>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</si>
  <si>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</si>
  <si>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</si>
  <si>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</si>
  <si>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</si>
  <si>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</si>
  <si>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</si>
  <si>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</si>
  <si>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</si>
  <si>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</si>
  <si>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</si>
  <si>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</si>
  <si>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</si>
  <si>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</si>
  <si>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</si>
  <si>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</si>
  <si>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</si>
  <si>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</si>
  <si>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</si>
  <si>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</si>
  <si>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</si>
  <si>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</si>
  <si>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</si>
  <si>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</si>
  <si>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</si>
  <si>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1.1.4</t>
  </si>
  <si>
    <t>Activite 1.1.6</t>
  </si>
  <si>
    <t>Activite 1.1.7</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</si>
  <si>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</si>
  <si>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</si>
  <si>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</si>
  <si>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</si>
  <si>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</si>
  <si>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</si>
  <si>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</si>
  <si>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</si>
  <si>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</si>
  <si>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</si>
  <si>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</si>
  <si>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</si>
  <si>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</si>
  <si>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</si>
  <si>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</si>
  <si>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</si>
  <si>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</si>
  <si>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</si>
  <si>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Activite 1.4.2</t>
  </si>
  <si>
    <t>Activite 1.4.3</t>
  </si>
  <si>
    <t>Activite 1.4.4</t>
  </si>
  <si>
    <t>Activite 1.4.5</t>
  </si>
  <si>
    <t>Activite 1.4.6</t>
  </si>
  <si>
    <t>Activite 1.4.7</t>
  </si>
  <si>
    <t>Activite 1.4.8</t>
  </si>
  <si>
    <t xml:space="preserve">RESULTAT 2: </t>
  </si>
  <si>
    <t>Produit 2.1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</si>
  <si>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</si>
  <si>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</si>
  <si>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</si>
  <si>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</si>
  <si>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</si>
  <si>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</si>
  <si>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</si>
  <si>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</si>
  <si>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</si>
  <si>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</si>
  <si>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</si>
  <si>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</si>
  <si>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</si>
  <si>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</si>
  <si>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</si>
  <si>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</si>
  <si>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</si>
  <si>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</si>
  <si>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</si>
  <si>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</si>
  <si>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</si>
  <si>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</si>
  <si>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</si>
  <si>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</si>
  <si>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</si>
  <si>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</si>
  <si>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</si>
  <si>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</si>
  <si>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</si>
  <si>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</si>
  <si>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</si>
  <si>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</si>
  <si>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</si>
  <si>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</si>
  <si>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</si>
  <si>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</si>
  <si>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</si>
  <si>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</si>
  <si>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</si>
  <si>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</si>
  <si>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</si>
  <si>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</si>
  <si>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</si>
  <si>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</si>
  <si>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</si>
  <si>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</si>
  <si>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</si>
  <si>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</si>
  <si>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</si>
  <si>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</si>
  <si>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</si>
  <si>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</si>
  <si>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</si>
  <si>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</si>
  <si>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</si>
  <si>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</si>
  <si>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</si>
  <si>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</si>
  <si>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</si>
  <si>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</si>
  <si>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</si>
  <si>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</si>
  <si>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</si>
  <si>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</si>
  <si>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</si>
  <si>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</si>
  <si>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</si>
  <si>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</si>
  <si>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</si>
  <si>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</si>
  <si>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</si>
  <si>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</si>
  <si>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</si>
  <si>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</si>
  <si>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</si>
  <si>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</si>
  <si>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</si>
  <si>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</si>
  <si>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</si>
  <si>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</si>
  <si>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</si>
  <si>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</si>
  <si>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</si>
  <si>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</si>
  <si>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</si>
  <si>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</si>
  <si>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</si>
  <si>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</si>
  <si>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</si>
  <si>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</si>
  <si>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</si>
  <si>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</si>
  <si>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</si>
  <si>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</si>
  <si>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</si>
  <si>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</si>
  <si>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</si>
  <si>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</si>
  <si>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</si>
  <si>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</si>
  <si>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</si>
  <si>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</si>
  <si>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</si>
  <si>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</si>
  <si>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</si>
  <si>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</si>
  <si>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</si>
  <si>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</si>
  <si>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</si>
  <si>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</si>
  <si>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</si>
  <si>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</si>
  <si>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</si>
  <si>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</si>
  <si>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</si>
  <si>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</si>
  <si>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</si>
  <si>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</si>
  <si>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</si>
  <si>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</si>
  <si>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</si>
  <si>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</si>
  <si>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</si>
  <si>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</si>
  <si>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</si>
  <si>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</si>
  <si>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</si>
  <si>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</si>
  <si>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</si>
  <si>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</si>
  <si>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</si>
  <si>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</si>
  <si>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</si>
  <si>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</si>
  <si>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</si>
  <si>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</si>
  <si>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</si>
  <si>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</si>
  <si>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</si>
  <si>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</si>
  <si>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</si>
  <si>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</si>
  <si>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</si>
  <si>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</si>
  <si>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</si>
  <si>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</si>
  <si>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</si>
  <si>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</si>
  <si>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</si>
  <si>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</si>
  <si>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</si>
  <si>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</si>
  <si>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</si>
  <si>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</si>
  <si>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</si>
  <si>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</si>
  <si>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</si>
  <si>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</si>
  <si>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</si>
  <si>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</si>
  <si>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</si>
  <si>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</si>
  <si>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</si>
  <si>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</si>
  <si>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</si>
  <si>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</si>
  <si>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</si>
  <si>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</si>
  <si>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</si>
  <si>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</si>
  <si>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</si>
  <si>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</si>
  <si>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</si>
  <si>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Réaliser de planifications communautaires participatives (PCP)</t>
  </si>
  <si>
    <t>Former les responsables communaux et les leaders de la société civile (jeunes et femmes) sur le cycle des projets, sur le suivi/évaluation et la redevabilité</t>
  </si>
  <si>
    <t xml:space="preserve">Former les responsables communaux et les leaders de la société civile (jeunes et femmes) sur la gestion non violente des conflits, culture de la paix et le vivre ensemble </t>
  </si>
  <si>
    <t>Accroitre les capacités des organisations de la société civile et des communautés notamment les organisations de femmes et de jeunes à participer au développement de stratégies locales et au dialogue intra/intercommunautaire</t>
  </si>
  <si>
    <t>Former les organisations de la société civile et des communautés et notamment les organisations de femmes et de jeunes sur le développement de stratégies locales et le dialogue intra  et intercommunautaire</t>
  </si>
  <si>
    <t>Appuyer les organisations des communautés et de la société civile à l’organisation de cadres de concertation sur le dialogue inclusif intra et intercommunautaire</t>
  </si>
  <si>
    <t>Les mécanismes traditionnels déjà existants de prévention et de gestion de conflit sont répertoriés,  redynamisés et mis en synergie avec les mécanismes institutionnels, y compris les comités de réconciliation</t>
  </si>
  <si>
    <t>Mener une enquête d’identification des mécanismes traditionnels de gestion des conflits</t>
  </si>
  <si>
    <t>Sensibilisation des communautés sur la mise en synergie entre les mécanismes traditionnels et institutionnels</t>
  </si>
  <si>
    <t>La réconciliation communautaire est enclenchée à partir de discussions sur les expériences et impacts vécus lors de la crise et est renforcée à travers des initiatives communes qui créent de liens socio-économiques pour bâtir un futur commun et le vivre ensemble</t>
  </si>
  <si>
    <t>Formation des agents des ONG et des radios communautaires sur l’approche club DIMITRA</t>
  </si>
  <si>
    <t>Mise en place des clubs DIMITRA fonctionnels</t>
  </si>
  <si>
    <t>Formation des leaders communautaires de clubs DIMITRA et des groupements des femmes sur la gestion participative des groupes</t>
  </si>
  <si>
    <t>Favoriser la réinsertion des retournés et déplacés dans les zones de retour à travers un appui à l’insertion socio-économique (filières élevage, agriculture/maraichage et pêche) et la sensibilisation au sujet du stigmatisme</t>
  </si>
  <si>
    <t>Faire des sensibilisations sur stigmatisme</t>
  </si>
  <si>
    <t>Une approche axée sur la base (communautés et autorités locales) est conduite pour favoriser une gestion des terres, des pâturages et les ressources en eau pérenne et non violente</t>
  </si>
  <si>
    <t>Des mécanismes adaptés et outils de gouvernance foncière, gestion des ressources naturelles et infrastructures pastorales et agropastorales, sont mis en place et/ou renforcés sous le leadership des autorités locales</t>
  </si>
  <si>
    <t>Vulgariser ou diffuser les outils de gouvernance foncière (conventions locales)</t>
  </si>
  <si>
    <t>Renforcer les capacités des acteurs des différents groupes socioprofessionnels (éleveurs, agriculteurs et pécheurs), surtout les jeunes âgés de 18 à 35 ans, en matière de gestion des ressources naturelles, y compris les risques pastoraux et des conflits</t>
  </si>
  <si>
    <t>Organiser des actions collectives de Gestion Intégrées des Ressources Naturelles à travers des mobilisations communautaires (CES/DRS, reforestation)</t>
  </si>
  <si>
    <t>Former les jeunes éleveurs, agriculteurs et pécheurs sur la gestion des conventions locales, y compris les risques pastoraux et les conflits</t>
  </si>
  <si>
    <t>Former et sensibiliser les jeunes éleveurs, agriculteurs et pécheurs sur l’éducation environnementale</t>
  </si>
  <si>
    <t>Des processus de planification participative communautaire basées sur les moyens d’existences sont menées dans les différentes communautés ciblées en assurant une participation et intégration de toutes les couches de la population, tout particulièrement les jeunes et les femmes, et les capacités des municipalités à développer/actualiser (par intégration de la dimension conflit) et mettre en œuvre les plans d’action de PDSEC de façon participative et inclusive,  favorisant la réinsertion des retournés et déplacés</t>
  </si>
  <si>
    <t>Appuyer élaboration/actualisation (par intégration de la dimension conflit) des plans d’action des PDSEC répondant aux besoins prioritaires des jeunes et des femmes</t>
  </si>
  <si>
    <t>Des espaces de dialogue communautaire fonctionnels intégrants les PDIs, les retournées et le communautés hôtes notamment pour les jeunes et femmes sont mis en place et soutenus afin de renforcer le dialogue intra/intercommunautaire</t>
  </si>
  <si>
    <t>Des projets de résilience communautaire, issue de la planification communautaire participative, visant des activités génératrices de revenus et la création d’actifs, y compris les réhabilitations d’infrastructures qui encouragent la collaboration et la confiance inter/intracommunautaire et l’interdépendance économique, sont mis en œuvre par les communautés</t>
  </si>
  <si>
    <t>Mettre en œuvre des projets de résilience communautaires (FFA, AGR, aménagement d’infrastructure,  réalisations et réhabilitations des forages pastoraux, petits perimètres maraichers) sur la base de la PCP (réalisations ou réhabilitations)</t>
  </si>
  <si>
    <t>Créer des activités génératrices de revenue (basées sur l'évaluation des besoins)</t>
  </si>
  <si>
    <t>Actualiser ou créer les conventions locales existantes (commissions foncières, plans de développement territorial anticipatif négociés)</t>
  </si>
  <si>
    <t>PAM</t>
  </si>
  <si>
    <t>FAO</t>
  </si>
  <si>
    <t>OIM</t>
  </si>
  <si>
    <t xml:space="preserve">Sub-Total </t>
  </si>
  <si>
    <t>7% Indirect Costs</t>
  </si>
  <si>
    <t>Les dialogues intra et intercommunautaires sont mis en place pour promouvoir la paix sociale, réduire les violences, renforcer la redevabilité des autorités et favoriser le vivre ensemble et un retour des personnes déplacées et refugiées</t>
  </si>
  <si>
    <t xml:space="preserve">Produit 1.4: </t>
  </si>
  <si>
    <t>Alerte précoce et analyse initiale : anticipation des tensions (imagerie satellite, analyse de marché, etc.) et des chocs économiques et environnementaux des PDIs</t>
  </si>
  <si>
    <t>Activite 1.1.1</t>
  </si>
  <si>
    <t>Activite 1.1.2</t>
  </si>
  <si>
    <t>Activite 1.1.3</t>
  </si>
  <si>
    <t>Organisation recipiendiaire 1 (budget en USD)</t>
  </si>
  <si>
    <t>Organisation recipiendiaire 2 (budget en USD)</t>
  </si>
  <si>
    <t>Organisation recipiendiaire 3 (budget en USD)</t>
  </si>
  <si>
    <t>Total des dépenses</t>
  </si>
  <si>
    <t>Taux d'exécution</t>
  </si>
  <si>
    <t>Evaluation des besoins socio-économiques  des retournés et déplacés</t>
  </si>
  <si>
    <t xml:space="preserve">Activite 2.1.1  </t>
  </si>
  <si>
    <t xml:space="preserve">Activité 1.4.1 </t>
  </si>
  <si>
    <t>Activite 1.1.5</t>
  </si>
  <si>
    <t>Niveau de depense/ engagement actuel 
FAO</t>
  </si>
  <si>
    <t>Niveau de depense/ engagement actuel 
OIM</t>
  </si>
  <si>
    <t>Niveau de depense/ engagement actuel 
PAM</t>
  </si>
  <si>
    <t xml:space="preserve">1) Formation des relais communautaires, leaders religieux et traditionnels sur les modes de prévention à la propagation du COVID-19 dans les communautés, et sensibilisation des populations hôtes sur le COVID-19                                                                       2) Mise en place et renforcement de capacité des comités mixtes et multifonctions, pour non seulement prévenir et gérer les conflits intra et intercommunautaires, mais aussi servir de relais auprès des autorités sanitaires pour sensibiliser leurs communautés respectives à la prévention du COVID-19                                                                                    3) Appui à l’opérationnalisation de certains cordons sanitaires non fonctionnels             </t>
  </si>
  <si>
    <t>Total 1è tranche</t>
  </si>
  <si>
    <r>
      <t xml:space="preserve">1. Ne remplissez que les cellules blanches. Les cellules grises sont verrouillées et / ou contiennent des formules de feuille de calcul.
2. Remplissez les feuilles 1 et 2.
a) </t>
    </r>
    <r>
      <rPr>
        <sz val="16"/>
        <rFont val="Calibri"/>
        <family val="2"/>
        <scheme val="minor"/>
      </rPr>
      <t>Premièrement, préparez un budget organisé par</t>
    </r>
    <r>
      <rPr>
        <b/>
        <sz val="16"/>
        <rFont val="Calibri"/>
        <family val="2"/>
        <scheme val="minor"/>
      </rPr>
      <t xml:space="preserve"> activité / produit / résultat dans la feuille 1</t>
    </r>
    <r>
      <rPr>
        <sz val="16"/>
        <rFont val="Calibri"/>
        <family val="2"/>
        <scheme val="minor"/>
      </rPr>
      <t>. (Les montants des activités peuvent être estimations indicatives.)</t>
    </r>
    <r>
      <rPr>
        <b/>
        <sz val="16"/>
        <rFont val="Calibri"/>
        <family val="2"/>
        <scheme val="minor"/>
      </rPr>
      <t xml:space="preserve">
b) </t>
    </r>
    <r>
      <rPr>
        <sz val="16"/>
        <rFont val="Calibri"/>
        <family val="2"/>
        <scheme val="minor"/>
      </rPr>
      <t xml:space="preserve">Ensuite, divisez chaque budget en fonction </t>
    </r>
    <r>
      <rPr>
        <b/>
        <sz val="16"/>
        <rFont val="Calibri"/>
        <family val="2"/>
        <scheme val="minor"/>
      </rPr>
      <t xml:space="preserve">des catégories de budget des Nations Unies dans la feuille 2.
3. </t>
    </r>
    <r>
      <rPr>
        <sz val="16"/>
        <rFont val="Calibri"/>
        <family val="2"/>
        <scheme val="minor"/>
      </rPr>
      <t xml:space="preserve">Assurez-vous d’inclure </t>
    </r>
    <r>
      <rPr>
        <b/>
        <sz val="16"/>
        <rFont val="Calibri"/>
        <family val="2"/>
        <scheme val="minor"/>
      </rPr>
      <t>% en faveur de l’égalité des sexes et de l’autonomisation des femmes (GEWE).
4. N'utilisez pas les feuilles 4 ou 5</t>
    </r>
    <r>
      <rPr>
        <sz val="16"/>
        <rFont val="Calibri"/>
        <family val="2"/>
        <scheme val="minor"/>
      </rPr>
      <t>, qui sont destinées au MPTF et au PBSO.</t>
    </r>
    <r>
      <rPr>
        <b/>
        <sz val="16"/>
        <rFont val="Calibri"/>
        <family val="2"/>
        <scheme val="minor"/>
      </rPr>
      <t xml:space="preserve">
5. Laissez  en blanc </t>
    </r>
    <r>
      <rPr>
        <sz val="16"/>
        <rFont val="Calibri"/>
        <family val="2"/>
        <scheme val="minor"/>
      </rPr>
      <t>toutes les organisations / résultats / réalisations / activités qui ne sont pas nécessaires. NE PAS supprimer les cellules.</t>
    </r>
    <r>
      <rPr>
        <b/>
        <sz val="16"/>
        <rFont val="Calibri"/>
        <family val="2"/>
        <scheme val="minor"/>
      </rPr>
      <t xml:space="preserve">
6. Ne pas ajuster les montants des tranches </t>
    </r>
    <r>
      <rPr>
        <sz val="16"/>
        <rFont val="Calibri"/>
        <family val="2"/>
        <scheme val="minor"/>
      </rPr>
      <t>sans consulter PBSO.</t>
    </r>
  </si>
  <si>
    <t>Note: Le PBF n'accepte pas les projets avec moins de 5% pour le S&amp;E et moins 15% pour le GEWE. Ces chiffres apparaîtront en rouge si ce seuil minimum n'est pas atteint.</t>
  </si>
  <si>
    <t>Total à 02/11/2022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</si>
</sst>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_-* #,##0.00\ _€_-;\-* #,##0.00\ _€_-;_-* &quot;-&quot;??\ _€_-;_-@_-"/>
    <numFmt numFmtId="167" formatCode="_(&quot;$&quot;* #,##0_);_(&quot;$&quot;* \(#,##0\);_(&quot;$&quot;* &quot;-&quot;??_);_(@_)"/>
    <numFmt numFmtId="168" formatCode="_(&quot;$&quot;* #,##0.000_);_(&quot;$&quot;* \(#,##0.000\);_(&quot;$&quot;* &quot;-&quot;??_);_(@_)"/>
    <numFmt numFmtId="169" formatCode="_-[$$-409]* #,##0.00_ ;_-[$$-409]* \-#,##0.00\ ;_-[$$-409]* &quot;-&quot;??_ ;_-@_ "/>
  </numFmts>
  <fonts count="28"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name val="Calibri"/>
      <family val="2"/>
      <scheme val="minor"/>
    </font>
    <font>
      <sz val="12"/>
      <color indexed="8"/>
      <name val="Calibri"/>
      <family val="2"/>
    </font>
    <font>
      <b/>
      <sz val="12"/>
      <color indexed="8"/>
      <name val="Calibri"/>
      <family val="2"/>
    </font>
    <font>
      <sz val="12"/>
      <name val="Calibri"/>
      <family val="2"/>
      <scheme val="minor"/>
    </font>
    <font>
      <b/>
      <sz val="12"/>
      <color theme="0" tint="-0.249977111117893"/>
      <name val="Calibri"/>
      <family val="2"/>
      <scheme val="minor"/>
    </font>
    <font>
      <b/>
      <sz val="36"/>
      <name val="Calibri"/>
      <family val="2"/>
      <scheme val="minor"/>
    </font>
    <font>
      <sz val="36"/>
      <name val="Calibri"/>
      <family val="2"/>
      <scheme val="minor"/>
    </font>
    <font>
      <b/>
      <sz val="28"/>
      <name val="Calibri"/>
      <family val="2"/>
      <scheme val="minor"/>
    </font>
    <font>
      <b/>
      <sz val="16"/>
      <name val="Calibri"/>
      <family val="2"/>
      <scheme val="minor"/>
    </font>
    <font>
      <sz val="16"/>
      <name val="Calibri"/>
      <family val="2"/>
      <scheme val="minor"/>
    </font>
    <font>
      <b/>
      <sz val="11"/>
      <name val="Calibri"/>
      <family val="2"/>
      <scheme val="minor"/>
    </font>
    <font>
      <b/>
      <sz val="2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D9D9D9"/>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3">
    <xf numFmtId="0" fontId="0" fillId="0" borderId="0"/>
    <xf numFmtId="165" fontId="4" fillId="0" borderId="0" applyFont="0" applyFill="0" applyBorder="0" applyAlignment="0" applyProtection="0"/>
    <xf numFmtId="9" fontId="4" fillId="0" borderId="0" applyFont="0" applyFill="0" applyBorder="0" applyAlignment="0" applyProtection="0"/>
  </cellStyleXfs>
  <cellXfs count="371">
    <xf numFmtId="0" fontId="0" fillId="0" borderId="0" xfId="0"/>
    <xf numFmtId="0" fontId="6" fillId="0" borderId="0" xfId="0" applyFont="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0" fontId="5" fillId="3" borderId="0" xfId="0" applyFont="1" applyFill="1" applyAlignment="1">
      <alignment horizontal="center" vertical="center" wrapText="1"/>
    </xf>
    <xf numFmtId="165" fontId="5" fillId="3" borderId="3" xfId="1" applyFont="1" applyFill="1" applyBorder="1" applyAlignment="1" applyProtection="1">
      <alignment horizontal="center" vertical="center" wrapText="1"/>
      <protection locked="0"/>
    </xf>
    <xf numFmtId="0" fontId="7" fillId="2" borderId="8" xfId="0" applyFont="1" applyFill="1" applyBorder="1" applyAlignment="1">
      <alignment vertical="center" wrapText="1"/>
    </xf>
    <xf numFmtId="165" fontId="7" fillId="3" borderId="0" xfId="1" applyFont="1" applyFill="1" applyBorder="1" applyAlignment="1" applyProtection="1">
      <alignment vertical="center" wrapText="1"/>
    </xf>
    <xf numFmtId="165" fontId="5" fillId="3" borderId="0" xfId="1" applyFont="1" applyFill="1" applyBorder="1" applyAlignment="1" applyProtection="1">
      <alignment vertical="center" wrapText="1"/>
    </xf>
    <xf numFmtId="165" fontId="5" fillId="3" borderId="0" xfId="1" applyFont="1" applyFill="1" applyBorder="1" applyAlignment="1" applyProtection="1">
      <alignment vertical="center" wrapText="1"/>
      <protection locked="0"/>
    </xf>
    <xf numFmtId="165"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1" fillId="2" borderId="13" xfId="1"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5" fontId="1" fillId="3" borderId="0" xfId="0" applyNumberFormat="1" applyFont="1" applyFill="1" applyAlignment="1">
      <alignment vertical="center" wrapText="1"/>
    </xf>
    <xf numFmtId="0" fontId="1" fillId="2" borderId="4" xfId="0" applyFont="1" applyFill="1" applyBorder="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vertical="center" wrapText="1"/>
    </xf>
    <xf numFmtId="0" fontId="1"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165" fontId="1" fillId="2" borderId="3" xfId="0" applyNumberFormat="1" applyFont="1" applyFill="1" applyBorder="1" applyAlignment="1">
      <alignment horizontal="center" wrapText="1"/>
    </xf>
    <xf numFmtId="0" fontId="5" fillId="3" borderId="0" xfId="0" applyFont="1" applyFill="1" applyAlignment="1">
      <alignment wrapText="1"/>
    </xf>
    <xf numFmtId="165" fontId="1" fillId="4" borderId="3" xfId="1" applyFont="1" applyFill="1" applyBorder="1" applyAlignment="1" applyProtection="1">
      <alignment wrapText="1"/>
    </xf>
    <xf numFmtId="165" fontId="5" fillId="3" borderId="0" xfId="0" applyNumberFormat="1" applyFont="1" applyFill="1" applyAlignment="1">
      <alignment vertical="center" wrapText="1"/>
    </xf>
    <xf numFmtId="165" fontId="1" fillId="0" borderId="0" xfId="0" applyNumberFormat="1" applyFont="1" applyAlignment="1">
      <alignment wrapText="1"/>
    </xf>
    <xf numFmtId="165"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5" fontId="1" fillId="2" borderId="3" xfId="0" applyNumberFormat="1" applyFont="1" applyFill="1" applyBorder="1" applyAlignment="1">
      <alignment wrapText="1"/>
    </xf>
    <xf numFmtId="0" fontId="6" fillId="2" borderId="38" xfId="0" applyFont="1" applyFill="1" applyBorder="1" applyAlignment="1">
      <alignment vertical="center" wrapText="1"/>
    </xf>
    <xf numFmtId="165" fontId="1" fillId="2" borderId="38" xfId="0" applyNumberFormat="1" applyFont="1" applyFill="1" applyBorder="1" applyAlignment="1">
      <alignment wrapText="1"/>
    </xf>
    <xf numFmtId="0" fontId="1" fillId="2" borderId="13" xfId="0" applyFont="1" applyFill="1" applyBorder="1" applyAlignment="1">
      <alignment horizontal="left" wrapText="1"/>
    </xf>
    <xf numFmtId="165" fontId="1" fillId="2" borderId="13" xfId="0" applyNumberFormat="1" applyFont="1" applyFill="1" applyBorder="1" applyAlignment="1">
      <alignment horizontal="center" wrapText="1"/>
    </xf>
    <xf numFmtId="165" fontId="1" fillId="2" borderId="13" xfId="0" applyNumberFormat="1" applyFont="1" applyFill="1" applyBorder="1" applyAlignment="1">
      <alignment wrapText="1"/>
    </xf>
    <xf numFmtId="165" fontId="1" fillId="4" borderId="3" xfId="1" applyFont="1" applyFill="1" applyBorder="1" applyAlignment="1">
      <alignment wrapText="1"/>
    </xf>
    <xf numFmtId="165" fontId="1" fillId="3" borderId="4" xfId="1" applyFont="1" applyFill="1" applyBorder="1" applyAlignment="1" applyProtection="1">
      <alignment wrapText="1"/>
    </xf>
    <xf numFmtId="165" fontId="1" fillId="3" borderId="1" xfId="1" applyFont="1" applyFill="1" applyBorder="1" applyAlignment="1">
      <alignment wrapText="1"/>
    </xf>
    <xf numFmtId="165" fontId="1" fillId="3" borderId="2" xfId="0" applyNumberFormat="1" applyFont="1" applyFill="1" applyBorder="1" applyAlignment="1">
      <alignment wrapText="1"/>
    </xf>
    <xf numFmtId="165" fontId="1" fillId="3" borderId="1" xfId="1" applyFont="1" applyFill="1" applyBorder="1" applyAlignment="1" applyProtection="1">
      <alignment wrapText="1"/>
    </xf>
    <xf numFmtId="165" fontId="1" fillId="2" borderId="37" xfId="0" applyNumberFormat="1" applyFont="1" applyFill="1" applyBorder="1" applyAlignment="1">
      <alignment wrapText="1"/>
    </xf>
    <xf numFmtId="165" fontId="1" fillId="2" borderId="9" xfId="0" applyNumberFormat="1" applyFont="1" applyFill="1" applyBorder="1" applyAlignment="1">
      <alignment wrapText="1"/>
    </xf>
    <xf numFmtId="165" fontId="1" fillId="2" borderId="14" xfId="0" applyNumberFormat="1" applyFont="1" applyFill="1" applyBorder="1" applyAlignment="1">
      <alignment wrapText="1"/>
    </xf>
    <xf numFmtId="0" fontId="1" fillId="2" borderId="11" xfId="0" applyFont="1" applyFill="1" applyBorder="1" applyAlignment="1">
      <alignment horizontal="center" wrapText="1"/>
    </xf>
    <xf numFmtId="165" fontId="5" fillId="2" borderId="38" xfId="0" applyNumberFormat="1" applyFont="1" applyFill="1" applyBorder="1" applyAlignment="1">
      <alignment wrapText="1"/>
    </xf>
    <xf numFmtId="165" fontId="1" fillId="2" borderId="31" xfId="1" applyFont="1" applyFill="1" applyBorder="1" applyAlignment="1" applyProtection="1">
      <alignment wrapText="1"/>
    </xf>
    <xf numFmtId="165" fontId="1" fillId="2" borderId="32" xfId="1" applyFont="1" applyFill="1" applyBorder="1" applyAlignment="1">
      <alignment wrapText="1"/>
    </xf>
    <xf numFmtId="165" fontId="1" fillId="2" borderId="33" xfId="0" applyNumberFormat="1" applyFont="1" applyFill="1" applyBorder="1" applyAlignment="1">
      <alignment wrapText="1"/>
    </xf>
    <xf numFmtId="165" fontId="5" fillId="2" borderId="13" xfId="0" applyNumberFormat="1" applyFont="1" applyFill="1" applyBorder="1" applyAlignment="1">
      <alignment wrapText="1"/>
    </xf>
    <xf numFmtId="0" fontId="5" fillId="0" borderId="0" xfId="0" applyFont="1"/>
    <xf numFmtId="0" fontId="12" fillId="0" borderId="0" xfId="0" applyFo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0" fontId="2" fillId="2" borderId="10" xfId="0" applyFont="1" applyFill="1" applyBorder="1"/>
    <xf numFmtId="0" fontId="2" fillId="2" borderId="8" xfId="0" applyFont="1" applyFill="1" applyBorder="1"/>
    <xf numFmtId="0" fontId="2" fillId="2" borderId="3" xfId="0" applyFont="1" applyFill="1" applyBorder="1"/>
    <xf numFmtId="0" fontId="2"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5" fillId="0" borderId="38" xfId="0" applyNumberFormat="1" applyFont="1" applyBorder="1" applyAlignment="1" applyProtection="1">
      <alignment wrapText="1"/>
      <protection locked="0"/>
    </xf>
    <xf numFmtId="165" fontId="5" fillId="3" borderId="38" xfId="1" applyFont="1" applyFill="1" applyBorder="1" applyAlignment="1" applyProtection="1">
      <alignment horizontal="center" vertical="center" wrapText="1"/>
      <protection locked="0"/>
    </xf>
    <xf numFmtId="165" fontId="5" fillId="0" borderId="3" xfId="0" applyNumberFormat="1" applyFont="1" applyBorder="1" applyAlignment="1" applyProtection="1">
      <alignment wrapText="1"/>
      <protection locked="0"/>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1" fillId="2" borderId="3" xfId="1" applyFont="1" applyFill="1" applyBorder="1" applyAlignment="1" applyProtection="1">
      <alignment horizontal="center" vertical="center" wrapText="1"/>
    </xf>
    <xf numFmtId="0" fontId="5" fillId="2" borderId="8" xfId="0" applyFont="1" applyFill="1" applyBorder="1" applyAlignment="1">
      <alignment vertical="center" wrapText="1"/>
    </xf>
    <xf numFmtId="165" fontId="1" fillId="3" borderId="1" xfId="0" applyNumberFormat="1" applyFont="1" applyFill="1" applyBorder="1" applyAlignment="1">
      <alignment wrapText="1"/>
    </xf>
    <xf numFmtId="165" fontId="5" fillId="2" borderId="3" xfId="0" applyNumberFormat="1" applyFont="1" applyFill="1" applyBorder="1" applyAlignment="1">
      <alignment wrapText="1"/>
    </xf>
    <xf numFmtId="165" fontId="5" fillId="2" borderId="3" xfId="1" applyFont="1" applyFill="1" applyBorder="1" applyAlignment="1">
      <alignment wrapText="1"/>
    </xf>
    <xf numFmtId="165" fontId="5" fillId="2" borderId="9" xfId="0" applyNumberFormat="1" applyFont="1" applyFill="1" applyBorder="1" applyAlignment="1">
      <alignment wrapText="1"/>
    </xf>
    <xf numFmtId="0" fontId="1" fillId="2" borderId="31" xfId="0" applyFont="1" applyFill="1" applyBorder="1" applyAlignment="1">
      <alignment wrapText="1"/>
    </xf>
    <xf numFmtId="165" fontId="1" fillId="2" borderId="32" xfId="0" applyNumberFormat="1" applyFont="1" applyFill="1" applyBorder="1" applyAlignment="1">
      <alignment wrapText="1"/>
    </xf>
    <xf numFmtId="165" fontId="5" fillId="2" borderId="14" xfId="0" applyNumberFormat="1" applyFont="1" applyFill="1" applyBorder="1" applyAlignment="1">
      <alignment wrapText="1"/>
    </xf>
    <xf numFmtId="9" fontId="0" fillId="0" borderId="0" xfId="2" applyFont="1"/>
    <xf numFmtId="165" fontId="1" fillId="4" borderId="5" xfId="1" applyFont="1" applyFill="1" applyBorder="1" applyAlignment="1" applyProtection="1">
      <alignment wrapText="1"/>
    </xf>
    <xf numFmtId="165" fontId="1" fillId="4" borderId="5" xfId="1" applyFont="1" applyFill="1" applyBorder="1" applyAlignment="1">
      <alignment wrapText="1"/>
    </xf>
    <xf numFmtId="165"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3" xfId="0" applyFont="1" applyFill="1" applyBorder="1" applyAlignment="1">
      <alignment vertical="center" wrapText="1"/>
    </xf>
    <xf numFmtId="0" fontId="7" fillId="2" borderId="54" xfId="0" applyFont="1" applyFill="1" applyBorder="1" applyAlignment="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165" fontId="17" fillId="8" borderId="55" xfId="0" applyNumberFormat="1" applyFont="1" applyFill="1" applyBorder="1" applyAlignment="1">
      <alignment wrapText="1"/>
    </xf>
    <xf numFmtId="165" fontId="17" fillId="8" borderId="56" xfId="0" applyNumberFormat="1" applyFont="1" applyFill="1" applyBorder="1" applyAlignment="1">
      <alignment wrapText="1"/>
    </xf>
    <xf numFmtId="165" fontId="17" fillId="8" borderId="57" xfId="0" applyNumberFormat="1" applyFont="1" applyFill="1" applyBorder="1" applyAlignment="1">
      <alignment wrapText="1"/>
    </xf>
    <xf numFmtId="165" fontId="17" fillId="8" borderId="58" xfId="0" applyNumberFormat="1" applyFont="1" applyFill="1" applyBorder="1" applyAlignment="1">
      <alignment wrapText="1"/>
    </xf>
    <xf numFmtId="165" fontId="18" fillId="8" borderId="59" xfId="0" applyNumberFormat="1" applyFont="1" applyFill="1" applyBorder="1" applyAlignment="1">
      <alignment wrapText="1"/>
    </xf>
    <xf numFmtId="165" fontId="18" fillId="8" borderId="60" xfId="0" applyNumberFormat="1" applyFont="1" applyFill="1" applyBorder="1" applyAlignment="1">
      <alignment wrapText="1"/>
    </xf>
    <xf numFmtId="168" fontId="1" fillId="2" borderId="13" xfId="0" applyNumberFormat="1" applyFont="1" applyFill="1" applyBorder="1" applyAlignment="1">
      <alignment wrapText="1"/>
    </xf>
    <xf numFmtId="168" fontId="1" fillId="2" borderId="4" xfId="0" applyNumberFormat="1" applyFont="1" applyFill="1" applyBorder="1" applyAlignment="1">
      <alignment wrapText="1"/>
    </xf>
    <xf numFmtId="168" fontId="1" fillId="2" borderId="3" xfId="0" applyNumberFormat="1" applyFont="1" applyFill="1" applyBorder="1" applyAlignment="1">
      <alignment wrapText="1"/>
    </xf>
    <xf numFmtId="0" fontId="19" fillId="6" borderId="3" xfId="0" applyFont="1" applyFill="1" applyBorder="1" applyAlignment="1">
      <alignment vertical="center" wrapText="1"/>
    </xf>
    <xf numFmtId="165" fontId="19" fillId="2" borderId="3" xfId="1" applyFont="1" applyFill="1" applyBorder="1" applyAlignment="1" applyProtection="1">
      <alignment horizontal="center" vertical="center" wrapText="1"/>
    </xf>
    <xf numFmtId="9" fontId="19" fillId="0" borderId="3" xfId="2" applyFont="1" applyFill="1" applyBorder="1" applyAlignment="1" applyProtection="1">
      <alignment horizontal="center" vertical="center" wrapText="1"/>
      <protection locked="0"/>
    </xf>
    <xf numFmtId="0" fontId="16" fillId="6" borderId="3" xfId="0" applyFont="1" applyFill="1" applyBorder="1" applyAlignment="1">
      <alignment vertical="center" wrapText="1"/>
    </xf>
    <xf numFmtId="49" fontId="19" fillId="0" borderId="3" xfId="1" applyNumberFormat="1" applyFont="1" applyBorder="1" applyAlignment="1" applyProtection="1">
      <alignment horizontal="left" wrapText="1"/>
      <protection locked="0"/>
    </xf>
    <xf numFmtId="9" fontId="19" fillId="0" borderId="59" xfId="2" applyFont="1" applyFill="1" applyBorder="1" applyAlignment="1" applyProtection="1">
      <alignment horizontal="center" vertical="center" wrapText="1"/>
      <protection locked="0"/>
    </xf>
    <xf numFmtId="165" fontId="19" fillId="0" borderId="59" xfId="1" applyFont="1" applyBorder="1" applyAlignment="1" applyProtection="1">
      <alignment horizontal="center" vertical="center" wrapText="1"/>
      <protection locked="0"/>
    </xf>
    <xf numFmtId="165" fontId="19" fillId="0" borderId="59" xfId="1" applyFont="1" applyFill="1" applyBorder="1" applyAlignment="1" applyProtection="1">
      <alignment horizontal="center" vertical="center" wrapText="1"/>
      <protection locked="0"/>
    </xf>
    <xf numFmtId="165" fontId="5" fillId="3" borderId="3" xfId="0" applyNumberFormat="1" applyFont="1" applyFill="1" applyBorder="1" applyAlignment="1" applyProtection="1">
      <alignment wrapText="1"/>
      <protection locked="0"/>
    </xf>
    <xf numFmtId="165" fontId="20" fillId="2" borderId="3" xfId="0" applyNumberFormat="1" applyFont="1" applyFill="1" applyBorder="1" applyAlignment="1">
      <alignment wrapText="1"/>
    </xf>
    <xf numFmtId="0" fontId="19" fillId="6" borderId="59" xfId="0" applyFont="1" applyFill="1" applyBorder="1" applyAlignment="1">
      <alignment vertical="center" wrapText="1"/>
    </xf>
    <xf numFmtId="165" fontId="19" fillId="0" borderId="59" xfId="1" applyFont="1" applyBorder="1" applyAlignment="1" applyProtection="1">
      <alignment vertical="center" wrapText="1"/>
      <protection locked="0"/>
    </xf>
    <xf numFmtId="165" fontId="19" fillId="0" borderId="59" xfId="1" applyFont="1" applyFill="1" applyBorder="1" applyAlignment="1" applyProtection="1">
      <alignment vertical="center" wrapText="1"/>
      <protection locked="0"/>
    </xf>
    <xf numFmtId="165" fontId="19" fillId="0" borderId="59" xfId="2" applyNumberFormat="1" applyFont="1" applyBorder="1" applyAlignment="1" applyProtection="1">
      <alignment vertical="center" wrapText="1"/>
      <protection locked="0"/>
    </xf>
    <xf numFmtId="165" fontId="13" fillId="2" borderId="57" xfId="1" applyFont="1" applyFill="1" applyBorder="1" applyAlignment="1">
      <alignment vertical="center" wrapText="1"/>
    </xf>
    <xf numFmtId="9" fontId="13" fillId="2" borderId="14" xfId="2" applyFont="1" applyFill="1" applyBorder="1" applyAlignment="1">
      <alignment wrapText="1"/>
    </xf>
    <xf numFmtId="0" fontId="19" fillId="3" borderId="3" xfId="0" applyFont="1" applyFill="1" applyBorder="1" applyAlignment="1" applyProtection="1">
      <alignment horizontal="left" vertical="top" wrapText="1"/>
      <protection locked="0"/>
    </xf>
    <xf numFmtId="0" fontId="19" fillId="3" borderId="59" xfId="0" applyFont="1" applyFill="1" applyBorder="1" applyAlignment="1" applyProtection="1">
      <alignment horizontal="left" vertical="top" wrapText="1"/>
      <protection locked="0"/>
    </xf>
    <xf numFmtId="165" fontId="19" fillId="0" borderId="3" xfId="1" applyFont="1" applyFill="1" applyBorder="1" applyAlignment="1" applyProtection="1">
      <alignment horizontal="center" vertical="center" wrapText="1"/>
      <protection locked="0"/>
    </xf>
    <xf numFmtId="165" fontId="19" fillId="0" borderId="3" xfId="1" applyFont="1" applyFill="1" applyBorder="1" applyAlignment="1" applyProtection="1">
      <alignment horizontal="center" vertical="center" wrapText="1"/>
    </xf>
    <xf numFmtId="0" fontId="21" fillId="0" borderId="0" xfId="0" applyFont="1" applyAlignment="1">
      <alignment wrapText="1"/>
    </xf>
    <xf numFmtId="0" fontId="22" fillId="0" borderId="0" xfId="0" applyFont="1" applyAlignment="1">
      <alignment wrapText="1"/>
    </xf>
    <xf numFmtId="10" fontId="22" fillId="0" borderId="0" xfId="2" applyNumberFormat="1" applyFont="1" applyBorder="1" applyAlignment="1">
      <alignment wrapText="1"/>
    </xf>
    <xf numFmtId="0" fontId="13" fillId="0" borderId="0" xfId="0" applyFont="1" applyAlignment="1">
      <alignment wrapText="1"/>
    </xf>
    <xf numFmtId="0" fontId="16" fillId="0" borderId="0" xfId="0" applyFont="1" applyAlignment="1">
      <alignment wrapText="1"/>
    </xf>
    <xf numFmtId="0" fontId="23" fillId="7" borderId="17" xfId="0" applyFont="1" applyFill="1" applyBorder="1" applyAlignment="1">
      <alignment wrapText="1"/>
    </xf>
    <xf numFmtId="0" fontId="23" fillId="7" borderId="15" xfId="0" applyFont="1" applyFill="1" applyBorder="1" applyAlignment="1">
      <alignment wrapText="1"/>
    </xf>
    <xf numFmtId="0" fontId="23" fillId="7" borderId="18" xfId="0" applyFont="1" applyFill="1" applyBorder="1" applyAlignment="1">
      <alignment wrapText="1"/>
    </xf>
    <xf numFmtId="0" fontId="26" fillId="0" borderId="0" xfId="0" applyFont="1" applyAlignment="1">
      <alignment wrapText="1"/>
    </xf>
    <xf numFmtId="0" fontId="27" fillId="7" borderId="0" xfId="0" applyFont="1" applyFill="1" applyAlignment="1">
      <alignment horizontal="left" wrapText="1"/>
    </xf>
    <xf numFmtId="0" fontId="13" fillId="0" borderId="0" xfId="0" applyFont="1" applyAlignment="1">
      <alignment horizontal="center" wrapText="1"/>
    </xf>
    <xf numFmtId="0" fontId="13" fillId="3" borderId="0" xfId="0" applyFont="1" applyFill="1" applyAlignment="1">
      <alignment wrapText="1"/>
    </xf>
    <xf numFmtId="0" fontId="16" fillId="2" borderId="3"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16" fillId="9" borderId="59" xfId="0" applyFont="1" applyFill="1" applyBorder="1" applyAlignment="1">
      <alignment horizontal="center" vertical="center" wrapText="1"/>
    </xf>
    <xf numFmtId="0" fontId="16" fillId="0" borderId="0" xfId="0" applyFont="1" applyAlignment="1">
      <alignment horizontal="center" vertical="center" wrapText="1"/>
    </xf>
    <xf numFmtId="0" fontId="19" fillId="2" borderId="3" xfId="0" applyFont="1" applyFill="1" applyBorder="1" applyAlignment="1">
      <alignment horizontal="center" vertical="center" wrapText="1"/>
    </xf>
    <xf numFmtId="0" fontId="16" fillId="3" borderId="3" xfId="0" applyFont="1" applyFill="1" applyBorder="1" applyAlignment="1" applyProtection="1">
      <alignment horizontal="center" vertical="center" wrapText="1"/>
      <protection locked="0"/>
    </xf>
    <xf numFmtId="10" fontId="13" fillId="0" borderId="0" xfId="2" applyNumberFormat="1" applyFont="1" applyBorder="1" applyAlignment="1">
      <alignment wrapText="1"/>
    </xf>
    <xf numFmtId="165" fontId="19" fillId="0" borderId="0" xfId="1" applyFont="1" applyFill="1" applyBorder="1" applyAlignment="1" applyProtection="1">
      <alignment vertical="center" wrapText="1"/>
    </xf>
    <xf numFmtId="165" fontId="16" fillId="0" borderId="0" xfId="1" applyFont="1" applyFill="1" applyBorder="1" applyAlignment="1" applyProtection="1">
      <alignment vertical="center" wrapText="1"/>
    </xf>
    <xf numFmtId="0" fontId="19" fillId="0" borderId="3" xfId="0" applyFont="1" applyBorder="1" applyAlignment="1">
      <alignment vertical="center" wrapText="1"/>
    </xf>
    <xf numFmtId="0" fontId="19" fillId="0" borderId="3" xfId="0" applyFont="1" applyBorder="1" applyAlignment="1" applyProtection="1">
      <alignment horizontal="left" vertical="top" wrapText="1"/>
      <protection locked="0"/>
    </xf>
    <xf numFmtId="167" fontId="19" fillId="0" borderId="3" xfId="1" applyNumberFormat="1" applyFont="1" applyFill="1" applyBorder="1" applyAlignment="1" applyProtection="1">
      <alignment horizontal="center" vertical="center" wrapText="1"/>
      <protection locked="0"/>
    </xf>
    <xf numFmtId="165" fontId="19" fillId="0" borderId="0" xfId="1" applyFont="1" applyFill="1" applyBorder="1" applyAlignment="1" applyProtection="1">
      <alignment horizontal="center" vertical="center" wrapText="1"/>
    </xf>
    <xf numFmtId="9" fontId="19" fillId="0" borderId="3" xfId="2" applyFont="1" applyBorder="1" applyAlignment="1" applyProtection="1">
      <alignment horizontal="center" vertical="center" wrapText="1"/>
      <protection locked="0"/>
    </xf>
    <xf numFmtId="165" fontId="19" fillId="0" borderId="3" xfId="1" applyFont="1" applyBorder="1" applyAlignment="1" applyProtection="1">
      <alignment horizontal="center" vertical="center" wrapText="1"/>
      <protection locked="0"/>
    </xf>
    <xf numFmtId="9" fontId="19" fillId="0" borderId="59" xfId="2" applyFont="1" applyBorder="1" applyAlignment="1" applyProtection="1">
      <alignment horizontal="center" vertical="center" wrapText="1"/>
      <protection locked="0"/>
    </xf>
    <xf numFmtId="165" fontId="19" fillId="3" borderId="3" xfId="1" applyFont="1" applyFill="1" applyBorder="1" applyAlignment="1" applyProtection="1">
      <alignment horizontal="center" vertical="center" wrapText="1"/>
      <protection locked="0"/>
    </xf>
    <xf numFmtId="9" fontId="19" fillId="3" borderId="3" xfId="2" applyFont="1" applyFill="1" applyBorder="1" applyAlignment="1" applyProtection="1">
      <alignment horizontal="center" vertical="center" wrapText="1"/>
      <protection locked="0"/>
    </xf>
    <xf numFmtId="9" fontId="19" fillId="3" borderId="59" xfId="2" applyFont="1" applyFill="1" applyBorder="1" applyAlignment="1" applyProtection="1">
      <alignment horizontal="center" vertical="center" wrapText="1"/>
      <protection locked="0"/>
    </xf>
    <xf numFmtId="49" fontId="19" fillId="3" borderId="3" xfId="1" applyNumberFormat="1" applyFont="1" applyFill="1" applyBorder="1" applyAlignment="1" applyProtection="1">
      <alignment horizontal="left" wrapText="1"/>
      <protection locked="0"/>
    </xf>
    <xf numFmtId="0" fontId="16" fillId="2" borderId="3" xfId="0" applyFont="1" applyFill="1" applyBorder="1" applyAlignment="1">
      <alignment vertical="center" wrapText="1"/>
    </xf>
    <xf numFmtId="165" fontId="16" fillId="2" borderId="3" xfId="1" applyFont="1" applyFill="1" applyBorder="1" applyAlignment="1" applyProtection="1">
      <alignment horizontal="center" vertical="center" wrapText="1"/>
    </xf>
    <xf numFmtId="165" fontId="16" fillId="2" borderId="5" xfId="1" applyFont="1" applyFill="1" applyBorder="1" applyAlignment="1" applyProtection="1">
      <alignment horizontal="center" vertical="center" wrapText="1"/>
    </xf>
    <xf numFmtId="168" fontId="16" fillId="2" borderId="3" xfId="1" applyNumberFormat="1" applyFont="1" applyFill="1" applyBorder="1" applyAlignment="1" applyProtection="1">
      <alignment horizontal="center" vertical="center" wrapText="1"/>
    </xf>
    <xf numFmtId="165" fontId="16" fillId="2" borderId="59" xfId="1" applyFont="1" applyFill="1" applyBorder="1" applyAlignment="1" applyProtection="1">
      <alignment horizontal="center" vertical="center" wrapText="1"/>
    </xf>
    <xf numFmtId="0" fontId="19" fillId="9" borderId="3" xfId="0" applyFont="1" applyFill="1" applyBorder="1" applyAlignment="1">
      <alignment vertical="center" wrapText="1"/>
    </xf>
    <xf numFmtId="0" fontId="19" fillId="9" borderId="3" xfId="0" applyFont="1" applyFill="1" applyBorder="1" applyAlignment="1" applyProtection="1">
      <alignment horizontal="left" vertical="top" wrapText="1"/>
      <protection locked="0"/>
    </xf>
    <xf numFmtId="165" fontId="19" fillId="9" borderId="3" xfId="1" applyFont="1" applyFill="1" applyBorder="1" applyAlignment="1" applyProtection="1">
      <alignment horizontal="center" vertical="center" wrapText="1"/>
      <protection locked="0"/>
    </xf>
    <xf numFmtId="165" fontId="19" fillId="9" borderId="3" xfId="1" applyFont="1" applyFill="1" applyBorder="1" applyAlignment="1" applyProtection="1">
      <alignment horizontal="center" vertical="center" wrapText="1"/>
    </xf>
    <xf numFmtId="9" fontId="19" fillId="9" borderId="3" xfId="2" applyFont="1" applyFill="1" applyBorder="1" applyAlignment="1" applyProtection="1">
      <alignment horizontal="center" vertical="center" wrapText="1"/>
      <protection locked="0"/>
    </xf>
    <xf numFmtId="9" fontId="19" fillId="9" borderId="59" xfId="2" applyFont="1" applyFill="1" applyBorder="1" applyAlignment="1" applyProtection="1">
      <alignment horizontal="center" vertical="center" wrapText="1"/>
      <protection locked="0"/>
    </xf>
    <xf numFmtId="165" fontId="19" fillId="9" borderId="59" xfId="1" applyFont="1" applyFill="1" applyBorder="1" applyAlignment="1" applyProtection="1">
      <alignment horizontal="center" vertical="center" wrapText="1"/>
      <protection locked="0"/>
    </xf>
    <xf numFmtId="49" fontId="19" fillId="3" borderId="59" xfId="0" applyNumberFormat="1" applyFont="1" applyFill="1" applyBorder="1" applyAlignment="1" applyProtection="1">
      <alignment horizontal="left" vertical="top"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left" vertical="top" wrapText="1"/>
      <protection locked="0"/>
    </xf>
    <xf numFmtId="165" fontId="19" fillId="3" borderId="0" xfId="1" applyFont="1" applyFill="1" applyBorder="1" applyAlignment="1" applyProtection="1">
      <alignment horizontal="center" vertical="center" wrapText="1"/>
      <protection locked="0"/>
    </xf>
    <xf numFmtId="49" fontId="19" fillId="0" borderId="59" xfId="1" applyNumberFormat="1" applyFont="1" applyBorder="1" applyAlignment="1" applyProtection="1">
      <alignment horizontal="left" wrapText="1"/>
      <protection locked="0"/>
    </xf>
    <xf numFmtId="49" fontId="19" fillId="0" borderId="3" xfId="1" applyNumberFormat="1" applyFont="1" applyFill="1" applyBorder="1" applyAlignment="1" applyProtection="1">
      <alignment horizontal="left" wrapText="1"/>
      <protection locked="0"/>
    </xf>
    <xf numFmtId="166" fontId="13" fillId="0" borderId="0" xfId="0" applyNumberFormat="1" applyFont="1" applyAlignment="1">
      <alignment wrapText="1"/>
    </xf>
    <xf numFmtId="169" fontId="19" fillId="0" borderId="59" xfId="2" applyNumberFormat="1" applyFont="1" applyFill="1" applyBorder="1" applyAlignment="1" applyProtection="1">
      <alignment horizontal="center" vertical="center" wrapText="1"/>
      <protection locked="0"/>
    </xf>
    <xf numFmtId="0" fontId="16" fillId="3" borderId="0" xfId="0" applyFont="1" applyFill="1" applyAlignment="1">
      <alignment vertical="center" wrapText="1"/>
    </xf>
    <xf numFmtId="165" fontId="19" fillId="3" borderId="0" xfId="1" applyFont="1" applyFill="1" applyBorder="1" applyAlignment="1" applyProtection="1">
      <alignment vertical="center" wrapText="1"/>
      <protection locked="0"/>
    </xf>
    <xf numFmtId="165" fontId="19" fillId="0" borderId="59" xfId="2" applyNumberFormat="1" applyFont="1" applyFill="1" applyBorder="1" applyAlignment="1" applyProtection="1">
      <alignment horizontal="center" vertical="center" wrapText="1"/>
      <protection locked="0"/>
    </xf>
    <xf numFmtId="0" fontId="16" fillId="0" borderId="3" xfId="0" applyFont="1" applyBorder="1" applyAlignment="1">
      <alignment vertical="center" wrapText="1"/>
    </xf>
    <xf numFmtId="0" fontId="16" fillId="0" borderId="3" xfId="0" applyFont="1" applyBorder="1" applyAlignment="1" applyProtection="1">
      <alignment horizontal="left" vertical="top" wrapText="1"/>
      <protection locked="0"/>
    </xf>
    <xf numFmtId="165" fontId="16" fillId="0" borderId="3" xfId="1" applyFont="1" applyFill="1" applyBorder="1" applyAlignment="1" applyProtection="1">
      <alignment horizontal="center" vertical="center" wrapText="1"/>
      <protection locked="0"/>
    </xf>
    <xf numFmtId="165" fontId="16" fillId="0" borderId="3" xfId="1" applyFont="1" applyFill="1" applyBorder="1" applyAlignment="1" applyProtection="1">
      <alignment horizontal="center" vertical="center" wrapText="1"/>
    </xf>
    <xf numFmtId="9" fontId="16" fillId="0" borderId="3" xfId="2" applyFont="1" applyFill="1" applyBorder="1" applyAlignment="1" applyProtection="1">
      <alignment horizontal="center" vertical="center" wrapText="1"/>
      <protection locked="0"/>
    </xf>
    <xf numFmtId="165" fontId="16" fillId="0" borderId="59" xfId="1" applyFont="1" applyFill="1" applyBorder="1" applyAlignment="1" applyProtection="1">
      <alignment vertical="center" wrapText="1"/>
      <protection locked="0"/>
    </xf>
    <xf numFmtId="169" fontId="16" fillId="0" borderId="59" xfId="2" applyNumberFormat="1" applyFont="1" applyFill="1" applyBorder="1" applyAlignment="1" applyProtection="1">
      <alignment horizontal="center" vertical="center" wrapText="1"/>
      <protection locked="0"/>
    </xf>
    <xf numFmtId="165" fontId="16" fillId="0" borderId="0" xfId="1" applyFont="1" applyFill="1" applyBorder="1" applyAlignment="1" applyProtection="1">
      <alignment horizontal="center" vertical="center" wrapText="1"/>
    </xf>
    <xf numFmtId="0" fontId="16" fillId="3" borderId="3" xfId="0" applyFont="1" applyFill="1" applyBorder="1" applyAlignment="1">
      <alignment vertical="center" wrapText="1"/>
    </xf>
    <xf numFmtId="0" fontId="19" fillId="3" borderId="1" xfId="0" applyFont="1" applyFill="1" applyBorder="1" applyAlignment="1" applyProtection="1">
      <alignment vertical="center" wrapText="1"/>
      <protection locked="0"/>
    </xf>
    <xf numFmtId="0" fontId="16" fillId="0" borderId="0" xfId="0" applyFont="1" applyAlignment="1" applyProtection="1">
      <alignment vertical="center" wrapText="1"/>
      <protection locked="0"/>
    </xf>
    <xf numFmtId="0" fontId="19" fillId="3" borderId="3" xfId="0" applyFont="1" applyFill="1" applyBorder="1" applyAlignment="1" applyProtection="1">
      <alignment vertical="center" wrapText="1"/>
      <protection locked="0"/>
    </xf>
    <xf numFmtId="165" fontId="19" fillId="0" borderId="3" xfId="1" applyFont="1" applyBorder="1" applyAlignment="1" applyProtection="1">
      <alignment vertical="center" wrapText="1"/>
      <protection locked="0"/>
    </xf>
    <xf numFmtId="164" fontId="19" fillId="0" borderId="3" xfId="1" applyNumberFormat="1" applyFont="1" applyBorder="1" applyAlignment="1" applyProtection="1">
      <alignment vertical="center" wrapText="1"/>
      <protection locked="0"/>
    </xf>
    <xf numFmtId="165" fontId="19" fillId="2" borderId="3" xfId="1" applyFont="1" applyFill="1" applyBorder="1" applyAlignment="1" applyProtection="1">
      <alignment vertical="center" wrapText="1"/>
    </xf>
    <xf numFmtId="0" fontId="19" fillId="3" borderId="2" xfId="0" applyFont="1" applyFill="1" applyBorder="1" applyAlignment="1" applyProtection="1">
      <alignment vertical="center" wrapText="1"/>
      <protection locked="0"/>
    </xf>
    <xf numFmtId="165" fontId="19" fillId="0" borderId="3" xfId="1" applyFont="1" applyFill="1" applyBorder="1" applyAlignment="1" applyProtection="1">
      <alignment vertical="center" wrapText="1"/>
      <protection locked="0"/>
    </xf>
    <xf numFmtId="0" fontId="16" fillId="2" borderId="38" xfId="0" applyFont="1" applyFill="1" applyBorder="1" applyAlignment="1">
      <alignment vertical="center" wrapText="1"/>
    </xf>
    <xf numFmtId="9" fontId="19" fillId="0" borderId="3" xfId="2" applyFont="1" applyBorder="1" applyAlignment="1" applyProtection="1">
      <alignment vertical="center" wrapText="1"/>
      <protection locked="0"/>
    </xf>
    <xf numFmtId="9" fontId="19" fillId="0" borderId="59" xfId="2"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168" fontId="16" fillId="4" borderId="3" xfId="1" applyNumberFormat="1" applyFont="1" applyFill="1" applyBorder="1" applyAlignment="1" applyProtection="1">
      <alignment vertical="center" wrapText="1"/>
    </xf>
    <xf numFmtId="165" fontId="16" fillId="4" borderId="3" xfId="1" applyFont="1" applyFill="1" applyBorder="1" applyAlignment="1" applyProtection="1">
      <alignment vertical="center" wrapText="1"/>
    </xf>
    <xf numFmtId="168" fontId="16" fillId="4" borderId="59" xfId="1" applyNumberFormat="1" applyFont="1" applyFill="1" applyBorder="1" applyAlignment="1" applyProtection="1">
      <alignment vertical="center" wrapText="1"/>
    </xf>
    <xf numFmtId="0" fontId="16" fillId="3" borderId="0" xfId="0" applyFont="1" applyFill="1" applyAlignment="1" applyProtection="1">
      <alignment vertical="center" wrapText="1"/>
      <protection locked="0"/>
    </xf>
    <xf numFmtId="165" fontId="19" fillId="0" borderId="0" xfId="1" applyFont="1" applyFill="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59" xfId="0" applyFont="1" applyBorder="1" applyAlignment="1" applyProtection="1">
      <alignment vertical="center" wrapText="1"/>
      <protection locked="0"/>
    </xf>
    <xf numFmtId="165" fontId="19" fillId="0" borderId="59" xfId="0" applyNumberFormat="1" applyFont="1" applyBorder="1" applyAlignment="1" applyProtection="1">
      <alignment vertical="center" wrapText="1"/>
      <protection locked="0"/>
    </xf>
    <xf numFmtId="168" fontId="16" fillId="3" borderId="0" xfId="0" applyNumberFormat="1" applyFont="1" applyFill="1" applyAlignment="1" applyProtection="1">
      <alignment vertical="center" wrapText="1"/>
      <protection locked="0"/>
    </xf>
    <xf numFmtId="165" fontId="19" fillId="3" borderId="0" xfId="0" applyNumberFormat="1" applyFont="1" applyFill="1" applyAlignment="1" applyProtection="1">
      <alignment vertical="center" wrapText="1"/>
      <protection locked="0"/>
    </xf>
    <xf numFmtId="0" fontId="16" fillId="2" borderId="3" xfId="1" applyNumberFormat="1" applyFont="1" applyFill="1" applyBorder="1" applyAlignment="1" applyProtection="1">
      <alignment horizontal="center" vertical="center" wrapText="1"/>
    </xf>
    <xf numFmtId="0" fontId="19" fillId="3" borderId="0" xfId="0" applyFont="1" applyFill="1" applyAlignment="1">
      <alignment vertical="center" wrapText="1"/>
    </xf>
    <xf numFmtId="0" fontId="19" fillId="2" borderId="8" xfId="0" applyFont="1" applyFill="1" applyBorder="1" applyAlignment="1">
      <alignment vertical="center" wrapText="1"/>
    </xf>
    <xf numFmtId="165" fontId="19" fillId="2" borderId="3" xfId="0" applyNumberFormat="1" applyFont="1" applyFill="1" applyBorder="1" applyAlignment="1">
      <alignment vertical="center" wrapText="1"/>
    </xf>
    <xf numFmtId="165" fontId="19" fillId="2" borderId="9" xfId="0" applyNumberFormat="1" applyFont="1" applyFill="1" applyBorder="1" applyAlignment="1">
      <alignment vertical="center" wrapText="1"/>
    </xf>
    <xf numFmtId="0" fontId="19" fillId="0" borderId="0" xfId="0" applyFont="1" applyAlignment="1">
      <alignment vertical="center" wrapText="1"/>
    </xf>
    <xf numFmtId="0" fontId="16" fillId="2" borderId="12" xfId="0" applyFont="1" applyFill="1" applyBorder="1" applyAlignment="1">
      <alignment vertical="center" wrapText="1"/>
    </xf>
    <xf numFmtId="165" fontId="16" fillId="2" borderId="13" xfId="1" applyFont="1" applyFill="1" applyBorder="1" applyAlignment="1" applyProtection="1">
      <alignment vertical="center" wrapText="1"/>
    </xf>
    <xf numFmtId="165" fontId="16" fillId="2" borderId="14" xfId="1" applyFont="1" applyFill="1" applyBorder="1" applyAlignment="1" applyProtection="1">
      <alignment vertical="center" wrapText="1"/>
    </xf>
    <xf numFmtId="165" fontId="16" fillId="3" borderId="0" xfId="0" applyNumberFormat="1" applyFont="1" applyFill="1" applyAlignment="1">
      <alignment vertical="center" wrapText="1"/>
    </xf>
    <xf numFmtId="0" fontId="16" fillId="3" borderId="0" xfId="0" applyFont="1" applyFill="1" applyAlignment="1">
      <alignment horizontal="center" vertical="center" wrapText="1"/>
    </xf>
    <xf numFmtId="0" fontId="16" fillId="2" borderId="8" xfId="0" applyFont="1" applyFill="1" applyBorder="1" applyAlignment="1">
      <alignment horizontal="center" vertical="center" wrapText="1"/>
    </xf>
    <xf numFmtId="0" fontId="16" fillId="2" borderId="8" xfId="0" applyFont="1" applyFill="1" applyBorder="1" applyAlignment="1">
      <alignment vertical="center" wrapText="1"/>
    </xf>
    <xf numFmtId="165" fontId="16" fillId="2" borderId="3" xfId="1" applyFont="1" applyFill="1" applyBorder="1" applyAlignment="1" applyProtection="1">
      <alignment vertical="center" wrapText="1"/>
    </xf>
    <xf numFmtId="165" fontId="16" fillId="2" borderId="4" xfId="1" applyFont="1" applyFill="1" applyBorder="1" applyAlignment="1" applyProtection="1">
      <alignment vertical="center" wrapText="1"/>
    </xf>
    <xf numFmtId="9" fontId="16" fillId="3" borderId="9" xfId="2" applyFont="1" applyFill="1" applyBorder="1" applyAlignment="1" applyProtection="1">
      <alignment vertical="center" wrapText="1"/>
      <protection locked="0"/>
    </xf>
    <xf numFmtId="9" fontId="16" fillId="3" borderId="0" xfId="2" applyFont="1" applyFill="1" applyBorder="1" applyAlignment="1" applyProtection="1">
      <alignment vertical="center" wrapText="1"/>
      <protection locked="0"/>
    </xf>
    <xf numFmtId="0" fontId="16" fillId="2" borderId="34" xfId="0" applyFont="1" applyFill="1" applyBorder="1" applyAlignment="1">
      <alignment vertical="center" wrapText="1"/>
    </xf>
    <xf numFmtId="165" fontId="16" fillId="2" borderId="5" xfId="1" applyFont="1" applyFill="1" applyBorder="1" applyAlignment="1" applyProtection="1">
      <alignment vertical="center" wrapText="1"/>
    </xf>
    <xf numFmtId="165" fontId="16" fillId="2" borderId="39" xfId="1" applyFont="1" applyFill="1" applyBorder="1" applyAlignment="1" applyProtection="1">
      <alignment vertical="center" wrapText="1"/>
    </xf>
    <xf numFmtId="9" fontId="16" fillId="3" borderId="30" xfId="2" applyFont="1" applyFill="1" applyBorder="1" applyAlignment="1" applyProtection="1">
      <alignment vertical="center" wrapText="1"/>
      <protection locked="0"/>
    </xf>
    <xf numFmtId="9" fontId="16" fillId="3" borderId="30" xfId="2" applyFont="1" applyFill="1" applyBorder="1" applyAlignment="1" applyProtection="1">
      <alignment horizontal="right" vertical="center" wrapText="1"/>
      <protection locked="0"/>
    </xf>
    <xf numFmtId="9" fontId="16" fillId="3" borderId="0" xfId="2" applyFont="1" applyFill="1" applyBorder="1" applyAlignment="1" applyProtection="1">
      <alignment horizontal="right" vertical="center" wrapText="1"/>
      <protection locked="0"/>
    </xf>
    <xf numFmtId="9" fontId="16" fillId="2" borderId="14" xfId="2" applyFont="1" applyFill="1" applyBorder="1" applyAlignment="1" applyProtection="1">
      <alignment vertical="center" wrapText="1"/>
    </xf>
    <xf numFmtId="9" fontId="16" fillId="0" borderId="0" xfId="2" applyFont="1" applyFill="1" applyBorder="1" applyAlignment="1" applyProtection="1">
      <alignment vertical="center" wrapText="1"/>
    </xf>
    <xf numFmtId="166" fontId="16" fillId="0" borderId="0" xfId="0" applyNumberFormat="1" applyFont="1" applyAlignment="1">
      <alignment vertical="center" wrapText="1"/>
    </xf>
    <xf numFmtId="0" fontId="16" fillId="0" borderId="0" xfId="0" applyFont="1" applyAlignment="1">
      <alignment vertical="center" wrapText="1"/>
    </xf>
    <xf numFmtId="165" fontId="16" fillId="0" borderId="0" xfId="0" applyNumberFormat="1" applyFont="1" applyAlignment="1">
      <alignment vertical="center" wrapText="1"/>
    </xf>
    <xf numFmtId="0" fontId="26" fillId="2" borderId="27" xfId="0" applyFont="1" applyFill="1" applyBorder="1" applyAlignment="1">
      <alignment horizontal="left" vertical="center" wrapText="1"/>
    </xf>
    <xf numFmtId="165" fontId="16" fillId="2" borderId="16" xfId="0" applyNumberFormat="1" applyFont="1" applyFill="1" applyBorder="1" applyAlignment="1">
      <alignment vertical="center" wrapText="1"/>
    </xf>
    <xf numFmtId="165" fontId="16" fillId="2" borderId="55" xfId="0" applyNumberFormat="1" applyFont="1" applyFill="1" applyBorder="1" applyAlignment="1">
      <alignment vertical="center" wrapText="1"/>
    </xf>
    <xf numFmtId="165" fontId="13" fillId="0" borderId="0" xfId="1" applyFont="1" applyFill="1" applyBorder="1" applyAlignment="1">
      <alignment vertical="center" wrapText="1"/>
    </xf>
    <xf numFmtId="0" fontId="26" fillId="2" borderId="8" xfId="0" applyFont="1" applyFill="1" applyBorder="1" applyAlignment="1">
      <alignment horizontal="left" vertical="center" wrapText="1"/>
    </xf>
    <xf numFmtId="9" fontId="16" fillId="2" borderId="9" xfId="2" applyFont="1" applyFill="1" applyBorder="1" applyAlignment="1" applyProtection="1">
      <alignment wrapText="1"/>
    </xf>
    <xf numFmtId="9" fontId="16" fillId="3" borderId="0" xfId="2" applyFont="1" applyFill="1" applyBorder="1" applyAlignment="1">
      <alignment wrapText="1"/>
    </xf>
    <xf numFmtId="0" fontId="13" fillId="2" borderId="12" xfId="0" applyFont="1" applyFill="1" applyBorder="1" applyAlignment="1">
      <alignment wrapText="1"/>
    </xf>
    <xf numFmtId="9" fontId="13" fillId="0" borderId="0" xfId="2" applyFont="1" applyFill="1" applyBorder="1" applyAlignment="1">
      <alignment wrapText="1"/>
    </xf>
    <xf numFmtId="0" fontId="26" fillId="3" borderId="0" xfId="0" applyFont="1" applyFill="1" applyAlignment="1">
      <alignment horizontal="center" vertical="center" wrapText="1"/>
    </xf>
    <xf numFmtId="165" fontId="16" fillId="2" borderId="9" xfId="2" applyNumberFormat="1" applyFont="1" applyFill="1" applyBorder="1" applyAlignment="1" applyProtection="1">
      <alignment wrapText="1"/>
    </xf>
    <xf numFmtId="165" fontId="16" fillId="3" borderId="0" xfId="2" applyNumberFormat="1" applyFont="1" applyFill="1" applyBorder="1" applyAlignment="1">
      <alignment wrapText="1"/>
    </xf>
    <xf numFmtId="0" fontId="13" fillId="3" borderId="0" xfId="0" applyFont="1" applyFill="1" applyAlignment="1">
      <alignment horizontal="center" vertical="center" wrapText="1"/>
    </xf>
    <xf numFmtId="165" fontId="5" fillId="0" borderId="59" xfId="1" applyFont="1" applyFill="1" applyBorder="1" applyAlignment="1" applyProtection="1">
      <alignment horizontal="center" vertical="center" wrapText="1"/>
      <protection locked="0"/>
    </xf>
    <xf numFmtId="165" fontId="19" fillId="2" borderId="3" xfId="1" applyFont="1" applyFill="1" applyBorder="1" applyAlignment="1" applyProtection="1">
      <alignment horizontal="left" wrapText="1"/>
      <protection locked="0"/>
    </xf>
    <xf numFmtId="9" fontId="5" fillId="0" borderId="59" xfId="2" applyFont="1" applyFill="1" applyBorder="1" applyAlignment="1" applyProtection="1">
      <alignment vertical="center" wrapText="1"/>
      <protection locked="0"/>
    </xf>
    <xf numFmtId="165" fontId="19" fillId="3" borderId="3" xfId="0" applyNumberFormat="1" applyFont="1" applyFill="1" applyBorder="1" applyAlignment="1" applyProtection="1">
      <alignment vertical="center" wrapText="1"/>
      <protection locked="0"/>
    </xf>
    <xf numFmtId="165" fontId="19" fillId="10" borderId="59" xfId="1" applyFont="1" applyFill="1" applyBorder="1" applyAlignment="1" applyProtection="1">
      <alignment vertical="center" wrapText="1"/>
      <protection locked="0"/>
    </xf>
    <xf numFmtId="165" fontId="19" fillId="3" borderId="59" xfId="1" applyFont="1" applyFill="1" applyBorder="1" applyAlignment="1" applyProtection="1">
      <alignment vertical="center" wrapText="1"/>
      <protection locked="0"/>
    </xf>
    <xf numFmtId="165" fontId="5" fillId="3" borderId="59" xfId="1" applyFont="1" applyFill="1" applyBorder="1" applyAlignment="1" applyProtection="1">
      <alignment horizontal="center" vertical="center" wrapText="1"/>
      <protection locked="0"/>
    </xf>
    <xf numFmtId="165" fontId="5" fillId="10" borderId="59" xfId="1" applyFont="1" applyFill="1" applyBorder="1" applyAlignment="1" applyProtection="1">
      <alignment horizontal="center" vertical="center" wrapText="1"/>
      <protection locked="0"/>
    </xf>
    <xf numFmtId="165" fontId="19" fillId="11" borderId="59" xfId="1" applyFont="1" applyFill="1" applyBorder="1" applyAlignment="1" applyProtection="1">
      <alignment vertical="center" wrapText="1"/>
      <protection locked="0"/>
    </xf>
    <xf numFmtId="165" fontId="19" fillId="12" borderId="59" xfId="1" applyFont="1" applyFill="1" applyBorder="1" applyAlignment="1" applyProtection="1">
      <alignment vertical="center" wrapText="1"/>
      <protection locked="0"/>
    </xf>
    <xf numFmtId="165" fontId="19" fillId="11" borderId="59" xfId="2" applyNumberFormat="1" applyFont="1" applyFill="1" applyBorder="1" applyAlignment="1" applyProtection="1">
      <alignment vertical="center" wrapText="1"/>
      <protection locked="0"/>
    </xf>
    <xf numFmtId="165" fontId="19" fillId="9" borderId="59" xfId="1" applyFont="1" applyFill="1" applyBorder="1" applyAlignment="1" applyProtection="1">
      <alignment vertical="center" wrapText="1"/>
      <protection locked="0"/>
    </xf>
    <xf numFmtId="0" fontId="19" fillId="3" borderId="3" xfId="0" applyFont="1" applyFill="1" applyBorder="1" applyAlignment="1" applyProtection="1">
      <alignment horizontal="left" vertical="top" wrapText="1"/>
      <protection locked="0"/>
    </xf>
    <xf numFmtId="0" fontId="19" fillId="3" borderId="59" xfId="0" applyFont="1" applyFill="1" applyBorder="1" applyAlignment="1" applyProtection="1">
      <alignment horizontal="left" vertical="top" wrapText="1"/>
      <protection locked="0"/>
    </xf>
    <xf numFmtId="0" fontId="16" fillId="0" borderId="0" xfId="0" applyFont="1" applyAlignment="1">
      <alignment horizontal="center" vertical="center" wrapText="1"/>
    </xf>
    <xf numFmtId="0" fontId="16" fillId="2" borderId="2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10" xfId="0" applyFont="1" applyFill="1" applyBorder="1" applyAlignment="1">
      <alignment horizontal="center" vertical="center" wrapText="1"/>
    </xf>
    <xf numFmtId="165" fontId="16" fillId="2" borderId="30" xfId="1" applyFont="1" applyFill="1" applyBorder="1" applyAlignment="1" applyProtection="1">
      <alignment horizontal="center" vertical="center" wrapText="1"/>
    </xf>
    <xf numFmtId="165" fontId="16" fillId="2" borderId="37" xfId="1" applyFont="1" applyFill="1" applyBorder="1" applyAlignment="1" applyProtection="1">
      <alignment horizontal="center" vertical="center" wrapText="1"/>
    </xf>
    <xf numFmtId="0" fontId="16" fillId="2" borderId="5"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21" fillId="0" borderId="0" xfId="0" applyFont="1" applyAlignment="1">
      <alignment horizontal="left" vertical="top" wrapText="1"/>
    </xf>
    <xf numFmtId="0" fontId="27" fillId="7" borderId="25" xfId="0" applyFont="1" applyFill="1" applyBorder="1" applyAlignment="1">
      <alignment horizontal="left" wrapText="1"/>
    </xf>
    <xf numFmtId="0" fontId="27" fillId="7" borderId="26" xfId="0" applyFont="1" applyFill="1" applyBorder="1" applyAlignment="1">
      <alignment horizontal="left" wrapText="1"/>
    </xf>
    <xf numFmtId="0" fontId="27" fillId="7" borderId="21" xfId="0" applyFont="1" applyFill="1" applyBorder="1" applyAlignment="1">
      <alignment horizontal="left" wrapText="1"/>
    </xf>
    <xf numFmtId="49" fontId="19" fillId="3" borderId="3" xfId="0" applyNumberFormat="1" applyFont="1" applyFill="1" applyBorder="1" applyAlignment="1" applyProtection="1">
      <alignment horizontal="left" vertical="top" wrapText="1"/>
      <protection locked="0"/>
    </xf>
    <xf numFmtId="49" fontId="19" fillId="3" borderId="59" xfId="0" applyNumberFormat="1" applyFont="1" applyFill="1" applyBorder="1" applyAlignment="1" applyProtection="1">
      <alignment horizontal="left" vertical="top" wrapText="1"/>
      <protection locked="0"/>
    </xf>
    <xf numFmtId="49" fontId="16" fillId="3" borderId="3" xfId="0" applyNumberFormat="1" applyFont="1" applyFill="1" applyBorder="1" applyAlignment="1" applyProtection="1">
      <alignment horizontal="left" vertical="top" wrapText="1"/>
      <protection locked="0"/>
    </xf>
    <xf numFmtId="49" fontId="16" fillId="3" borderId="59" xfId="0" applyNumberFormat="1"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59" xfId="0" applyFont="1" applyFill="1" applyBorder="1" applyAlignment="1" applyProtection="1">
      <alignment horizontal="left" vertical="top" wrapText="1"/>
      <protection locked="0"/>
    </xf>
    <xf numFmtId="0" fontId="24" fillId="7" borderId="19" xfId="0" applyFont="1" applyFill="1" applyBorder="1" applyAlignment="1">
      <alignment horizontal="left" wrapText="1"/>
    </xf>
    <xf numFmtId="0" fontId="24" fillId="7" borderId="24" xfId="0" applyFont="1" applyFill="1" applyBorder="1" applyAlignment="1">
      <alignment horizontal="left" wrapText="1"/>
    </xf>
    <xf numFmtId="0" fontId="24" fillId="7" borderId="20" xfId="0" applyFont="1" applyFill="1" applyBorder="1" applyAlignment="1">
      <alignment horizontal="left" wrapText="1"/>
    </xf>
    <xf numFmtId="0" fontId="24" fillId="3" borderId="3" xfId="0" applyFont="1" applyFill="1" applyBorder="1" applyAlignment="1" applyProtection="1">
      <alignment horizontal="left" vertical="top" wrapText="1"/>
      <protection locked="0"/>
    </xf>
    <xf numFmtId="0" fontId="24" fillId="3" borderId="59"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0" fontId="14" fillId="0" borderId="0" xfId="0" applyFont="1" applyAlignment="1">
      <alignment horizontal="left" vertical="top" wrapText="1"/>
    </xf>
    <xf numFmtId="0" fontId="9" fillId="7" borderId="25" xfId="0" applyFont="1" applyFill="1" applyBorder="1" applyAlignment="1">
      <alignment horizontal="left" wrapText="1"/>
    </xf>
    <xf numFmtId="0" fontId="9" fillId="7" borderId="26" xfId="0" applyFont="1" applyFill="1" applyBorder="1" applyAlignment="1">
      <alignment horizontal="left" wrapText="1"/>
    </xf>
    <xf numFmtId="0" fontId="9"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8" fillId="7" borderId="17" xfId="0" applyFont="1" applyFill="1" applyBorder="1" applyAlignment="1">
      <alignment horizontal="left" wrapText="1"/>
    </xf>
    <xf numFmtId="0" fontId="8" fillId="7" borderId="15" xfId="0" applyFont="1" applyFill="1" applyBorder="1" applyAlignment="1">
      <alignment horizontal="left" wrapText="1"/>
    </xf>
    <xf numFmtId="0" fontId="8"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5" fontId="2" fillId="2" borderId="46" xfId="0" applyNumberFormat="1" applyFont="1" applyFill="1" applyBorder="1" applyAlignment="1">
      <alignment horizontal="center"/>
    </xf>
    <xf numFmtId="165"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5" fontId="2" fillId="2" borderId="4" xfId="0" applyNumberFormat="1" applyFont="1" applyFill="1" applyBorder="1" applyAlignment="1">
      <alignment horizontal="center"/>
    </xf>
    <xf numFmtId="165" fontId="2" fillId="2" borderId="35"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xf numFmtId="166" fontId="19" fillId="3" borderId="0" xfId="0" applyNumberFormat="1" applyFont="1" applyFill="1" applyAlignment="1" applyProtection="1">
      <alignment vertical="center" wrapText="1"/>
      <protection locked="0"/>
    </xf>
    <xf numFmtId="166" fontId="5" fillId="3" borderId="0" xfId="0" applyNumberFormat="1" applyFont="1" applyFill="1" applyAlignment="1">
      <alignment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229"/>
  <sheetViews>
    <sheetView showGridLines="0" showZeros="0" tabSelected="1" zoomScale="70" zoomScaleNormal="70" workbookViewId="0">
      <pane xSplit="4" topLeftCell="E1" activePane="topRight" state="frozen"/>
      <selection activeCell="A8" sqref="A8"/>
      <selection pane="topRight" activeCell="K195" sqref="K195"/>
    </sheetView>
  </sheetViews>
  <sheetFormatPr defaultColWidth="9.1796875" defaultRowHeight="14.5" x14ac:dyDescent="0.35"/>
  <cols>
    <col min="1" max="1" width="9.1796875" style="138"/>
    <col min="2" max="2" width="30.81640625" style="138" customWidth="1"/>
    <col min="3" max="3" width="80.1796875" style="138" customWidth="1"/>
    <col min="4" max="7" width="23.1796875" style="138" customWidth="1"/>
    <col min="8" max="8" width="29.81640625" style="138" customWidth="1"/>
    <col min="9" max="11" width="22.453125" style="138" customWidth="1"/>
    <col min="12" max="12" width="30.1796875" style="138" customWidth="1"/>
    <col min="13" max="13" width="18.81640625" style="138" customWidth="1"/>
    <col min="14" max="14" width="29.453125" style="138" customWidth="1"/>
    <col min="15" max="15" width="17.81640625" style="138" customWidth="1"/>
    <col min="16" max="16" width="26.453125" style="138" customWidth="1"/>
    <col min="17" max="17" width="22.453125" style="138" customWidth="1"/>
    <col min="18" max="18" width="29.81640625" style="138" customWidth="1"/>
    <col min="19" max="19" width="23.453125" style="138" customWidth="1"/>
    <col min="20" max="20" width="18.453125" style="138" customWidth="1"/>
    <col min="21" max="21" width="17.453125" style="138" customWidth="1"/>
    <col min="22" max="22" width="25.1796875" style="138" customWidth="1"/>
    <col min="23" max="16384" width="9.1796875" style="138"/>
  </cols>
  <sheetData>
    <row r="2" spans="2:15" ht="47.25" customHeight="1" x14ac:dyDescent="1">
      <c r="B2" s="296" t="s">
        <v>513</v>
      </c>
      <c r="C2" s="296"/>
      <c r="D2" s="296"/>
      <c r="E2" s="296"/>
      <c r="F2" s="135"/>
      <c r="G2" s="135"/>
      <c r="H2" s="136"/>
      <c r="I2" s="137"/>
      <c r="J2" s="137"/>
      <c r="K2" s="137"/>
      <c r="L2" s="136"/>
    </row>
    <row r="3" spans="2:15" ht="15.5" x14ac:dyDescent="0.35">
      <c r="B3" s="139"/>
    </row>
    <row r="4" spans="2:15" ht="16" thickBot="1" x14ac:dyDescent="0.4">
      <c r="B4" s="139"/>
    </row>
    <row r="5" spans="2:15" ht="36.75" customHeight="1" x14ac:dyDescent="0.8">
      <c r="B5" s="140" t="s">
        <v>5</v>
      </c>
      <c r="C5" s="141"/>
      <c r="D5" s="141"/>
      <c r="E5" s="141"/>
      <c r="F5" s="141"/>
      <c r="G5" s="141"/>
      <c r="H5" s="141"/>
      <c r="I5" s="141"/>
      <c r="J5" s="141"/>
      <c r="K5" s="141"/>
      <c r="L5" s="141"/>
      <c r="M5" s="141"/>
      <c r="N5" s="141"/>
      <c r="O5" s="142"/>
    </row>
    <row r="6" spans="2:15" ht="174" customHeight="1" thickBot="1" x14ac:dyDescent="0.55000000000000004">
      <c r="B6" s="306" t="s">
        <v>628</v>
      </c>
      <c r="C6" s="307"/>
      <c r="D6" s="307"/>
      <c r="E6" s="307"/>
      <c r="F6" s="307"/>
      <c r="G6" s="307"/>
      <c r="H6" s="307"/>
      <c r="I6" s="307"/>
      <c r="J6" s="307"/>
      <c r="K6" s="307"/>
      <c r="L6" s="307"/>
      <c r="M6" s="307"/>
      <c r="N6" s="307"/>
      <c r="O6" s="308"/>
    </row>
    <row r="7" spans="2:15" x14ac:dyDescent="0.35">
      <c r="B7" s="143"/>
    </row>
    <row r="8" spans="2:15" ht="15" thickBot="1" x14ac:dyDescent="0.4"/>
    <row r="9" spans="2:15" ht="27" customHeight="1" thickBot="1" x14ac:dyDescent="0.65">
      <c r="B9" s="297" t="s">
        <v>367</v>
      </c>
      <c r="C9" s="298"/>
      <c r="D9" s="298"/>
      <c r="E9" s="298"/>
      <c r="F9" s="298"/>
      <c r="G9" s="298"/>
      <c r="H9" s="299"/>
      <c r="I9" s="144"/>
      <c r="J9" s="144"/>
      <c r="K9" s="144"/>
    </row>
    <row r="11" spans="2:15" ht="25.5" customHeight="1" x14ac:dyDescent="0.35">
      <c r="D11" s="145"/>
      <c r="E11" s="145"/>
      <c r="F11" s="145"/>
      <c r="G11" s="145"/>
      <c r="L11" s="146"/>
      <c r="M11" s="146"/>
    </row>
    <row r="12" spans="2:15" ht="213.75" customHeight="1" x14ac:dyDescent="0.35">
      <c r="B12" s="147" t="s">
        <v>368</v>
      </c>
      <c r="C12" s="147" t="s">
        <v>514</v>
      </c>
      <c r="D12" s="148" t="s">
        <v>614</v>
      </c>
      <c r="E12" s="148" t="s">
        <v>615</v>
      </c>
      <c r="F12" s="148" t="s">
        <v>616</v>
      </c>
      <c r="G12" s="147" t="s">
        <v>12</v>
      </c>
      <c r="H12" s="147" t="s">
        <v>515</v>
      </c>
      <c r="I12" s="149" t="s">
        <v>623</v>
      </c>
      <c r="J12" s="149" t="s">
        <v>624</v>
      </c>
      <c r="K12" s="149" t="s">
        <v>625</v>
      </c>
      <c r="L12" s="147" t="s">
        <v>516</v>
      </c>
      <c r="M12" s="150"/>
    </row>
    <row r="13" spans="2:15" ht="18.75" customHeight="1" x14ac:dyDescent="0.35">
      <c r="B13" s="151"/>
      <c r="C13" s="151"/>
      <c r="D13" s="152" t="s">
        <v>603</v>
      </c>
      <c r="E13" s="152" t="s">
        <v>604</v>
      </c>
      <c r="F13" s="152" t="s">
        <v>605</v>
      </c>
      <c r="G13" s="147"/>
      <c r="H13" s="151"/>
      <c r="I13" s="148"/>
      <c r="J13" s="148"/>
      <c r="K13" s="148"/>
      <c r="L13" s="151"/>
      <c r="M13" s="150"/>
      <c r="N13" s="153"/>
    </row>
    <row r="14" spans="2:15" ht="15.5" x14ac:dyDescent="0.35">
      <c r="B14" s="118" t="s">
        <v>369</v>
      </c>
      <c r="C14" s="302" t="s">
        <v>608</v>
      </c>
      <c r="D14" s="302"/>
      <c r="E14" s="302"/>
      <c r="F14" s="302"/>
      <c r="G14" s="302"/>
      <c r="H14" s="302"/>
      <c r="I14" s="303"/>
      <c r="J14" s="303"/>
      <c r="K14" s="303"/>
      <c r="L14" s="302"/>
      <c r="M14" s="154"/>
    </row>
    <row r="15" spans="2:15" ht="35.25" customHeight="1" x14ac:dyDescent="0.35">
      <c r="B15" s="118" t="s">
        <v>370</v>
      </c>
      <c r="C15" s="300" t="s">
        <v>596</v>
      </c>
      <c r="D15" s="300"/>
      <c r="E15" s="300"/>
      <c r="F15" s="300"/>
      <c r="G15" s="300"/>
      <c r="H15" s="300"/>
      <c r="I15" s="301"/>
      <c r="J15" s="301"/>
      <c r="K15" s="301"/>
      <c r="L15" s="300"/>
      <c r="M15" s="155"/>
    </row>
    <row r="16" spans="2:15" ht="15.5" x14ac:dyDescent="0.35">
      <c r="B16" s="156" t="s">
        <v>611</v>
      </c>
      <c r="C16" s="157" t="s">
        <v>574</v>
      </c>
      <c r="D16" s="158">
        <v>34259</v>
      </c>
      <c r="E16" s="133">
        <v>10203</v>
      </c>
      <c r="F16" s="133">
        <f>16270.75</f>
        <v>16270.75</v>
      </c>
      <c r="G16" s="134">
        <f t="shared" ref="G16:G22" si="0">SUM(D16:F16)</f>
        <v>60732.75</v>
      </c>
      <c r="H16" s="117">
        <v>0.32</v>
      </c>
      <c r="I16" s="266">
        <v>10203</v>
      </c>
      <c r="J16" s="271">
        <v>16392.330000000002</v>
      </c>
      <c r="K16" s="127">
        <v>44916.09</v>
      </c>
      <c r="L16" s="119"/>
      <c r="M16" s="159"/>
    </row>
    <row r="17" spans="1:13" ht="31" x14ac:dyDescent="0.35">
      <c r="B17" s="115" t="s">
        <v>612</v>
      </c>
      <c r="C17" s="157" t="s">
        <v>575</v>
      </c>
      <c r="D17" s="133">
        <v>10000</v>
      </c>
      <c r="E17" s="133">
        <v>10202</v>
      </c>
      <c r="F17" s="133"/>
      <c r="G17" s="116">
        <f t="shared" si="0"/>
        <v>20202</v>
      </c>
      <c r="H17" s="160">
        <v>0.3</v>
      </c>
      <c r="I17" s="266">
        <v>10202</v>
      </c>
      <c r="J17" s="126"/>
      <c r="K17" s="126">
        <v>10000</v>
      </c>
      <c r="L17" s="119"/>
      <c r="M17" s="159"/>
    </row>
    <row r="18" spans="1:13" ht="31" x14ac:dyDescent="0.35">
      <c r="B18" s="156" t="s">
        <v>613</v>
      </c>
      <c r="C18" s="157" t="s">
        <v>576</v>
      </c>
      <c r="D18" s="133">
        <v>10000</v>
      </c>
      <c r="E18" s="133">
        <v>10202</v>
      </c>
      <c r="F18" s="133"/>
      <c r="G18" s="134">
        <f t="shared" si="0"/>
        <v>20202</v>
      </c>
      <c r="H18" s="117">
        <v>0.3</v>
      </c>
      <c r="I18" s="266">
        <v>10202</v>
      </c>
      <c r="J18" s="127"/>
      <c r="K18" s="127">
        <v>13826.608706300129</v>
      </c>
      <c r="L18" s="119"/>
      <c r="M18" s="159"/>
    </row>
    <row r="19" spans="1:13" ht="31" x14ac:dyDescent="0.35">
      <c r="B19" s="156" t="s">
        <v>371</v>
      </c>
      <c r="C19" s="157" t="s">
        <v>597</v>
      </c>
      <c r="D19" s="133">
        <v>40000</v>
      </c>
      <c r="E19" s="133">
        <v>20000</v>
      </c>
      <c r="F19" s="133"/>
      <c r="G19" s="134">
        <f t="shared" si="0"/>
        <v>60000</v>
      </c>
      <c r="H19" s="117">
        <v>0.3</v>
      </c>
      <c r="I19" s="266">
        <v>20000</v>
      </c>
      <c r="J19" s="127"/>
      <c r="K19" s="127">
        <v>43979.673054552135</v>
      </c>
      <c r="L19" s="119"/>
      <c r="M19" s="159"/>
    </row>
    <row r="20" spans="1:13" ht="15.5" x14ac:dyDescent="0.35">
      <c r="B20" s="115" t="s">
        <v>622</v>
      </c>
      <c r="C20" s="157"/>
      <c r="D20" s="161"/>
      <c r="E20" s="161"/>
      <c r="F20" s="161"/>
      <c r="G20" s="116">
        <f t="shared" si="0"/>
        <v>0</v>
      </c>
      <c r="H20" s="160"/>
      <c r="I20" s="162"/>
      <c r="J20" s="126"/>
      <c r="K20" s="162"/>
      <c r="L20" s="119"/>
      <c r="M20" s="159"/>
    </row>
    <row r="21" spans="1:13" ht="15.5" x14ac:dyDescent="0.35">
      <c r="B21" s="115" t="s">
        <v>372</v>
      </c>
      <c r="C21" s="131"/>
      <c r="D21" s="163"/>
      <c r="E21" s="163"/>
      <c r="F21" s="163"/>
      <c r="G21" s="116">
        <f t="shared" si="0"/>
        <v>0</v>
      </c>
      <c r="H21" s="164"/>
      <c r="I21" s="165"/>
      <c r="J21" s="126"/>
      <c r="K21" s="165"/>
      <c r="L21" s="166"/>
      <c r="M21" s="159"/>
    </row>
    <row r="22" spans="1:13" ht="15.5" x14ac:dyDescent="0.35">
      <c r="A22" s="146"/>
      <c r="B22" s="115" t="s">
        <v>373</v>
      </c>
      <c r="C22" s="131"/>
      <c r="D22" s="163"/>
      <c r="E22" s="163"/>
      <c r="F22" s="163"/>
      <c r="G22" s="116">
        <f t="shared" si="0"/>
        <v>0</v>
      </c>
      <c r="H22" s="164"/>
      <c r="I22" s="165"/>
      <c r="J22" s="165"/>
      <c r="K22" s="165"/>
      <c r="L22" s="166"/>
      <c r="M22" s="159"/>
    </row>
    <row r="23" spans="1:13" ht="15.5" x14ac:dyDescent="0.35">
      <c r="A23" s="146"/>
      <c r="C23" s="167" t="s">
        <v>517</v>
      </c>
      <c r="D23" s="168">
        <f>SUM(D16:D22)</f>
        <v>94259</v>
      </c>
      <c r="E23" s="168">
        <f>SUM(E16:E22)</f>
        <v>50607</v>
      </c>
      <c r="F23" s="169">
        <f>SUM(F16:F22)</f>
        <v>16270.75</v>
      </c>
      <c r="G23" s="170">
        <f>SUM(G16:G22)</f>
        <v>161136.75</v>
      </c>
      <c r="H23" s="168">
        <f>(H16*G16)+(H17*G17)+(H18*G18)+(H19*G19)+(H20*G20)+(H21*G21)+(H22*G22)</f>
        <v>49555.679999999993</v>
      </c>
      <c r="I23" s="168">
        <f>SUM(I16:I22)</f>
        <v>50607</v>
      </c>
      <c r="J23" s="171">
        <f>SUM(J16:J22)</f>
        <v>16392.330000000002</v>
      </c>
      <c r="K23" s="171">
        <f>SUM(K16:K22)</f>
        <v>112722.37176085226</v>
      </c>
      <c r="L23" s="166"/>
      <c r="M23" s="159"/>
    </row>
    <row r="24" spans="1:13" ht="15.5" x14ac:dyDescent="0.35">
      <c r="A24" s="146"/>
      <c r="B24" s="118" t="s">
        <v>374</v>
      </c>
      <c r="C24" s="274" t="s">
        <v>577</v>
      </c>
      <c r="D24" s="274"/>
      <c r="E24" s="274"/>
      <c r="F24" s="274"/>
      <c r="G24" s="274"/>
      <c r="H24" s="274"/>
      <c r="I24" s="275"/>
      <c r="J24" s="275"/>
      <c r="K24" s="275"/>
      <c r="L24" s="274"/>
      <c r="M24" s="159"/>
    </row>
    <row r="25" spans="1:13" ht="46.5" x14ac:dyDescent="0.35">
      <c r="A25" s="146"/>
      <c r="B25" s="172" t="s">
        <v>375</v>
      </c>
      <c r="C25" s="173" t="s">
        <v>578</v>
      </c>
      <c r="D25" s="174">
        <v>58009</v>
      </c>
      <c r="E25" s="174"/>
      <c r="F25" s="174">
        <v>35580</v>
      </c>
      <c r="G25" s="175">
        <f>SUM(D25:F25)</f>
        <v>93589</v>
      </c>
      <c r="H25" s="176"/>
      <c r="I25" s="177"/>
      <c r="J25" s="270">
        <v>28151.65</v>
      </c>
      <c r="K25" s="178">
        <v>47646.48000979612</v>
      </c>
      <c r="L25" s="119"/>
      <c r="M25" s="159"/>
    </row>
    <row r="26" spans="1:13" ht="31" x14ac:dyDescent="0.35">
      <c r="A26" s="146"/>
      <c r="B26" s="115" t="s">
        <v>376</v>
      </c>
      <c r="C26" s="157" t="s">
        <v>579</v>
      </c>
      <c r="D26" s="161">
        <v>58000</v>
      </c>
      <c r="E26" s="161"/>
      <c r="F26" s="161">
        <v>35580</v>
      </c>
      <c r="G26" s="116">
        <f t="shared" ref="G26:G32" si="1">SUM(D26:F26)</f>
        <v>93580</v>
      </c>
      <c r="H26" s="160"/>
      <c r="I26" s="120"/>
      <c r="J26" s="270">
        <v>34376.480000000003</v>
      </c>
      <c r="K26" s="122">
        <v>44126</v>
      </c>
      <c r="L26" s="119"/>
      <c r="M26" s="159"/>
    </row>
    <row r="27" spans="1:13" ht="15.5" x14ac:dyDescent="0.35">
      <c r="A27" s="146"/>
      <c r="B27" s="115" t="s">
        <v>377</v>
      </c>
      <c r="C27" s="157"/>
      <c r="D27" s="161"/>
      <c r="E27" s="161"/>
      <c r="F27" s="161"/>
      <c r="G27" s="116">
        <f t="shared" si="1"/>
        <v>0</v>
      </c>
      <c r="H27" s="160"/>
      <c r="I27" s="162"/>
      <c r="J27" s="126"/>
      <c r="K27" s="162"/>
      <c r="L27" s="119"/>
      <c r="M27" s="159"/>
    </row>
    <row r="28" spans="1:13" ht="15.5" x14ac:dyDescent="0.35">
      <c r="A28" s="146"/>
      <c r="B28" s="115" t="s">
        <v>378</v>
      </c>
      <c r="C28" s="157"/>
      <c r="D28" s="161"/>
      <c r="E28" s="161"/>
      <c r="F28" s="161"/>
      <c r="G28" s="116">
        <f t="shared" si="1"/>
        <v>0</v>
      </c>
      <c r="H28" s="160"/>
      <c r="I28" s="162"/>
      <c r="J28" s="126"/>
      <c r="K28" s="162"/>
      <c r="L28" s="119"/>
      <c r="M28" s="159"/>
    </row>
    <row r="29" spans="1:13" ht="15.5" x14ac:dyDescent="0.35">
      <c r="A29" s="146"/>
      <c r="B29" s="115" t="s">
        <v>379</v>
      </c>
      <c r="C29" s="157"/>
      <c r="D29" s="161"/>
      <c r="E29" s="161"/>
      <c r="F29" s="161"/>
      <c r="G29" s="116">
        <f t="shared" si="1"/>
        <v>0</v>
      </c>
      <c r="H29" s="160"/>
      <c r="I29" s="162"/>
      <c r="J29" s="126"/>
      <c r="K29" s="162"/>
      <c r="L29" s="119"/>
      <c r="M29" s="159"/>
    </row>
    <row r="30" spans="1:13" ht="15.5" x14ac:dyDescent="0.35">
      <c r="A30" s="146"/>
      <c r="B30" s="115" t="s">
        <v>380</v>
      </c>
      <c r="C30" s="157"/>
      <c r="D30" s="161"/>
      <c r="E30" s="161"/>
      <c r="F30" s="161"/>
      <c r="G30" s="116">
        <f t="shared" si="1"/>
        <v>0</v>
      </c>
      <c r="H30" s="160"/>
      <c r="I30" s="162"/>
      <c r="J30" s="126"/>
      <c r="K30" s="162"/>
      <c r="L30" s="119"/>
      <c r="M30" s="159"/>
    </row>
    <row r="31" spans="1:13" ht="15.5" x14ac:dyDescent="0.35">
      <c r="A31" s="146"/>
      <c r="B31" s="115" t="s">
        <v>381</v>
      </c>
      <c r="C31" s="131"/>
      <c r="D31" s="163"/>
      <c r="E31" s="163"/>
      <c r="F31" s="163"/>
      <c r="G31" s="116">
        <f t="shared" si="1"/>
        <v>0</v>
      </c>
      <c r="H31" s="164"/>
      <c r="I31" s="165"/>
      <c r="J31" s="165"/>
      <c r="K31" s="165"/>
      <c r="L31" s="166"/>
      <c r="M31" s="159"/>
    </row>
    <row r="32" spans="1:13" ht="15.5" x14ac:dyDescent="0.35">
      <c r="A32" s="146"/>
      <c r="B32" s="115" t="s">
        <v>382</v>
      </c>
      <c r="C32" s="131"/>
      <c r="D32" s="163"/>
      <c r="E32" s="163"/>
      <c r="F32" s="163"/>
      <c r="G32" s="116">
        <f t="shared" si="1"/>
        <v>0</v>
      </c>
      <c r="H32" s="164"/>
      <c r="I32" s="165"/>
      <c r="J32" s="165"/>
      <c r="K32" s="165"/>
      <c r="L32" s="166"/>
      <c r="M32" s="159"/>
    </row>
    <row r="33" spans="1:13" ht="15.5" x14ac:dyDescent="0.35">
      <c r="A33" s="146"/>
      <c r="C33" s="167" t="s">
        <v>517</v>
      </c>
      <c r="D33" s="169">
        <f>SUM(D25:D32)</f>
        <v>116009</v>
      </c>
      <c r="E33" s="169">
        <f>SUM(E25:E32)</f>
        <v>0</v>
      </c>
      <c r="F33" s="169">
        <f>SUM(F25:F32)</f>
        <v>71160</v>
      </c>
      <c r="G33" s="169">
        <f>SUM(G25:G32)</f>
        <v>187169</v>
      </c>
      <c r="H33" s="168">
        <f>(H25*G25)+(H26*G26)+(H27*G27)+(H28*G28)+(H29*G29)+(H30*G30)+(H31*G31)+(H32*G32)</f>
        <v>0</v>
      </c>
      <c r="I33" s="169">
        <f t="shared" ref="I33" si="2">SUM(I25:I32)</f>
        <v>0</v>
      </c>
      <c r="J33" s="169">
        <f>SUM(J25:J32)</f>
        <v>62528.130000000005</v>
      </c>
      <c r="K33" s="169">
        <f>SUM(K25:K32)</f>
        <v>91772.480009796127</v>
      </c>
      <c r="L33" s="166"/>
      <c r="M33" s="159"/>
    </row>
    <row r="34" spans="1:13" ht="15.5" x14ac:dyDescent="0.35">
      <c r="A34" s="146"/>
      <c r="B34" s="118" t="s">
        <v>383</v>
      </c>
      <c r="C34" s="274" t="s">
        <v>580</v>
      </c>
      <c r="D34" s="274"/>
      <c r="E34" s="274"/>
      <c r="F34" s="274"/>
      <c r="G34" s="274"/>
      <c r="H34" s="274"/>
      <c r="I34" s="275"/>
      <c r="J34" s="275"/>
      <c r="K34" s="275"/>
      <c r="L34" s="274"/>
      <c r="M34" s="159"/>
    </row>
    <row r="35" spans="1:13" ht="31" x14ac:dyDescent="0.35">
      <c r="A35" s="146"/>
      <c r="B35" s="115" t="s">
        <v>384</v>
      </c>
      <c r="C35" s="157" t="s">
        <v>581</v>
      </c>
      <c r="D35" s="133">
        <v>10000</v>
      </c>
      <c r="E35" s="133">
        <v>10000</v>
      </c>
      <c r="F35" s="133">
        <v>10000</v>
      </c>
      <c r="G35" s="116">
        <f>SUM(D35:F35)</f>
        <v>30000</v>
      </c>
      <c r="H35" s="117">
        <v>0.4</v>
      </c>
      <c r="I35" s="267">
        <v>10000</v>
      </c>
      <c r="J35" s="271">
        <v>8591.81</v>
      </c>
      <c r="K35" s="122">
        <v>10000</v>
      </c>
      <c r="L35" s="119"/>
      <c r="M35" s="159"/>
    </row>
    <row r="36" spans="1:13" ht="15.5" x14ac:dyDescent="0.35">
      <c r="A36" s="146"/>
      <c r="B36" s="156" t="s">
        <v>385</v>
      </c>
      <c r="C36" s="157"/>
      <c r="D36" s="133">
        <v>45256</v>
      </c>
      <c r="E36" s="133">
        <v>12549</v>
      </c>
      <c r="F36" s="133"/>
      <c r="G36" s="134">
        <f t="shared" ref="G36:G42" si="3">SUM(D36:F36)</f>
        <v>57805</v>
      </c>
      <c r="H36" s="117">
        <v>0.3</v>
      </c>
      <c r="I36" s="268">
        <v>12549</v>
      </c>
      <c r="J36" s="127"/>
      <c r="K36" s="122">
        <v>11331.659829792445</v>
      </c>
      <c r="L36" s="119"/>
      <c r="M36" s="159"/>
    </row>
    <row r="37" spans="1:13" ht="31" x14ac:dyDescent="0.35">
      <c r="A37" s="146"/>
      <c r="B37" s="156" t="s">
        <v>386</v>
      </c>
      <c r="C37" s="157" t="s">
        <v>582</v>
      </c>
      <c r="D37" s="133">
        <v>25000</v>
      </c>
      <c r="E37" s="133"/>
      <c r="F37" s="133"/>
      <c r="G37" s="134">
        <f t="shared" si="3"/>
        <v>25000</v>
      </c>
      <c r="H37" s="117">
        <v>0.4</v>
      </c>
      <c r="I37" s="120"/>
      <c r="J37" s="127"/>
      <c r="K37" s="122">
        <v>8214.3513132921071</v>
      </c>
      <c r="L37" s="119"/>
      <c r="M37" s="159"/>
    </row>
    <row r="38" spans="1:13" ht="15.5" x14ac:dyDescent="0.35">
      <c r="A38" s="146"/>
      <c r="B38" s="115" t="s">
        <v>387</v>
      </c>
      <c r="C38" s="157"/>
      <c r="D38" s="161"/>
      <c r="E38" s="161"/>
      <c r="F38" s="161"/>
      <c r="G38" s="116">
        <f t="shared" si="3"/>
        <v>0</v>
      </c>
      <c r="H38" s="160"/>
      <c r="I38" s="162"/>
      <c r="J38" s="127"/>
      <c r="K38" s="162"/>
      <c r="L38" s="119"/>
      <c r="M38" s="159"/>
    </row>
    <row r="39" spans="1:13" s="146" customFormat="1" ht="15.5" x14ac:dyDescent="0.35">
      <c r="B39" s="115" t="s">
        <v>388</v>
      </c>
      <c r="C39" s="157"/>
      <c r="D39" s="161"/>
      <c r="E39" s="161"/>
      <c r="F39" s="161"/>
      <c r="G39" s="116">
        <f t="shared" si="3"/>
        <v>0</v>
      </c>
      <c r="H39" s="160"/>
      <c r="I39" s="162"/>
      <c r="J39" s="126"/>
      <c r="K39" s="162"/>
      <c r="L39" s="119"/>
      <c r="M39" s="159"/>
    </row>
    <row r="40" spans="1:13" s="146" customFormat="1" ht="15.5" x14ac:dyDescent="0.35">
      <c r="B40" s="115" t="s">
        <v>389</v>
      </c>
      <c r="C40" s="157"/>
      <c r="D40" s="161"/>
      <c r="E40" s="161"/>
      <c r="F40" s="161"/>
      <c r="G40" s="116">
        <f t="shared" si="3"/>
        <v>0</v>
      </c>
      <c r="H40" s="160"/>
      <c r="I40" s="162"/>
      <c r="J40" s="127"/>
      <c r="K40" s="162"/>
      <c r="L40" s="119"/>
      <c r="M40" s="159"/>
    </row>
    <row r="41" spans="1:13" s="146" customFormat="1" ht="15.5" x14ac:dyDescent="0.35">
      <c r="A41" s="138"/>
      <c r="B41" s="115" t="s">
        <v>390</v>
      </c>
      <c r="C41" s="131"/>
      <c r="D41" s="163"/>
      <c r="E41" s="163"/>
      <c r="F41" s="163"/>
      <c r="G41" s="116">
        <f t="shared" si="3"/>
        <v>0</v>
      </c>
      <c r="H41" s="164"/>
      <c r="I41" s="165"/>
      <c r="J41" s="126"/>
      <c r="K41" s="165"/>
      <c r="L41" s="166"/>
      <c r="M41" s="159"/>
    </row>
    <row r="42" spans="1:13" ht="15.5" x14ac:dyDescent="0.35">
      <c r="B42" s="115" t="s">
        <v>391</v>
      </c>
      <c r="C42" s="131"/>
      <c r="D42" s="163"/>
      <c r="E42" s="163"/>
      <c r="F42" s="163"/>
      <c r="G42" s="116">
        <f t="shared" si="3"/>
        <v>0</v>
      </c>
      <c r="H42" s="164"/>
      <c r="I42" s="165"/>
      <c r="J42" s="127"/>
      <c r="K42" s="165"/>
      <c r="L42" s="166"/>
      <c r="M42" s="159"/>
    </row>
    <row r="43" spans="1:13" ht="15.5" x14ac:dyDescent="0.35">
      <c r="C43" s="167" t="s">
        <v>517</v>
      </c>
      <c r="D43" s="169">
        <f>SUM(D35:D42)</f>
        <v>80256</v>
      </c>
      <c r="E43" s="169">
        <f>SUM(E35:E42)</f>
        <v>22549</v>
      </c>
      <c r="F43" s="169">
        <f>SUM(F35:F42)</f>
        <v>10000</v>
      </c>
      <c r="G43" s="169">
        <f>SUM(G35:G42)</f>
        <v>112805</v>
      </c>
      <c r="H43" s="168">
        <f>(H35*G35)+(H36*G36)+(H37*G37)+(H38*G38)+(H39*G39)+(H40*G40)+(H41*G41)+(H42*G42)</f>
        <v>39341.5</v>
      </c>
      <c r="I43" s="169">
        <f>SUM(I35:I42)</f>
        <v>22549</v>
      </c>
      <c r="J43" s="169">
        <f>SUM(J35:J42)</f>
        <v>8591.81</v>
      </c>
      <c r="K43" s="169">
        <f>SUM(K35:K42)</f>
        <v>29546.01114308455</v>
      </c>
      <c r="L43" s="166"/>
      <c r="M43" s="159"/>
    </row>
    <row r="44" spans="1:13" ht="15.5" x14ac:dyDescent="0.35">
      <c r="B44" s="118" t="s">
        <v>609</v>
      </c>
      <c r="C44" s="274" t="s">
        <v>610</v>
      </c>
      <c r="D44" s="274"/>
      <c r="E44" s="274"/>
      <c r="F44" s="274"/>
      <c r="G44" s="274"/>
      <c r="H44" s="274"/>
      <c r="I44" s="275"/>
      <c r="J44" s="275"/>
      <c r="K44" s="275"/>
      <c r="L44" s="274"/>
      <c r="M44" s="159"/>
    </row>
    <row r="45" spans="1:13" ht="15.5" x14ac:dyDescent="0.35">
      <c r="B45" s="125" t="s">
        <v>621</v>
      </c>
      <c r="C45" s="179" t="s">
        <v>619</v>
      </c>
      <c r="D45" s="179"/>
      <c r="E45" s="179"/>
      <c r="F45" s="163">
        <v>83000</v>
      </c>
      <c r="G45" s="116">
        <f t="shared" ref="G45" si="4">SUM(D45:F45)</f>
        <v>83000</v>
      </c>
      <c r="H45" s="164">
        <v>0.4</v>
      </c>
      <c r="I45" s="179"/>
      <c r="J45" s="271">
        <v>83426.75</v>
      </c>
      <c r="K45" s="179"/>
      <c r="L45" s="179"/>
      <c r="M45" s="159"/>
    </row>
    <row r="46" spans="1:13" ht="15.5" x14ac:dyDescent="0.35">
      <c r="B46" s="115" t="s">
        <v>392</v>
      </c>
      <c r="C46" s="161"/>
      <c r="D46" s="161"/>
      <c r="E46" s="161"/>
      <c r="F46" s="133"/>
      <c r="G46" s="116">
        <f t="shared" ref="G46:G52" si="5">SUM(D46:F46)</f>
        <v>0</v>
      </c>
      <c r="H46" s="117"/>
      <c r="I46" s="120"/>
      <c r="J46" s="127"/>
      <c r="K46" s="120"/>
      <c r="L46" s="119"/>
      <c r="M46" s="159"/>
    </row>
    <row r="47" spans="1:13" ht="15.5" x14ac:dyDescent="0.35">
      <c r="B47" s="115" t="s">
        <v>393</v>
      </c>
      <c r="C47" s="157"/>
      <c r="D47" s="161"/>
      <c r="E47" s="161"/>
      <c r="F47" s="161"/>
      <c r="G47" s="116">
        <f t="shared" si="5"/>
        <v>0</v>
      </c>
      <c r="H47" s="160"/>
      <c r="I47" s="162"/>
      <c r="J47" s="126"/>
      <c r="K47" s="162"/>
      <c r="L47" s="119"/>
      <c r="M47" s="159"/>
    </row>
    <row r="48" spans="1:13" ht="15.5" x14ac:dyDescent="0.35">
      <c r="B48" s="115" t="s">
        <v>394</v>
      </c>
      <c r="C48" s="157"/>
      <c r="D48" s="161"/>
      <c r="E48" s="161"/>
      <c r="F48" s="161"/>
      <c r="G48" s="116">
        <f t="shared" si="5"/>
        <v>0</v>
      </c>
      <c r="H48" s="160"/>
      <c r="I48" s="162"/>
      <c r="J48" s="127"/>
      <c r="K48" s="162"/>
      <c r="L48" s="119"/>
      <c r="M48" s="159"/>
    </row>
    <row r="49" spans="1:13" ht="15.5" x14ac:dyDescent="0.35">
      <c r="B49" s="115" t="s">
        <v>395</v>
      </c>
      <c r="C49" s="157"/>
      <c r="D49" s="161"/>
      <c r="E49" s="161"/>
      <c r="F49" s="161"/>
      <c r="G49" s="116">
        <f t="shared" si="5"/>
        <v>0</v>
      </c>
      <c r="H49" s="160"/>
      <c r="I49" s="162"/>
      <c r="J49" s="126"/>
      <c r="K49" s="162"/>
      <c r="L49" s="119"/>
      <c r="M49" s="159"/>
    </row>
    <row r="50" spans="1:13" ht="15.5" x14ac:dyDescent="0.35">
      <c r="A50" s="146"/>
      <c r="B50" s="115" t="s">
        <v>396</v>
      </c>
      <c r="C50" s="157"/>
      <c r="D50" s="161"/>
      <c r="E50" s="161"/>
      <c r="F50" s="161"/>
      <c r="G50" s="116">
        <f t="shared" si="5"/>
        <v>0</v>
      </c>
      <c r="H50" s="160"/>
      <c r="I50" s="162"/>
      <c r="J50" s="127"/>
      <c r="K50" s="162"/>
      <c r="L50" s="119"/>
      <c r="M50" s="159"/>
    </row>
    <row r="51" spans="1:13" s="146" customFormat="1" ht="15.5" x14ac:dyDescent="0.35">
      <c r="A51" s="138"/>
      <c r="B51" s="115" t="s">
        <v>397</v>
      </c>
      <c r="C51" s="131"/>
      <c r="D51" s="163"/>
      <c r="E51" s="163"/>
      <c r="F51" s="163"/>
      <c r="G51" s="116">
        <f t="shared" si="5"/>
        <v>0</v>
      </c>
      <c r="H51" s="164"/>
      <c r="I51" s="165"/>
      <c r="J51" s="126"/>
      <c r="K51" s="165"/>
      <c r="L51" s="166"/>
      <c r="M51" s="159"/>
    </row>
    <row r="52" spans="1:13" ht="15.5" x14ac:dyDescent="0.35">
      <c r="B52" s="115" t="s">
        <v>398</v>
      </c>
      <c r="C52" s="131"/>
      <c r="D52" s="163"/>
      <c r="E52" s="163"/>
      <c r="F52" s="163"/>
      <c r="G52" s="116">
        <f t="shared" si="5"/>
        <v>0</v>
      </c>
      <c r="H52" s="164"/>
      <c r="I52" s="165"/>
      <c r="J52" s="165"/>
      <c r="K52" s="165"/>
      <c r="L52" s="166"/>
      <c r="M52" s="159"/>
    </row>
    <row r="53" spans="1:13" ht="15.5" x14ac:dyDescent="0.35">
      <c r="C53" s="167" t="s">
        <v>517</v>
      </c>
      <c r="D53" s="168">
        <f>SUM(D45:D52)</f>
        <v>0</v>
      </c>
      <c r="E53" s="168">
        <f>SUM(E45:E52)</f>
        <v>0</v>
      </c>
      <c r="F53" s="171">
        <f>SUM(F45:F52)</f>
        <v>83000</v>
      </c>
      <c r="G53" s="168">
        <f>SUM(G45:G52)</f>
        <v>83000</v>
      </c>
      <c r="H53" s="168">
        <f>(H45*G45)+(H46*G46)+(H47*G47)+(H48*G48)+(H49*G49)+(H50*G50)+(H51*G51)+(H52*G52)</f>
        <v>33200</v>
      </c>
      <c r="I53" s="168">
        <f t="shared" ref="I53" si="6">SUM(I45:I52)</f>
        <v>0</v>
      </c>
      <c r="J53" s="171">
        <f>SUM(J45:J52)</f>
        <v>83426.75</v>
      </c>
      <c r="K53" s="171">
        <f>SUM(K45:K52)</f>
        <v>0</v>
      </c>
      <c r="L53" s="166"/>
      <c r="M53" s="159"/>
    </row>
    <row r="54" spans="1:13" ht="15.5" x14ac:dyDescent="0.35">
      <c r="B54" s="180"/>
      <c r="C54" s="181"/>
      <c r="D54" s="182"/>
      <c r="E54" s="182"/>
      <c r="F54" s="182"/>
      <c r="G54" s="182"/>
      <c r="H54" s="182"/>
      <c r="I54" s="182"/>
      <c r="J54" s="182"/>
      <c r="K54" s="182"/>
      <c r="L54" s="182"/>
      <c r="M54" s="159"/>
    </row>
    <row r="55" spans="1:13" ht="15.5" x14ac:dyDescent="0.35">
      <c r="B55" s="167" t="s">
        <v>399</v>
      </c>
      <c r="C55" s="304" t="s">
        <v>583</v>
      </c>
      <c r="D55" s="304"/>
      <c r="E55" s="304"/>
      <c r="F55" s="304"/>
      <c r="G55" s="304"/>
      <c r="H55" s="304"/>
      <c r="I55" s="305"/>
      <c r="J55" s="305"/>
      <c r="K55" s="305"/>
      <c r="L55" s="304"/>
      <c r="M55" s="159"/>
    </row>
    <row r="56" spans="1:13" ht="15.5" x14ac:dyDescent="0.35">
      <c r="B56" s="118" t="s">
        <v>400</v>
      </c>
      <c r="C56" s="274" t="s">
        <v>598</v>
      </c>
      <c r="D56" s="274"/>
      <c r="E56" s="274"/>
      <c r="F56" s="274"/>
      <c r="G56" s="274"/>
      <c r="H56" s="274"/>
      <c r="I56" s="275"/>
      <c r="J56" s="275"/>
      <c r="K56" s="275"/>
      <c r="L56" s="274"/>
      <c r="M56" s="159"/>
    </row>
    <row r="57" spans="1:13" ht="124" x14ac:dyDescent="0.35">
      <c r="B57" s="125" t="s">
        <v>620</v>
      </c>
      <c r="C57" s="132" t="s">
        <v>626</v>
      </c>
      <c r="D57" s="121"/>
      <c r="E57" s="121"/>
      <c r="F57" s="122">
        <v>55000</v>
      </c>
      <c r="G57" s="116">
        <f t="shared" ref="G57:G64" si="7">SUM(D57:F57)</f>
        <v>55000</v>
      </c>
      <c r="H57" s="120">
        <v>0.3</v>
      </c>
      <c r="I57" s="122"/>
      <c r="J57" s="271">
        <v>54525.45</v>
      </c>
      <c r="K57" s="122"/>
      <c r="L57" s="183"/>
      <c r="M57" s="159"/>
    </row>
    <row r="58" spans="1:13" ht="57" customHeight="1" x14ac:dyDescent="0.35">
      <c r="B58" s="115" t="s">
        <v>401</v>
      </c>
      <c r="C58" s="157" t="s">
        <v>584</v>
      </c>
      <c r="D58" s="161"/>
      <c r="E58" s="163">
        <v>5000</v>
      </c>
      <c r="F58" s="133"/>
      <c r="G58" s="116">
        <f t="shared" si="7"/>
        <v>5000</v>
      </c>
      <c r="H58" s="120">
        <v>1</v>
      </c>
      <c r="I58" s="122">
        <v>5000</v>
      </c>
      <c r="J58" s="122"/>
      <c r="K58" s="122"/>
      <c r="L58" s="119"/>
      <c r="M58" s="159"/>
    </row>
    <row r="59" spans="1:13" ht="15.5" x14ac:dyDescent="0.35">
      <c r="B59" s="115" t="s">
        <v>402</v>
      </c>
      <c r="C59" s="157" t="s">
        <v>585</v>
      </c>
      <c r="D59" s="161"/>
      <c r="E59" s="163">
        <v>60000</v>
      </c>
      <c r="F59" s="133"/>
      <c r="G59" s="116">
        <f t="shared" si="7"/>
        <v>60000</v>
      </c>
      <c r="H59" s="120">
        <v>1</v>
      </c>
      <c r="I59" s="121">
        <v>60000</v>
      </c>
      <c r="J59" s="126"/>
      <c r="K59" s="121"/>
      <c r="L59" s="119"/>
      <c r="M59" s="159"/>
    </row>
    <row r="60" spans="1:13" ht="31" x14ac:dyDescent="0.35">
      <c r="B60" s="115" t="s">
        <v>403</v>
      </c>
      <c r="C60" s="157" t="s">
        <v>586</v>
      </c>
      <c r="D60" s="161"/>
      <c r="E60" s="163">
        <v>60000</v>
      </c>
      <c r="F60" s="133"/>
      <c r="G60" s="116">
        <f t="shared" si="7"/>
        <v>60000</v>
      </c>
      <c r="H60" s="120">
        <v>0.15</v>
      </c>
      <c r="I60" s="122">
        <v>60000</v>
      </c>
      <c r="J60" s="127"/>
      <c r="K60" s="122"/>
      <c r="L60" s="119"/>
      <c r="M60" s="159"/>
    </row>
    <row r="61" spans="1:13" ht="15.5" x14ac:dyDescent="0.35">
      <c r="B61" s="115" t="s">
        <v>404</v>
      </c>
      <c r="C61" s="157"/>
      <c r="D61" s="161"/>
      <c r="E61" s="161"/>
      <c r="F61" s="161"/>
      <c r="G61" s="116">
        <f t="shared" si="7"/>
        <v>0</v>
      </c>
      <c r="H61" s="160"/>
      <c r="I61" s="162"/>
      <c r="J61" s="126"/>
      <c r="K61" s="162"/>
      <c r="L61" s="119"/>
      <c r="M61" s="159"/>
    </row>
    <row r="62" spans="1:13" ht="15.5" x14ac:dyDescent="0.35">
      <c r="B62" s="115" t="s">
        <v>405</v>
      </c>
      <c r="C62" s="157"/>
      <c r="D62" s="161"/>
      <c r="E62" s="161"/>
      <c r="F62" s="161"/>
      <c r="G62" s="116">
        <f t="shared" si="7"/>
        <v>0</v>
      </c>
      <c r="H62" s="160"/>
      <c r="I62" s="162"/>
      <c r="J62" s="127"/>
      <c r="K62" s="162"/>
      <c r="L62" s="119"/>
      <c r="M62" s="159"/>
    </row>
    <row r="63" spans="1:13" ht="15.5" x14ac:dyDescent="0.35">
      <c r="A63" s="146"/>
      <c r="B63" s="115" t="s">
        <v>406</v>
      </c>
      <c r="C63" s="131"/>
      <c r="D63" s="163"/>
      <c r="E63" s="163"/>
      <c r="F63" s="163"/>
      <c r="G63" s="116">
        <f t="shared" si="7"/>
        <v>0</v>
      </c>
      <c r="H63" s="164"/>
      <c r="I63" s="165"/>
      <c r="J63" s="126"/>
      <c r="K63" s="165"/>
      <c r="L63" s="166"/>
      <c r="M63" s="159"/>
    </row>
    <row r="64" spans="1:13" s="146" customFormat="1" ht="15.5" x14ac:dyDescent="0.35">
      <c r="B64" s="115" t="s">
        <v>407</v>
      </c>
      <c r="C64" s="131"/>
      <c r="D64" s="163"/>
      <c r="E64" s="163"/>
      <c r="F64" s="163"/>
      <c r="G64" s="116">
        <f t="shared" si="7"/>
        <v>0</v>
      </c>
      <c r="H64" s="164"/>
      <c r="I64" s="165"/>
      <c r="J64" s="165"/>
      <c r="K64" s="165"/>
      <c r="L64" s="166"/>
      <c r="M64" s="159"/>
    </row>
    <row r="65" spans="1:14" s="146" customFormat="1" ht="15.5" x14ac:dyDescent="0.35">
      <c r="A65" s="138"/>
      <c r="B65" s="138"/>
      <c r="C65" s="167" t="s">
        <v>517</v>
      </c>
      <c r="D65" s="168">
        <f>SUM(D57:D64)</f>
        <v>0</v>
      </c>
      <c r="E65" s="168">
        <f>SUM(E57:E64)</f>
        <v>125000</v>
      </c>
      <c r="F65" s="169">
        <f>SUM(F57:F64)</f>
        <v>55000</v>
      </c>
      <c r="G65" s="169">
        <f>SUM(G57:G64)</f>
        <v>180000</v>
      </c>
      <c r="H65" s="168">
        <f>(H57*G57)+(H58*G58)+(H59*G59)+(H60*G60)+(H61*G61)+(H62*G62)+(H63*G63)+(H64*G64)</f>
        <v>90500</v>
      </c>
      <c r="I65" s="168">
        <f>SUM(I57:I64)</f>
        <v>125000</v>
      </c>
      <c r="J65" s="171">
        <f>SUM(J57:J64)</f>
        <v>54525.45</v>
      </c>
      <c r="K65" s="171">
        <f>SUM(K57:K64)</f>
        <v>0</v>
      </c>
      <c r="L65" s="166"/>
      <c r="M65" s="159"/>
    </row>
    <row r="66" spans="1:14" ht="51.75" customHeight="1" x14ac:dyDescent="0.35">
      <c r="B66" s="118" t="s">
        <v>408</v>
      </c>
      <c r="C66" s="309" t="s">
        <v>599</v>
      </c>
      <c r="D66" s="309"/>
      <c r="E66" s="309"/>
      <c r="F66" s="309"/>
      <c r="G66" s="309"/>
      <c r="H66" s="309"/>
      <c r="I66" s="310"/>
      <c r="J66" s="310"/>
      <c r="K66" s="310"/>
      <c r="L66" s="309"/>
      <c r="M66" s="159"/>
    </row>
    <row r="67" spans="1:14" ht="91.5" customHeight="1" x14ac:dyDescent="0.35">
      <c r="B67" s="156" t="s">
        <v>409</v>
      </c>
      <c r="C67" s="157" t="s">
        <v>600</v>
      </c>
      <c r="D67" s="133">
        <f>'2) Tableau budgétaire 2'!D80</f>
        <v>468570.7771028037</v>
      </c>
      <c r="E67" s="133">
        <v>320494.795327103</v>
      </c>
      <c r="F67" s="133">
        <v>116270.74532710281</v>
      </c>
      <c r="G67" s="134">
        <f>SUM(D67:F67)</f>
        <v>905336.31775700953</v>
      </c>
      <c r="H67" s="117">
        <v>0.56000000000000005</v>
      </c>
      <c r="I67" s="122">
        <v>320418</v>
      </c>
      <c r="J67" s="270">
        <v>116395.02</v>
      </c>
      <c r="K67" s="122">
        <v>608606.81000000006</v>
      </c>
      <c r="L67" s="184"/>
      <c r="M67" s="159"/>
      <c r="N67" s="185"/>
    </row>
    <row r="68" spans="1:14" ht="15.5" x14ac:dyDescent="0.35">
      <c r="B68" s="115" t="s">
        <v>410</v>
      </c>
      <c r="C68" s="157"/>
      <c r="E68" s="161"/>
      <c r="F68" s="161"/>
      <c r="G68" s="116">
        <f>SUM(D68:F68)</f>
        <v>0</v>
      </c>
      <c r="H68" s="160"/>
      <c r="I68" s="162"/>
      <c r="J68" s="127"/>
      <c r="K68" s="162"/>
      <c r="L68" s="119"/>
      <c r="M68" s="159"/>
    </row>
    <row r="69" spans="1:14" ht="15.5" x14ac:dyDescent="0.35">
      <c r="B69" s="115" t="s">
        <v>411</v>
      </c>
      <c r="C69" s="157"/>
      <c r="D69" s="161"/>
      <c r="E69" s="161"/>
      <c r="F69" s="161"/>
      <c r="G69" s="116">
        <f t="shared" ref="G69:G74" si="8">SUM(D69:F69)</f>
        <v>0</v>
      </c>
      <c r="H69" s="160"/>
      <c r="I69" s="162"/>
      <c r="J69" s="126"/>
      <c r="K69" s="162"/>
      <c r="L69" s="119"/>
      <c r="M69" s="159"/>
    </row>
    <row r="70" spans="1:14" ht="15.5" x14ac:dyDescent="0.35">
      <c r="B70" s="115" t="s">
        <v>412</v>
      </c>
      <c r="C70" s="157"/>
      <c r="D70" s="161"/>
      <c r="E70" s="161"/>
      <c r="F70" s="161"/>
      <c r="G70" s="116">
        <f t="shared" si="8"/>
        <v>0</v>
      </c>
      <c r="H70" s="160"/>
      <c r="I70" s="162"/>
      <c r="J70" s="127"/>
      <c r="K70" s="162"/>
      <c r="L70" s="119"/>
      <c r="M70" s="159"/>
    </row>
    <row r="71" spans="1:14" ht="15.5" x14ac:dyDescent="0.35">
      <c r="B71" s="115" t="s">
        <v>413</v>
      </c>
      <c r="C71" s="157"/>
      <c r="D71" s="161"/>
      <c r="E71" s="161"/>
      <c r="F71" s="161"/>
      <c r="G71" s="116">
        <f t="shared" si="8"/>
        <v>0</v>
      </c>
      <c r="H71" s="160"/>
      <c r="I71" s="162"/>
      <c r="J71" s="126"/>
      <c r="K71" s="162"/>
      <c r="L71" s="119"/>
      <c r="M71" s="159"/>
    </row>
    <row r="72" spans="1:14" ht="15.5" x14ac:dyDescent="0.35">
      <c r="B72" s="115" t="s">
        <v>414</v>
      </c>
      <c r="C72" s="157"/>
      <c r="D72" s="161"/>
      <c r="E72" s="161"/>
      <c r="F72" s="161"/>
      <c r="G72" s="116">
        <f t="shared" si="8"/>
        <v>0</v>
      </c>
      <c r="H72" s="160"/>
      <c r="I72" s="162"/>
      <c r="J72" s="127"/>
      <c r="K72" s="162"/>
      <c r="L72" s="119"/>
      <c r="M72" s="159"/>
    </row>
    <row r="73" spans="1:14" ht="15.5" x14ac:dyDescent="0.35">
      <c r="B73" s="115" t="s">
        <v>415</v>
      </c>
      <c r="C73" s="131"/>
      <c r="D73" s="163"/>
      <c r="E73" s="163"/>
      <c r="F73" s="163"/>
      <c r="G73" s="116">
        <f t="shared" si="8"/>
        <v>0</v>
      </c>
      <c r="H73" s="164"/>
      <c r="I73" s="165"/>
      <c r="J73" s="126"/>
      <c r="K73" s="165"/>
      <c r="L73" s="166"/>
      <c r="M73" s="159"/>
    </row>
    <row r="74" spans="1:14" ht="15.5" x14ac:dyDescent="0.35">
      <c r="B74" s="115" t="s">
        <v>416</v>
      </c>
      <c r="C74" s="131"/>
      <c r="D74" s="163"/>
      <c r="E74" s="163"/>
      <c r="F74" s="163"/>
      <c r="G74" s="116">
        <f t="shared" si="8"/>
        <v>0</v>
      </c>
      <c r="H74" s="164"/>
      <c r="I74" s="165"/>
      <c r="J74" s="165"/>
      <c r="K74" s="165"/>
      <c r="L74" s="166"/>
      <c r="M74" s="159"/>
    </row>
    <row r="75" spans="1:14" ht="15.5" x14ac:dyDescent="0.35">
      <c r="C75" s="167" t="s">
        <v>517</v>
      </c>
      <c r="D75" s="169">
        <f>SUM(D67:D74)</f>
        <v>468570.7771028037</v>
      </c>
      <c r="E75" s="169">
        <f>SUM(E67:E74)</f>
        <v>320494.795327103</v>
      </c>
      <c r="F75" s="169">
        <f>SUM(F67:F74)</f>
        <v>116270.74532710281</v>
      </c>
      <c r="G75" s="169">
        <f>SUM(G67:G74)</f>
        <v>905336.31775700953</v>
      </c>
      <c r="H75" s="168">
        <f>(H67*G67)+(H68*G68)+(H69*G69)+(H70*G70)+(H71*G71)+(H72*G72)+(H73*G73)+(H74*G74)</f>
        <v>506988.33794392541</v>
      </c>
      <c r="I75" s="169">
        <f>SUM(I67:I74)</f>
        <v>320418</v>
      </c>
      <c r="J75" s="169">
        <f>SUM(J67:J74)</f>
        <v>116395.02</v>
      </c>
      <c r="K75" s="169">
        <f>SUM(K67:K74)</f>
        <v>608606.81000000006</v>
      </c>
      <c r="L75" s="166"/>
      <c r="M75" s="159"/>
    </row>
    <row r="76" spans="1:14" ht="15.5" x14ac:dyDescent="0.35">
      <c r="B76" s="118" t="s">
        <v>417</v>
      </c>
      <c r="C76" s="274" t="s">
        <v>587</v>
      </c>
      <c r="D76" s="274"/>
      <c r="E76" s="274"/>
      <c r="F76" s="274"/>
      <c r="G76" s="274"/>
      <c r="H76" s="274"/>
      <c r="I76" s="275"/>
      <c r="J76" s="275"/>
      <c r="K76" s="275"/>
      <c r="L76" s="274"/>
      <c r="M76" s="159"/>
    </row>
    <row r="77" spans="1:14" ht="15.5" x14ac:dyDescent="0.35">
      <c r="B77" s="115" t="s">
        <v>418</v>
      </c>
      <c r="C77" s="157" t="s">
        <v>601</v>
      </c>
      <c r="D77" s="133"/>
      <c r="E77" s="133">
        <v>120000</v>
      </c>
      <c r="F77" s="133">
        <v>110000</v>
      </c>
      <c r="G77" s="134">
        <f>SUM(D77:F77)</f>
        <v>230000</v>
      </c>
      <c r="H77" s="117">
        <v>0.9</v>
      </c>
      <c r="I77" s="269">
        <v>117945.3</v>
      </c>
      <c r="J77" s="270">
        <v>109203.64</v>
      </c>
      <c r="K77" s="186">
        <v>18597.318312618623</v>
      </c>
      <c r="L77" s="184"/>
      <c r="M77" s="159"/>
    </row>
    <row r="78" spans="1:14" ht="15.5" x14ac:dyDescent="0.35">
      <c r="B78" s="115" t="s">
        <v>419</v>
      </c>
      <c r="C78" s="157" t="s">
        <v>588</v>
      </c>
      <c r="D78" s="161"/>
      <c r="E78" s="161"/>
      <c r="F78" s="133">
        <v>20000</v>
      </c>
      <c r="G78" s="116">
        <f t="shared" ref="G78:G84" si="9">SUM(D78:F78)</f>
        <v>20000</v>
      </c>
      <c r="H78" s="160">
        <v>0.9</v>
      </c>
      <c r="I78" s="120"/>
      <c r="J78" s="271">
        <v>19961.7</v>
      </c>
      <c r="K78" s="120"/>
      <c r="L78" s="119"/>
      <c r="M78" s="159"/>
    </row>
    <row r="79" spans="1:14" ht="15.5" x14ac:dyDescent="0.35">
      <c r="B79" s="115" t="s">
        <v>420</v>
      </c>
      <c r="C79" s="157"/>
      <c r="D79" s="161"/>
      <c r="E79" s="161"/>
      <c r="F79" s="161"/>
      <c r="G79" s="116">
        <f t="shared" si="9"/>
        <v>0</v>
      </c>
      <c r="H79" s="160"/>
      <c r="I79" s="162"/>
      <c r="J79" s="126"/>
      <c r="K79" s="162"/>
      <c r="L79" s="119"/>
      <c r="M79" s="159"/>
    </row>
    <row r="80" spans="1:14" ht="15.5" x14ac:dyDescent="0.35">
      <c r="A80" s="146"/>
      <c r="B80" s="115" t="s">
        <v>421</v>
      </c>
      <c r="C80" s="157"/>
      <c r="D80" s="161"/>
      <c r="E80" s="161"/>
      <c r="F80" s="161"/>
      <c r="G80" s="116">
        <f t="shared" si="9"/>
        <v>0</v>
      </c>
      <c r="H80" s="160"/>
      <c r="I80" s="162"/>
      <c r="J80" s="127"/>
      <c r="K80" s="162"/>
      <c r="L80" s="119"/>
      <c r="M80" s="159"/>
    </row>
    <row r="81" spans="1:13" s="146" customFormat="1" ht="15.5" x14ac:dyDescent="0.35">
      <c r="A81" s="138"/>
      <c r="B81" s="115" t="s">
        <v>422</v>
      </c>
      <c r="C81" s="157"/>
      <c r="D81" s="161"/>
      <c r="E81" s="161"/>
      <c r="F81" s="161"/>
      <c r="G81" s="116">
        <f t="shared" si="9"/>
        <v>0</v>
      </c>
      <c r="H81" s="160"/>
      <c r="I81" s="162"/>
      <c r="J81" s="126"/>
      <c r="K81" s="162"/>
      <c r="L81" s="119"/>
      <c r="M81" s="159"/>
    </row>
    <row r="82" spans="1:13" ht="15.5" x14ac:dyDescent="0.35">
      <c r="B82" s="115" t="s">
        <v>423</v>
      </c>
      <c r="C82" s="157"/>
      <c r="D82" s="161"/>
      <c r="E82" s="161"/>
      <c r="F82" s="161"/>
      <c r="G82" s="116">
        <f t="shared" si="9"/>
        <v>0</v>
      </c>
      <c r="H82" s="160"/>
      <c r="I82" s="162"/>
      <c r="J82" s="127"/>
      <c r="K82" s="162"/>
      <c r="L82" s="119"/>
      <c r="M82" s="159"/>
    </row>
    <row r="83" spans="1:13" ht="15.5" x14ac:dyDescent="0.35">
      <c r="B83" s="115" t="s">
        <v>424</v>
      </c>
      <c r="C83" s="131"/>
      <c r="D83" s="163"/>
      <c r="E83" s="163"/>
      <c r="F83" s="163"/>
      <c r="G83" s="116">
        <f t="shared" si="9"/>
        <v>0</v>
      </c>
      <c r="H83" s="164"/>
      <c r="I83" s="165"/>
      <c r="J83" s="126"/>
      <c r="K83" s="165"/>
      <c r="L83" s="166"/>
      <c r="M83" s="159"/>
    </row>
    <row r="84" spans="1:13" ht="15.5" x14ac:dyDescent="0.35">
      <c r="B84" s="115" t="s">
        <v>425</v>
      </c>
      <c r="C84" s="131"/>
      <c r="D84" s="163"/>
      <c r="E84" s="163"/>
      <c r="F84" s="163"/>
      <c r="G84" s="116">
        <f t="shared" si="9"/>
        <v>0</v>
      </c>
      <c r="H84" s="164"/>
      <c r="I84" s="165"/>
      <c r="J84" s="127"/>
      <c r="K84" s="165"/>
      <c r="L84" s="166"/>
      <c r="M84" s="159"/>
    </row>
    <row r="85" spans="1:13" ht="15.5" x14ac:dyDescent="0.35">
      <c r="C85" s="167" t="s">
        <v>517</v>
      </c>
      <c r="D85" s="169">
        <f>SUM(D77:D84)</f>
        <v>0</v>
      </c>
      <c r="E85" s="169">
        <f>SUM(E77:E84)</f>
        <v>120000</v>
      </c>
      <c r="F85" s="169">
        <f>SUM(F77:F84)</f>
        <v>130000</v>
      </c>
      <c r="G85" s="169">
        <f>SUM(G77:G84)</f>
        <v>250000</v>
      </c>
      <c r="H85" s="168">
        <f>(H77*G77)+(H78*G78)+(H79*G79)+(H80*G80)+(H81*G81)+(H82*G82)+(H83*G83)+(H84*G84)</f>
        <v>225000</v>
      </c>
      <c r="I85" s="169">
        <f>SUM(I77:I84)</f>
        <v>117945.3</v>
      </c>
      <c r="J85" s="169">
        <f>SUM(J77:J84)</f>
        <v>129165.34</v>
      </c>
      <c r="K85" s="169">
        <f>SUM(K77:K84)</f>
        <v>18597.318312618623</v>
      </c>
      <c r="L85" s="166"/>
      <c r="M85" s="159"/>
    </row>
    <row r="86" spans="1:13" ht="15.5" x14ac:dyDescent="0.35">
      <c r="B86" s="118" t="s">
        <v>426</v>
      </c>
      <c r="C86" s="274"/>
      <c r="D86" s="274"/>
      <c r="E86" s="274"/>
      <c r="F86" s="274"/>
      <c r="G86" s="274"/>
      <c r="H86" s="274"/>
      <c r="I86" s="275"/>
      <c r="J86" s="275"/>
      <c r="K86" s="275"/>
      <c r="L86" s="274"/>
      <c r="M86" s="159"/>
    </row>
    <row r="87" spans="1:13" ht="15.5" x14ac:dyDescent="0.35">
      <c r="B87" s="115" t="s">
        <v>427</v>
      </c>
      <c r="C87" s="157"/>
      <c r="D87" s="161"/>
      <c r="E87" s="161"/>
      <c r="F87" s="161"/>
      <c r="G87" s="116">
        <f>SUM(D87:F87)</f>
        <v>0</v>
      </c>
      <c r="H87" s="160"/>
      <c r="I87" s="162"/>
      <c r="J87" s="126"/>
      <c r="K87" s="162"/>
      <c r="L87" s="119"/>
      <c r="M87" s="159"/>
    </row>
    <row r="88" spans="1:13" ht="15.5" x14ac:dyDescent="0.35">
      <c r="B88" s="115" t="s">
        <v>428</v>
      </c>
      <c r="C88" s="157"/>
      <c r="D88" s="161"/>
      <c r="E88" s="161"/>
      <c r="F88" s="161"/>
      <c r="G88" s="116">
        <f t="shared" ref="G88:G94" si="10">SUM(D88:F88)</f>
        <v>0</v>
      </c>
      <c r="H88" s="160"/>
      <c r="I88" s="162"/>
      <c r="J88" s="127"/>
      <c r="K88" s="162"/>
      <c r="L88" s="119"/>
      <c r="M88" s="159"/>
    </row>
    <row r="89" spans="1:13" ht="15.5" x14ac:dyDescent="0.35">
      <c r="B89" s="115" t="s">
        <v>429</v>
      </c>
      <c r="C89" s="157"/>
      <c r="D89" s="161"/>
      <c r="E89" s="161"/>
      <c r="F89" s="161"/>
      <c r="G89" s="116">
        <f t="shared" si="10"/>
        <v>0</v>
      </c>
      <c r="H89" s="160"/>
      <c r="I89" s="162"/>
      <c r="J89" s="126"/>
      <c r="K89" s="162"/>
      <c r="L89" s="119"/>
      <c r="M89" s="159"/>
    </row>
    <row r="90" spans="1:13" ht="15.5" x14ac:dyDescent="0.35">
      <c r="B90" s="115" t="s">
        <v>430</v>
      </c>
      <c r="C90" s="157"/>
      <c r="D90" s="161"/>
      <c r="E90" s="161"/>
      <c r="F90" s="161"/>
      <c r="G90" s="116">
        <f t="shared" si="10"/>
        <v>0</v>
      </c>
      <c r="H90" s="160"/>
      <c r="I90" s="162"/>
      <c r="J90" s="127"/>
      <c r="K90" s="162"/>
      <c r="L90" s="119"/>
      <c r="M90" s="159"/>
    </row>
    <row r="91" spans="1:13" ht="15.5" x14ac:dyDescent="0.35">
      <c r="B91" s="115" t="s">
        <v>431</v>
      </c>
      <c r="C91" s="157"/>
      <c r="D91" s="161"/>
      <c r="E91" s="161"/>
      <c r="F91" s="161"/>
      <c r="G91" s="116">
        <f t="shared" si="10"/>
        <v>0</v>
      </c>
      <c r="H91" s="160"/>
      <c r="I91" s="162"/>
      <c r="J91" s="126"/>
      <c r="K91" s="162"/>
      <c r="L91" s="119"/>
      <c r="M91" s="159"/>
    </row>
    <row r="92" spans="1:13" ht="15.5" x14ac:dyDescent="0.35">
      <c r="B92" s="115" t="s">
        <v>432</v>
      </c>
      <c r="C92" s="157"/>
      <c r="D92" s="161"/>
      <c r="E92" s="161"/>
      <c r="F92" s="161"/>
      <c r="G92" s="116">
        <f t="shared" si="10"/>
        <v>0</v>
      </c>
      <c r="H92" s="160"/>
      <c r="I92" s="162"/>
      <c r="J92" s="127"/>
      <c r="K92" s="162"/>
      <c r="L92" s="119"/>
      <c r="M92" s="159"/>
    </row>
    <row r="93" spans="1:13" ht="15.5" x14ac:dyDescent="0.35">
      <c r="B93" s="115" t="s">
        <v>433</v>
      </c>
      <c r="C93" s="131"/>
      <c r="D93" s="163"/>
      <c r="E93" s="163"/>
      <c r="F93" s="163"/>
      <c r="G93" s="116">
        <f t="shared" si="10"/>
        <v>0</v>
      </c>
      <c r="H93" s="164"/>
      <c r="I93" s="165"/>
      <c r="J93" s="126"/>
      <c r="K93" s="165"/>
      <c r="L93" s="166"/>
      <c r="M93" s="159"/>
    </row>
    <row r="94" spans="1:13" ht="15.5" x14ac:dyDescent="0.35">
      <c r="B94" s="115" t="s">
        <v>434</v>
      </c>
      <c r="C94" s="131"/>
      <c r="D94" s="163"/>
      <c r="E94" s="163"/>
      <c r="F94" s="163"/>
      <c r="G94" s="116">
        <f t="shared" si="10"/>
        <v>0</v>
      </c>
      <c r="H94" s="164"/>
      <c r="I94" s="165"/>
      <c r="J94" s="127"/>
      <c r="K94" s="165"/>
      <c r="L94" s="166"/>
      <c r="M94" s="159"/>
    </row>
    <row r="95" spans="1:13" ht="15.5" x14ac:dyDescent="0.35">
      <c r="C95" s="167" t="s">
        <v>517</v>
      </c>
      <c r="D95" s="168">
        <f>SUM(D87:D94)</f>
        <v>0</v>
      </c>
      <c r="E95" s="168">
        <f>SUM(E87:E94)</f>
        <v>0</v>
      </c>
      <c r="F95" s="168"/>
      <c r="G95" s="168">
        <f>SUM(G87:G94)</f>
        <v>0</v>
      </c>
      <c r="H95" s="168">
        <f>(H87*G87)+(H88*G88)+(H89*G89)+(H90*G90)+(H91*G91)+(H92*G92)+(H93*G93)+(H94*G94)</f>
        <v>0</v>
      </c>
      <c r="I95" s="168">
        <f t="shared" ref="I95:J95" si="11">SUM(I87:I94)</f>
        <v>0</v>
      </c>
      <c r="J95" s="171">
        <f t="shared" si="11"/>
        <v>0</v>
      </c>
      <c r="K95" s="171"/>
      <c r="L95" s="166"/>
      <c r="M95" s="159"/>
    </row>
    <row r="96" spans="1:13" ht="15.75" customHeight="1" x14ac:dyDescent="0.35">
      <c r="B96" s="187"/>
      <c r="C96" s="180"/>
      <c r="D96" s="188"/>
      <c r="E96" s="188"/>
      <c r="F96" s="188"/>
      <c r="G96" s="188"/>
      <c r="H96" s="188"/>
      <c r="I96" s="188"/>
      <c r="J96" s="188"/>
      <c r="K96" s="188"/>
      <c r="L96" s="180"/>
      <c r="M96" s="159"/>
    </row>
    <row r="97" spans="2:13" ht="15.5" x14ac:dyDescent="0.35">
      <c r="B97" s="167" t="s">
        <v>435</v>
      </c>
      <c r="C97" s="304" t="s">
        <v>589</v>
      </c>
      <c r="D97" s="304"/>
      <c r="E97" s="304"/>
      <c r="F97" s="304"/>
      <c r="G97" s="304"/>
      <c r="H97" s="304"/>
      <c r="I97" s="305"/>
      <c r="J97" s="305"/>
      <c r="K97" s="305"/>
      <c r="L97" s="304"/>
      <c r="M97" s="159"/>
    </row>
    <row r="98" spans="2:13" ht="15.5" x14ac:dyDescent="0.35">
      <c r="B98" s="118" t="s">
        <v>436</v>
      </c>
      <c r="C98" s="274" t="s">
        <v>590</v>
      </c>
      <c r="D98" s="274"/>
      <c r="E98" s="274"/>
      <c r="F98" s="274"/>
      <c r="G98" s="274"/>
      <c r="H98" s="274"/>
      <c r="I98" s="275"/>
      <c r="J98" s="275"/>
      <c r="K98" s="275"/>
      <c r="L98" s="274"/>
      <c r="M98" s="159"/>
    </row>
    <row r="99" spans="2:13" ht="31" x14ac:dyDescent="0.35">
      <c r="B99" s="115" t="s">
        <v>437</v>
      </c>
      <c r="C99" s="157" t="s">
        <v>602</v>
      </c>
      <c r="D99" s="133">
        <v>44009</v>
      </c>
      <c r="E99" s="163">
        <v>15000</v>
      </c>
      <c r="F99" s="133"/>
      <c r="G99" s="116">
        <f>SUM(D99:F99)</f>
        <v>59009</v>
      </c>
      <c r="H99" s="117">
        <v>0.3</v>
      </c>
      <c r="I99" s="267">
        <v>15000</v>
      </c>
      <c r="J99" s="126"/>
      <c r="K99" s="189">
        <v>10630.25</v>
      </c>
      <c r="L99" s="119"/>
      <c r="M99" s="159"/>
    </row>
    <row r="100" spans="2:13" ht="15.5" x14ac:dyDescent="0.35">
      <c r="B100" s="190" t="s">
        <v>438</v>
      </c>
      <c r="C100" s="191" t="s">
        <v>591</v>
      </c>
      <c r="D100" s="192">
        <v>15000</v>
      </c>
      <c r="E100" s="192">
        <v>15754</v>
      </c>
      <c r="F100" s="192"/>
      <c r="G100" s="193">
        <f t="shared" ref="G100:G106" si="12">SUM(D100:F100)</f>
        <v>30754</v>
      </c>
      <c r="H100" s="194">
        <v>0.4</v>
      </c>
      <c r="I100" s="267">
        <v>15754</v>
      </c>
      <c r="J100" s="195"/>
      <c r="K100" s="196">
        <v>5265.4096644829506</v>
      </c>
      <c r="L100" s="119"/>
      <c r="M100" s="159"/>
    </row>
    <row r="101" spans="2:13" ht="15.5" x14ac:dyDescent="0.35">
      <c r="B101" s="115" t="s">
        <v>439</v>
      </c>
      <c r="C101" s="157"/>
      <c r="D101" s="161"/>
      <c r="E101" s="161"/>
      <c r="F101" s="161"/>
      <c r="G101" s="116">
        <f t="shared" si="12"/>
        <v>0</v>
      </c>
      <c r="H101" s="160"/>
      <c r="I101" s="162"/>
      <c r="J101" s="126"/>
      <c r="K101" s="162"/>
      <c r="L101" s="119"/>
      <c r="M101" s="159"/>
    </row>
    <row r="102" spans="2:13" ht="15.5" x14ac:dyDescent="0.35">
      <c r="B102" s="115" t="s">
        <v>440</v>
      </c>
      <c r="C102" s="157"/>
      <c r="D102" s="161"/>
      <c r="E102" s="161"/>
      <c r="F102" s="161"/>
      <c r="G102" s="116">
        <f t="shared" si="12"/>
        <v>0</v>
      </c>
      <c r="H102" s="160"/>
      <c r="I102" s="162"/>
      <c r="J102" s="127"/>
      <c r="K102" s="162"/>
      <c r="L102" s="119"/>
      <c r="M102" s="159"/>
    </row>
    <row r="103" spans="2:13" ht="15.5" x14ac:dyDescent="0.35">
      <c r="B103" s="115" t="s">
        <v>441</v>
      </c>
      <c r="C103" s="157"/>
      <c r="D103" s="161"/>
      <c r="E103" s="161"/>
      <c r="F103" s="161"/>
      <c r="G103" s="116">
        <f t="shared" si="12"/>
        <v>0</v>
      </c>
      <c r="H103" s="160"/>
      <c r="I103" s="162"/>
      <c r="J103" s="126"/>
      <c r="K103" s="162"/>
      <c r="L103" s="119"/>
      <c r="M103" s="159"/>
    </row>
    <row r="104" spans="2:13" ht="15.5" x14ac:dyDescent="0.35">
      <c r="B104" s="115" t="s">
        <v>442</v>
      </c>
      <c r="C104" s="157"/>
      <c r="D104" s="161"/>
      <c r="E104" s="161"/>
      <c r="F104" s="161"/>
      <c r="G104" s="116">
        <f t="shared" si="12"/>
        <v>0</v>
      </c>
      <c r="H104" s="160"/>
      <c r="I104" s="162"/>
      <c r="J104" s="127"/>
      <c r="K104" s="162"/>
      <c r="L104" s="119"/>
      <c r="M104" s="159"/>
    </row>
    <row r="105" spans="2:13" ht="15.5" x14ac:dyDescent="0.35">
      <c r="B105" s="115" t="s">
        <v>443</v>
      </c>
      <c r="C105" s="131"/>
      <c r="D105" s="163"/>
      <c r="E105" s="163"/>
      <c r="F105" s="163"/>
      <c r="G105" s="116">
        <f t="shared" si="12"/>
        <v>0</v>
      </c>
      <c r="H105" s="164"/>
      <c r="I105" s="165"/>
      <c r="J105" s="126"/>
      <c r="K105" s="165"/>
      <c r="L105" s="166"/>
      <c r="M105" s="159"/>
    </row>
    <row r="106" spans="2:13" ht="15.5" x14ac:dyDescent="0.35">
      <c r="B106" s="115" t="s">
        <v>444</v>
      </c>
      <c r="C106" s="131"/>
      <c r="D106" s="163"/>
      <c r="E106" s="163"/>
      <c r="F106" s="163"/>
      <c r="G106" s="116">
        <f t="shared" si="12"/>
        <v>0</v>
      </c>
      <c r="H106" s="164"/>
      <c r="I106" s="165"/>
      <c r="J106" s="127"/>
      <c r="K106" s="165"/>
      <c r="L106" s="166"/>
      <c r="M106" s="159"/>
    </row>
    <row r="107" spans="2:13" ht="15.5" x14ac:dyDescent="0.35">
      <c r="C107" s="167" t="s">
        <v>517</v>
      </c>
      <c r="D107" s="168">
        <f>SUM(D99:D106)</f>
        <v>59009</v>
      </c>
      <c r="E107" s="168">
        <f>SUM(E99:E106)</f>
        <v>30754</v>
      </c>
      <c r="F107" s="168">
        <f>SUM(F99:F106)</f>
        <v>0</v>
      </c>
      <c r="G107" s="169">
        <f>SUM(G99:G106)</f>
        <v>89763</v>
      </c>
      <c r="H107" s="168">
        <f>(H99*G99)+(H100*G100)+(H101*G101)+(H102*G102)+(H103*G103)+(H104*G104)+(H105*G105)+(H106*G106)</f>
        <v>30004.300000000003</v>
      </c>
      <c r="I107" s="168">
        <f>SUM(I99:I106)</f>
        <v>30754</v>
      </c>
      <c r="J107" s="171">
        <f t="shared" ref="J107" si="13">SUM(J99:J106)</f>
        <v>0</v>
      </c>
      <c r="K107" s="171">
        <f>SUM(K99:K106)</f>
        <v>15895.659664482951</v>
      </c>
      <c r="L107" s="166"/>
      <c r="M107" s="197"/>
    </row>
    <row r="108" spans="2:13" ht="15.5" x14ac:dyDescent="0.35">
      <c r="B108" s="118" t="s">
        <v>445</v>
      </c>
      <c r="C108" s="274" t="s">
        <v>592</v>
      </c>
      <c r="D108" s="274"/>
      <c r="E108" s="274"/>
      <c r="F108" s="274"/>
      <c r="G108" s="274"/>
      <c r="H108" s="274"/>
      <c r="I108" s="275"/>
      <c r="J108" s="275"/>
      <c r="K108" s="275"/>
      <c r="L108" s="274"/>
      <c r="M108" s="155"/>
    </row>
    <row r="109" spans="2:13" ht="31" x14ac:dyDescent="0.35">
      <c r="B109" s="115" t="s">
        <v>446</v>
      </c>
      <c r="C109" s="157" t="s">
        <v>593</v>
      </c>
      <c r="D109" s="133"/>
      <c r="E109" s="163">
        <v>16628</v>
      </c>
      <c r="F109" s="133"/>
      <c r="G109" s="116">
        <f>SUM(D109:F109)</f>
        <v>16628</v>
      </c>
      <c r="H109" s="160">
        <v>0.3</v>
      </c>
      <c r="I109" s="262">
        <v>16628</v>
      </c>
      <c r="J109" s="126"/>
      <c r="K109" s="120"/>
      <c r="L109" s="119"/>
      <c r="M109" s="159"/>
    </row>
    <row r="110" spans="2:13" ht="31" x14ac:dyDescent="0.35">
      <c r="B110" s="115" t="s">
        <v>447</v>
      </c>
      <c r="C110" s="157" t="s">
        <v>594</v>
      </c>
      <c r="D110" s="133">
        <v>30000</v>
      </c>
      <c r="E110" s="163">
        <v>8314</v>
      </c>
      <c r="F110" s="133"/>
      <c r="G110" s="116">
        <f t="shared" ref="G110:G116" si="14">SUM(D110:F110)</f>
        <v>38314</v>
      </c>
      <c r="H110" s="117">
        <v>0.3</v>
      </c>
      <c r="I110" s="268">
        <v>8314</v>
      </c>
      <c r="J110" s="127"/>
      <c r="K110" s="122">
        <v>24391.79</v>
      </c>
      <c r="L110" s="262">
        <v>10000</v>
      </c>
      <c r="M110" s="159"/>
    </row>
    <row r="111" spans="2:13" ht="31" x14ac:dyDescent="0.35">
      <c r="B111" s="115" t="s">
        <v>448</v>
      </c>
      <c r="C111" s="157" t="s">
        <v>595</v>
      </c>
      <c r="D111" s="133">
        <v>30009</v>
      </c>
      <c r="E111" s="163">
        <v>8314</v>
      </c>
      <c r="F111" s="133"/>
      <c r="G111" s="116">
        <f>SUM(D111:F111)</f>
        <v>38323</v>
      </c>
      <c r="H111" s="117">
        <v>0.3</v>
      </c>
      <c r="I111" s="268">
        <v>8314</v>
      </c>
      <c r="J111" s="126"/>
      <c r="K111" s="122">
        <v>56434.704276005599</v>
      </c>
      <c r="L111" s="119"/>
      <c r="M111" s="159"/>
    </row>
    <row r="112" spans="2:13" ht="15.5" x14ac:dyDescent="0.35">
      <c r="B112" s="115" t="s">
        <v>449</v>
      </c>
      <c r="C112" s="157"/>
      <c r="D112" s="161"/>
      <c r="E112" s="161"/>
      <c r="F112" s="161"/>
      <c r="G112" s="116">
        <f t="shared" si="14"/>
        <v>0</v>
      </c>
      <c r="H112" s="160"/>
      <c r="I112" s="162"/>
      <c r="J112" s="127"/>
      <c r="K112" s="162"/>
      <c r="L112" s="119"/>
      <c r="M112" s="159"/>
    </row>
    <row r="113" spans="2:13" ht="15.5" x14ac:dyDescent="0.35">
      <c r="B113" s="115" t="s">
        <v>450</v>
      </c>
      <c r="C113" s="157"/>
      <c r="D113" s="161"/>
      <c r="E113" s="161"/>
      <c r="F113" s="161"/>
      <c r="G113" s="116">
        <f t="shared" si="14"/>
        <v>0</v>
      </c>
      <c r="H113" s="160"/>
      <c r="I113" s="162"/>
      <c r="J113" s="126"/>
      <c r="K113" s="162"/>
      <c r="L113" s="119"/>
      <c r="M113" s="159"/>
    </row>
    <row r="114" spans="2:13" ht="15.5" x14ac:dyDescent="0.35">
      <c r="B114" s="115" t="s">
        <v>451</v>
      </c>
      <c r="C114" s="157"/>
      <c r="D114" s="161"/>
      <c r="E114" s="161"/>
      <c r="F114" s="161"/>
      <c r="G114" s="116">
        <f t="shared" si="14"/>
        <v>0</v>
      </c>
      <c r="H114" s="160"/>
      <c r="I114" s="162"/>
      <c r="J114" s="127"/>
      <c r="K114" s="162"/>
      <c r="L114" s="119"/>
      <c r="M114" s="159"/>
    </row>
    <row r="115" spans="2:13" ht="15.5" x14ac:dyDescent="0.35">
      <c r="B115" s="115" t="s">
        <v>452</v>
      </c>
      <c r="C115" s="131"/>
      <c r="D115" s="163"/>
      <c r="E115" s="163"/>
      <c r="F115" s="163"/>
      <c r="G115" s="116">
        <f t="shared" si="14"/>
        <v>0</v>
      </c>
      <c r="H115" s="164"/>
      <c r="I115" s="165"/>
      <c r="J115" s="126"/>
      <c r="K115" s="165"/>
      <c r="L115" s="166"/>
      <c r="M115" s="159"/>
    </row>
    <row r="116" spans="2:13" ht="15.5" x14ac:dyDescent="0.35">
      <c r="B116" s="115" t="s">
        <v>453</v>
      </c>
      <c r="C116" s="131"/>
      <c r="D116" s="163"/>
      <c r="E116" s="163"/>
      <c r="F116" s="163"/>
      <c r="G116" s="116">
        <f t="shared" si="14"/>
        <v>0</v>
      </c>
      <c r="H116" s="164"/>
      <c r="I116" s="165"/>
      <c r="J116" s="127"/>
      <c r="K116" s="165"/>
      <c r="L116" s="166"/>
      <c r="M116" s="159"/>
    </row>
    <row r="117" spans="2:13" ht="15.5" x14ac:dyDescent="0.35">
      <c r="C117" s="167" t="s">
        <v>517</v>
      </c>
      <c r="D117" s="169">
        <f>SUM(D109:D116)</f>
        <v>60009</v>
      </c>
      <c r="E117" s="169">
        <f>SUM(E109:E116)</f>
        <v>33256</v>
      </c>
      <c r="F117" s="169">
        <f>SUM(F109:F116)</f>
        <v>0</v>
      </c>
      <c r="G117" s="169">
        <f>SUM(G109:G116)</f>
        <v>93265</v>
      </c>
      <c r="H117" s="168">
        <f>(H109*G109)+(H110*G110)+(H111*G111)+(H112*G112)+(H113*G113)+(H114*G114)+(H115*G115)+(H116*G116)</f>
        <v>27979.5</v>
      </c>
      <c r="I117" s="169">
        <f t="shared" ref="I117:J117" si="15">SUM(I109:I116)</f>
        <v>33256</v>
      </c>
      <c r="J117" s="169">
        <f t="shared" si="15"/>
        <v>0</v>
      </c>
      <c r="K117" s="169">
        <f>SUM(K109:K116)</f>
        <v>80826.4942760056</v>
      </c>
      <c r="L117" s="263">
        <f>SUM(L110:L116)</f>
        <v>10000</v>
      </c>
      <c r="M117" s="197"/>
    </row>
    <row r="118" spans="2:13" ht="15.5" x14ac:dyDescent="0.35">
      <c r="B118" s="198" t="s">
        <v>454</v>
      </c>
      <c r="C118" s="274"/>
      <c r="D118" s="274"/>
      <c r="E118" s="274"/>
      <c r="F118" s="274"/>
      <c r="G118" s="274"/>
      <c r="H118" s="274"/>
      <c r="I118" s="275"/>
      <c r="J118" s="275"/>
      <c r="K118" s="275"/>
      <c r="L118" s="274"/>
      <c r="M118" s="155"/>
    </row>
    <row r="119" spans="2:13" ht="15.5" x14ac:dyDescent="0.35">
      <c r="B119" s="115" t="s">
        <v>455</v>
      </c>
      <c r="C119" s="157"/>
      <c r="D119" s="161"/>
      <c r="E119" s="161"/>
      <c r="F119" s="161"/>
      <c r="G119" s="116">
        <f>SUM(D119:F119)</f>
        <v>0</v>
      </c>
      <c r="H119" s="160"/>
      <c r="I119" s="162"/>
      <c r="J119" s="126"/>
      <c r="K119" s="162"/>
      <c r="L119" s="119"/>
      <c r="M119" s="159"/>
    </row>
    <row r="120" spans="2:13" ht="15.5" x14ac:dyDescent="0.35">
      <c r="B120" s="115" t="s">
        <v>456</v>
      </c>
      <c r="C120" s="157"/>
      <c r="D120" s="161"/>
      <c r="E120" s="161"/>
      <c r="F120" s="161"/>
      <c r="G120" s="116">
        <f>SUM(D120:F120)</f>
        <v>0</v>
      </c>
      <c r="H120" s="160"/>
      <c r="I120" s="162"/>
      <c r="J120" s="127"/>
      <c r="K120" s="162"/>
      <c r="L120" s="119"/>
      <c r="M120" s="159"/>
    </row>
    <row r="121" spans="2:13" ht="15.5" x14ac:dyDescent="0.35">
      <c r="B121" s="115" t="s">
        <v>457</v>
      </c>
      <c r="C121" s="157"/>
      <c r="D121" s="161"/>
      <c r="E121" s="161"/>
      <c r="F121" s="161"/>
      <c r="G121" s="116">
        <f t="shared" ref="G121:G126" si="16">SUM(D121:F121)</f>
        <v>0</v>
      </c>
      <c r="H121" s="160"/>
      <c r="I121" s="162"/>
      <c r="J121" s="126"/>
      <c r="K121" s="162"/>
      <c r="L121" s="119"/>
      <c r="M121" s="159"/>
    </row>
    <row r="122" spans="2:13" ht="15.5" x14ac:dyDescent="0.35">
      <c r="B122" s="115" t="s">
        <v>458</v>
      </c>
      <c r="C122" s="157"/>
      <c r="D122" s="161"/>
      <c r="E122" s="161"/>
      <c r="F122" s="161"/>
      <c r="G122" s="116">
        <f t="shared" si="16"/>
        <v>0</v>
      </c>
      <c r="H122" s="160"/>
      <c r="I122" s="162"/>
      <c r="J122" s="127"/>
      <c r="K122" s="162"/>
      <c r="L122" s="119"/>
      <c r="M122" s="159"/>
    </row>
    <row r="123" spans="2:13" ht="15.5" x14ac:dyDescent="0.35">
      <c r="B123" s="115" t="s">
        <v>459</v>
      </c>
      <c r="C123" s="157"/>
      <c r="D123" s="161"/>
      <c r="E123" s="161"/>
      <c r="F123" s="161"/>
      <c r="G123" s="116">
        <f t="shared" si="16"/>
        <v>0</v>
      </c>
      <c r="H123" s="160"/>
      <c r="I123" s="162"/>
      <c r="J123" s="126"/>
      <c r="K123" s="162"/>
      <c r="L123" s="119"/>
      <c r="M123" s="159"/>
    </row>
    <row r="124" spans="2:13" ht="15.5" x14ac:dyDescent="0.35">
      <c r="B124" s="115" t="s">
        <v>460</v>
      </c>
      <c r="C124" s="157"/>
      <c r="D124" s="161"/>
      <c r="E124" s="161"/>
      <c r="F124" s="161"/>
      <c r="G124" s="116">
        <f t="shared" si="16"/>
        <v>0</v>
      </c>
      <c r="H124" s="160"/>
      <c r="I124" s="162"/>
      <c r="J124" s="127"/>
      <c r="K124" s="162"/>
      <c r="L124" s="119"/>
      <c r="M124" s="159"/>
    </row>
    <row r="125" spans="2:13" ht="15.5" x14ac:dyDescent="0.35">
      <c r="B125" s="115" t="s">
        <v>461</v>
      </c>
      <c r="C125" s="131"/>
      <c r="D125" s="163"/>
      <c r="E125" s="163"/>
      <c r="F125" s="163"/>
      <c r="G125" s="116">
        <f t="shared" si="16"/>
        <v>0</v>
      </c>
      <c r="H125" s="164"/>
      <c r="I125" s="165"/>
      <c r="J125" s="126"/>
      <c r="K125" s="165"/>
      <c r="L125" s="166"/>
      <c r="M125" s="159"/>
    </row>
    <row r="126" spans="2:13" ht="15.5" x14ac:dyDescent="0.35">
      <c r="B126" s="115" t="s">
        <v>462</v>
      </c>
      <c r="C126" s="131"/>
      <c r="D126" s="163"/>
      <c r="E126" s="163"/>
      <c r="F126" s="163"/>
      <c r="G126" s="116">
        <f t="shared" si="16"/>
        <v>0</v>
      </c>
      <c r="H126" s="164"/>
      <c r="I126" s="165"/>
      <c r="J126" s="127"/>
      <c r="K126" s="165"/>
      <c r="L126" s="166"/>
      <c r="M126" s="159"/>
    </row>
    <row r="127" spans="2:13" ht="15.5" x14ac:dyDescent="0.35">
      <c r="C127" s="167" t="s">
        <v>517</v>
      </c>
      <c r="D127" s="169">
        <f>SUM(D119:D126)</f>
        <v>0</v>
      </c>
      <c r="E127" s="169">
        <f>SUM(E119:E126)</f>
        <v>0</v>
      </c>
      <c r="F127" s="169">
        <f>SUM(F119:F126)</f>
        <v>0</v>
      </c>
      <c r="G127" s="169">
        <f>SUM(G119:G126)</f>
        <v>0</v>
      </c>
      <c r="H127" s="168">
        <f>(H119*G119)+(H120*G120)+(H121*G121)+(H122*G122)+(H123*G123)+(H124*G124)+(H125*G125)+(H126*G126)</f>
        <v>0</v>
      </c>
      <c r="I127" s="169">
        <f t="shared" ref="I127:J127" si="17">SUM(I119:I126)</f>
        <v>0</v>
      </c>
      <c r="J127" s="169">
        <f t="shared" si="17"/>
        <v>0</v>
      </c>
      <c r="K127" s="169"/>
      <c r="L127" s="166"/>
      <c r="M127" s="197"/>
    </row>
    <row r="128" spans="2:13" ht="15.5" x14ac:dyDescent="0.35">
      <c r="B128" s="198" t="s">
        <v>463</v>
      </c>
      <c r="C128" s="126"/>
      <c r="D128" s="126"/>
      <c r="E128" s="126"/>
      <c r="F128" s="126"/>
      <c r="G128" s="126"/>
      <c r="H128" s="126"/>
      <c r="I128" s="126"/>
      <c r="J128" s="126"/>
      <c r="K128" s="126"/>
      <c r="L128" s="126"/>
      <c r="M128" s="155"/>
    </row>
    <row r="129" spans="2:13" ht="15.5" x14ac:dyDescent="0.35">
      <c r="B129" s="115" t="s">
        <v>464</v>
      </c>
      <c r="C129" s="157"/>
      <c r="D129" s="161"/>
      <c r="E129" s="161"/>
      <c r="F129" s="161"/>
      <c r="G129" s="116">
        <f>SUM(D129:F129)</f>
        <v>0</v>
      </c>
      <c r="H129" s="160"/>
      <c r="I129" s="162"/>
      <c r="J129" s="162"/>
      <c r="K129" s="162"/>
      <c r="L129" s="119"/>
      <c r="M129" s="159"/>
    </row>
    <row r="130" spans="2:13" ht="15.5" x14ac:dyDescent="0.35">
      <c r="B130" s="115" t="s">
        <v>465</v>
      </c>
      <c r="C130" s="157"/>
      <c r="D130" s="161"/>
      <c r="E130" s="161"/>
      <c r="F130" s="161"/>
      <c r="G130" s="116">
        <f t="shared" ref="G130:G136" si="18">SUM(D130:F130)</f>
        <v>0</v>
      </c>
      <c r="H130" s="160"/>
      <c r="I130" s="162"/>
      <c r="J130" s="126"/>
      <c r="K130" s="162"/>
      <c r="L130" s="119"/>
      <c r="M130" s="159"/>
    </row>
    <row r="131" spans="2:13" ht="15.5" x14ac:dyDescent="0.35">
      <c r="B131" s="115" t="s">
        <v>466</v>
      </c>
      <c r="C131" s="157"/>
      <c r="D131" s="161"/>
      <c r="E131" s="161"/>
      <c r="F131" s="161"/>
      <c r="G131" s="116">
        <f t="shared" si="18"/>
        <v>0</v>
      </c>
      <c r="H131" s="160"/>
      <c r="I131" s="162"/>
      <c r="J131" s="127"/>
      <c r="K131" s="162"/>
      <c r="L131" s="119"/>
      <c r="M131" s="159"/>
    </row>
    <row r="132" spans="2:13" ht="15.5" x14ac:dyDescent="0.35">
      <c r="B132" s="115" t="s">
        <v>467</v>
      </c>
      <c r="C132" s="157"/>
      <c r="D132" s="161"/>
      <c r="E132" s="161"/>
      <c r="F132" s="161"/>
      <c r="G132" s="116">
        <f t="shared" si="18"/>
        <v>0</v>
      </c>
      <c r="H132" s="160"/>
      <c r="I132" s="162"/>
      <c r="J132" s="126"/>
      <c r="K132" s="162"/>
      <c r="L132" s="119"/>
      <c r="M132" s="159"/>
    </row>
    <row r="133" spans="2:13" ht="15.5" x14ac:dyDescent="0.35">
      <c r="B133" s="115" t="s">
        <v>468</v>
      </c>
      <c r="C133" s="157"/>
      <c r="D133" s="161"/>
      <c r="E133" s="161"/>
      <c r="F133" s="161"/>
      <c r="G133" s="116">
        <f t="shared" si="18"/>
        <v>0</v>
      </c>
      <c r="H133" s="160"/>
      <c r="I133" s="162"/>
      <c r="J133" s="127"/>
      <c r="K133" s="162"/>
      <c r="L133" s="119"/>
      <c r="M133" s="159"/>
    </row>
    <row r="134" spans="2:13" ht="15.5" x14ac:dyDescent="0.35">
      <c r="B134" s="115" t="s">
        <v>469</v>
      </c>
      <c r="C134" s="157"/>
      <c r="D134" s="161"/>
      <c r="E134" s="161"/>
      <c r="F134" s="161"/>
      <c r="G134" s="116">
        <f t="shared" si="18"/>
        <v>0</v>
      </c>
      <c r="H134" s="160"/>
      <c r="I134" s="162"/>
      <c r="J134" s="126"/>
      <c r="K134" s="162"/>
      <c r="L134" s="119"/>
      <c r="M134" s="159"/>
    </row>
    <row r="135" spans="2:13" ht="15.5" x14ac:dyDescent="0.35">
      <c r="B135" s="115" t="s">
        <v>470</v>
      </c>
      <c r="C135" s="131"/>
      <c r="D135" s="163"/>
      <c r="E135" s="163"/>
      <c r="F135" s="163"/>
      <c r="G135" s="116">
        <f t="shared" si="18"/>
        <v>0</v>
      </c>
      <c r="H135" s="164"/>
      <c r="I135" s="165"/>
      <c r="J135" s="127"/>
      <c r="K135" s="165"/>
      <c r="L135" s="166"/>
      <c r="M135" s="159"/>
    </row>
    <row r="136" spans="2:13" ht="15.5" x14ac:dyDescent="0.35">
      <c r="B136" s="115" t="s">
        <v>471</v>
      </c>
      <c r="C136" s="131"/>
      <c r="D136" s="163"/>
      <c r="E136" s="163"/>
      <c r="F136" s="163"/>
      <c r="G136" s="116">
        <f t="shared" si="18"/>
        <v>0</v>
      </c>
      <c r="H136" s="164"/>
      <c r="I136" s="165"/>
      <c r="J136" s="126"/>
      <c r="K136" s="165"/>
      <c r="L136" s="166"/>
      <c r="M136" s="159"/>
    </row>
    <row r="137" spans="2:13" ht="15.5" x14ac:dyDescent="0.35">
      <c r="C137" s="167" t="s">
        <v>517</v>
      </c>
      <c r="D137" s="168">
        <f>SUM(D129:D136)</f>
        <v>0</v>
      </c>
      <c r="E137" s="168">
        <f>SUM(E129:E136)</f>
        <v>0</v>
      </c>
      <c r="F137" s="168">
        <f>SUM(F129:F136)</f>
        <v>0</v>
      </c>
      <c r="G137" s="168">
        <f>SUM(G129:G136)</f>
        <v>0</v>
      </c>
      <c r="H137" s="168">
        <f>(H129*G129)+(H130*G130)+(H131*G131)+(H132*G132)+(H133*G133)+(H134*G134)+(H135*G135)+(H136*G136)</f>
        <v>0</v>
      </c>
      <c r="I137" s="171"/>
      <c r="J137" s="171"/>
      <c r="K137" s="171"/>
      <c r="L137" s="166"/>
      <c r="M137" s="197"/>
    </row>
    <row r="138" spans="2:13" ht="15.75" customHeight="1" x14ac:dyDescent="0.35">
      <c r="B138" s="187"/>
      <c r="C138" s="180"/>
      <c r="D138" s="188"/>
      <c r="E138" s="188"/>
      <c r="F138" s="188"/>
      <c r="G138" s="188"/>
      <c r="H138" s="188"/>
      <c r="I138" s="188"/>
      <c r="J138" s="188"/>
      <c r="K138" s="188"/>
      <c r="L138" s="199"/>
      <c r="M138" s="200"/>
    </row>
    <row r="139" spans="2:13" ht="15.5" x14ac:dyDescent="0.35">
      <c r="B139" s="167" t="s">
        <v>472</v>
      </c>
      <c r="C139" s="304"/>
      <c r="D139" s="304"/>
      <c r="E139" s="304"/>
      <c r="F139" s="304"/>
      <c r="G139" s="304"/>
      <c r="H139" s="304"/>
      <c r="I139" s="305"/>
      <c r="J139" s="305"/>
      <c r="K139" s="305"/>
      <c r="L139" s="304"/>
      <c r="M139" s="154"/>
    </row>
    <row r="140" spans="2:13" ht="15.5" x14ac:dyDescent="0.35">
      <c r="B140" s="118" t="s">
        <v>473</v>
      </c>
      <c r="C140" s="274"/>
      <c r="D140" s="274"/>
      <c r="E140" s="274"/>
      <c r="F140" s="274"/>
      <c r="G140" s="274"/>
      <c r="H140" s="274"/>
      <c r="I140" s="275"/>
      <c r="J140" s="275"/>
      <c r="K140" s="275"/>
      <c r="L140" s="274"/>
      <c r="M140" s="155"/>
    </row>
    <row r="141" spans="2:13" ht="15.5" x14ac:dyDescent="0.35">
      <c r="B141" s="115" t="s">
        <v>474</v>
      </c>
      <c r="C141" s="157"/>
      <c r="D141" s="161"/>
      <c r="E141" s="161"/>
      <c r="F141" s="161"/>
      <c r="G141" s="116">
        <f>SUM(D141:F141)</f>
        <v>0</v>
      </c>
      <c r="H141" s="160"/>
      <c r="I141" s="162"/>
      <c r="J141" s="162"/>
      <c r="K141" s="162"/>
      <c r="L141" s="119"/>
      <c r="M141" s="159"/>
    </row>
    <row r="142" spans="2:13" ht="15.5" x14ac:dyDescent="0.35">
      <c r="B142" s="115" t="s">
        <v>475</v>
      </c>
      <c r="C142" s="157"/>
      <c r="D142" s="161"/>
      <c r="E142" s="161"/>
      <c r="F142" s="161"/>
      <c r="G142" s="116">
        <f t="shared" ref="G142:G148" si="19">SUM(D142:F142)</f>
        <v>0</v>
      </c>
      <c r="H142" s="160"/>
      <c r="I142" s="162"/>
      <c r="J142" s="162"/>
      <c r="K142" s="162"/>
      <c r="L142" s="119"/>
      <c r="M142" s="159"/>
    </row>
    <row r="143" spans="2:13" ht="15.5" x14ac:dyDescent="0.35">
      <c r="B143" s="115" t="s">
        <v>476</v>
      </c>
      <c r="C143" s="157"/>
      <c r="D143" s="161"/>
      <c r="E143" s="161"/>
      <c r="F143" s="161"/>
      <c r="G143" s="116">
        <f t="shared" si="19"/>
        <v>0</v>
      </c>
      <c r="H143" s="160"/>
      <c r="I143" s="162"/>
      <c r="J143" s="162"/>
      <c r="K143" s="162"/>
      <c r="L143" s="119"/>
      <c r="M143" s="159"/>
    </row>
    <row r="144" spans="2:13" ht="15.5" x14ac:dyDescent="0.35">
      <c r="B144" s="115" t="s">
        <v>477</v>
      </c>
      <c r="C144" s="157"/>
      <c r="D144" s="161"/>
      <c r="E144" s="161"/>
      <c r="F144" s="161"/>
      <c r="G144" s="116">
        <f t="shared" si="19"/>
        <v>0</v>
      </c>
      <c r="H144" s="160"/>
      <c r="I144" s="162"/>
      <c r="J144" s="162"/>
      <c r="K144" s="162"/>
      <c r="L144" s="119"/>
      <c r="M144" s="159"/>
    </row>
    <row r="145" spans="2:13" ht="15.5" x14ac:dyDescent="0.35">
      <c r="B145" s="115" t="s">
        <v>478</v>
      </c>
      <c r="C145" s="157"/>
      <c r="D145" s="161"/>
      <c r="E145" s="161"/>
      <c r="F145" s="161"/>
      <c r="G145" s="116">
        <f t="shared" si="19"/>
        <v>0</v>
      </c>
      <c r="H145" s="160"/>
      <c r="I145" s="162"/>
      <c r="J145" s="162"/>
      <c r="K145" s="162"/>
      <c r="L145" s="119"/>
      <c r="M145" s="159"/>
    </row>
    <row r="146" spans="2:13" ht="15.5" x14ac:dyDescent="0.35">
      <c r="B146" s="115" t="s">
        <v>479</v>
      </c>
      <c r="C146" s="157"/>
      <c r="D146" s="161"/>
      <c r="E146" s="161"/>
      <c r="F146" s="161"/>
      <c r="G146" s="116">
        <f t="shared" si="19"/>
        <v>0</v>
      </c>
      <c r="H146" s="160"/>
      <c r="I146" s="162"/>
      <c r="J146" s="162"/>
      <c r="K146" s="162"/>
      <c r="L146" s="119"/>
      <c r="M146" s="159"/>
    </row>
    <row r="147" spans="2:13" ht="15.5" x14ac:dyDescent="0.35">
      <c r="B147" s="115" t="s">
        <v>480</v>
      </c>
      <c r="C147" s="131"/>
      <c r="D147" s="163"/>
      <c r="E147" s="163"/>
      <c r="F147" s="163"/>
      <c r="G147" s="116">
        <f t="shared" si="19"/>
        <v>0</v>
      </c>
      <c r="H147" s="164"/>
      <c r="I147" s="165"/>
      <c r="J147" s="165"/>
      <c r="K147" s="165"/>
      <c r="L147" s="166"/>
      <c r="M147" s="159"/>
    </row>
    <row r="148" spans="2:13" ht="15.5" x14ac:dyDescent="0.35">
      <c r="B148" s="115" t="s">
        <v>481</v>
      </c>
      <c r="C148" s="131"/>
      <c r="D148" s="163"/>
      <c r="E148" s="163"/>
      <c r="F148" s="163"/>
      <c r="G148" s="116">
        <f t="shared" si="19"/>
        <v>0</v>
      </c>
      <c r="H148" s="164"/>
      <c r="I148" s="165"/>
      <c r="J148" s="165"/>
      <c r="K148" s="165"/>
      <c r="L148" s="166"/>
      <c r="M148" s="159"/>
    </row>
    <row r="149" spans="2:13" ht="15.5" x14ac:dyDescent="0.35">
      <c r="C149" s="167" t="s">
        <v>517</v>
      </c>
      <c r="D149" s="168">
        <f>SUM(D141:D148)</f>
        <v>0</v>
      </c>
      <c r="E149" s="168">
        <f>SUM(E141:E148)</f>
        <v>0</v>
      </c>
      <c r="F149" s="168">
        <f>SUM(F141:F148)</f>
        <v>0</v>
      </c>
      <c r="G149" s="169">
        <f>SUM(G141:G148)</f>
        <v>0</v>
      </c>
      <c r="H149" s="168">
        <f>(H141*G141)+(H142*G142)+(H143*G143)+(H144*G144)+(H145*G145)+(H146*G146)+(H147*G147)+(H148*G148)</f>
        <v>0</v>
      </c>
      <c r="I149" s="171"/>
      <c r="J149" s="171"/>
      <c r="K149" s="171"/>
      <c r="L149" s="166"/>
      <c r="M149" s="197"/>
    </row>
    <row r="150" spans="2:13" ht="15.5" x14ac:dyDescent="0.35">
      <c r="B150" s="118" t="s">
        <v>482</v>
      </c>
      <c r="C150" s="274"/>
      <c r="D150" s="274"/>
      <c r="E150" s="274"/>
      <c r="F150" s="274"/>
      <c r="G150" s="274"/>
      <c r="H150" s="274"/>
      <c r="I150" s="275"/>
      <c r="J150" s="275"/>
      <c r="K150" s="275"/>
      <c r="L150" s="274"/>
      <c r="M150" s="155"/>
    </row>
    <row r="151" spans="2:13" ht="15.5" x14ac:dyDescent="0.35">
      <c r="B151" s="115" t="s">
        <v>483</v>
      </c>
      <c r="C151" s="157"/>
      <c r="D151" s="161"/>
      <c r="E151" s="161"/>
      <c r="F151" s="161"/>
      <c r="G151" s="116">
        <f>SUM(D151:F151)</f>
        <v>0</v>
      </c>
      <c r="H151" s="160"/>
      <c r="I151" s="162"/>
      <c r="J151" s="162"/>
      <c r="K151" s="162"/>
      <c r="L151" s="119"/>
      <c r="M151" s="159"/>
    </row>
    <row r="152" spans="2:13" ht="15.5" x14ac:dyDescent="0.35">
      <c r="B152" s="115" t="s">
        <v>484</v>
      </c>
      <c r="C152" s="157"/>
      <c r="D152" s="161"/>
      <c r="E152" s="161"/>
      <c r="F152" s="161"/>
      <c r="G152" s="116">
        <f t="shared" ref="G152:G158" si="20">SUM(D152:F152)</f>
        <v>0</v>
      </c>
      <c r="H152" s="160"/>
      <c r="I152" s="162"/>
      <c r="J152" s="162"/>
      <c r="K152" s="162"/>
      <c r="L152" s="119"/>
      <c r="M152" s="159"/>
    </row>
    <row r="153" spans="2:13" ht="15.5" x14ac:dyDescent="0.35">
      <c r="B153" s="115" t="s">
        <v>485</v>
      </c>
      <c r="C153" s="157"/>
      <c r="D153" s="161"/>
      <c r="E153" s="161"/>
      <c r="F153" s="161"/>
      <c r="G153" s="116">
        <f t="shared" si="20"/>
        <v>0</v>
      </c>
      <c r="H153" s="160"/>
      <c r="I153" s="162"/>
      <c r="J153" s="162"/>
      <c r="K153" s="162"/>
      <c r="L153" s="119"/>
      <c r="M153" s="159"/>
    </row>
    <row r="154" spans="2:13" ht="15.5" x14ac:dyDescent="0.35">
      <c r="B154" s="115" t="s">
        <v>486</v>
      </c>
      <c r="C154" s="157"/>
      <c r="D154" s="161"/>
      <c r="E154" s="161"/>
      <c r="F154" s="161"/>
      <c r="G154" s="116">
        <f t="shared" si="20"/>
        <v>0</v>
      </c>
      <c r="H154" s="160"/>
      <c r="I154" s="162"/>
      <c r="J154" s="162"/>
      <c r="K154" s="162"/>
      <c r="L154" s="119"/>
      <c r="M154" s="159"/>
    </row>
    <row r="155" spans="2:13" ht="15.5" x14ac:dyDescent="0.35">
      <c r="B155" s="115" t="s">
        <v>487</v>
      </c>
      <c r="C155" s="157"/>
      <c r="D155" s="161"/>
      <c r="E155" s="161"/>
      <c r="F155" s="161"/>
      <c r="G155" s="116">
        <f t="shared" si="20"/>
        <v>0</v>
      </c>
      <c r="H155" s="160"/>
      <c r="I155" s="162"/>
      <c r="J155" s="162"/>
      <c r="K155" s="162"/>
      <c r="L155" s="119"/>
      <c r="M155" s="159"/>
    </row>
    <row r="156" spans="2:13" ht="15.5" x14ac:dyDescent="0.35">
      <c r="B156" s="115" t="s">
        <v>488</v>
      </c>
      <c r="C156" s="157"/>
      <c r="D156" s="161"/>
      <c r="E156" s="161"/>
      <c r="F156" s="161"/>
      <c r="G156" s="116">
        <f t="shared" si="20"/>
        <v>0</v>
      </c>
      <c r="H156" s="160"/>
      <c r="I156" s="162"/>
      <c r="J156" s="162"/>
      <c r="K156" s="162"/>
      <c r="L156" s="119"/>
      <c r="M156" s="159"/>
    </row>
    <row r="157" spans="2:13" ht="15.5" x14ac:dyDescent="0.35">
      <c r="B157" s="115" t="s">
        <v>489</v>
      </c>
      <c r="C157" s="131"/>
      <c r="D157" s="163"/>
      <c r="E157" s="163"/>
      <c r="F157" s="163"/>
      <c r="G157" s="116">
        <f t="shared" si="20"/>
        <v>0</v>
      </c>
      <c r="H157" s="164"/>
      <c r="I157" s="165"/>
      <c r="J157" s="165"/>
      <c r="K157" s="165"/>
      <c r="L157" s="166"/>
      <c r="M157" s="159"/>
    </row>
    <row r="158" spans="2:13" ht="15.5" x14ac:dyDescent="0.35">
      <c r="B158" s="115" t="s">
        <v>490</v>
      </c>
      <c r="C158" s="131"/>
      <c r="D158" s="163"/>
      <c r="E158" s="163"/>
      <c r="F158" s="163"/>
      <c r="G158" s="116">
        <f t="shared" si="20"/>
        <v>0</v>
      </c>
      <c r="H158" s="164"/>
      <c r="I158" s="165"/>
      <c r="J158" s="165"/>
      <c r="K158" s="165"/>
      <c r="L158" s="166"/>
      <c r="M158" s="159"/>
    </row>
    <row r="159" spans="2:13" ht="15.5" x14ac:dyDescent="0.35">
      <c r="C159" s="167" t="s">
        <v>517</v>
      </c>
      <c r="D159" s="169">
        <f>SUM(D151:D158)</f>
        <v>0</v>
      </c>
      <c r="E159" s="169">
        <f>SUM(E151:E158)</f>
        <v>0</v>
      </c>
      <c r="F159" s="169">
        <f>SUM(F151:F158)</f>
        <v>0</v>
      </c>
      <c r="G159" s="169">
        <f>SUM(G151:G158)</f>
        <v>0</v>
      </c>
      <c r="H159" s="168">
        <f>(H151*G151)+(H152*G152)+(H153*G153)+(H154*G154)+(H155*G155)+(H156*G156)+(H157*G157)+(H158*G158)</f>
        <v>0</v>
      </c>
      <c r="I159" s="171"/>
      <c r="J159" s="171"/>
      <c r="K159" s="171"/>
      <c r="L159" s="166"/>
      <c r="M159" s="197"/>
    </row>
    <row r="160" spans="2:13" ht="15.5" x14ac:dyDescent="0.35">
      <c r="B160" s="118" t="s">
        <v>491</v>
      </c>
      <c r="C160" s="274"/>
      <c r="D160" s="274"/>
      <c r="E160" s="274"/>
      <c r="F160" s="274"/>
      <c r="G160" s="274"/>
      <c r="H160" s="274"/>
      <c r="I160" s="275"/>
      <c r="J160" s="275"/>
      <c r="K160" s="275"/>
      <c r="L160" s="274"/>
      <c r="M160" s="155"/>
    </row>
    <row r="161" spans="2:13" ht="15.5" x14ac:dyDescent="0.35">
      <c r="B161" s="115" t="s">
        <v>492</v>
      </c>
      <c r="C161" s="157"/>
      <c r="D161" s="161"/>
      <c r="E161" s="161"/>
      <c r="F161" s="161"/>
      <c r="G161" s="116">
        <f>SUM(D161:F161)</f>
        <v>0</v>
      </c>
      <c r="H161" s="160"/>
      <c r="I161" s="162"/>
      <c r="J161" s="162"/>
      <c r="K161" s="162"/>
      <c r="L161" s="119"/>
      <c r="M161" s="159"/>
    </row>
    <row r="162" spans="2:13" ht="15.5" x14ac:dyDescent="0.35">
      <c r="B162" s="115" t="s">
        <v>493</v>
      </c>
      <c r="C162" s="157"/>
      <c r="D162" s="161"/>
      <c r="E162" s="161"/>
      <c r="F162" s="161"/>
      <c r="G162" s="116">
        <f t="shared" ref="G162:G168" si="21">SUM(D162:F162)</f>
        <v>0</v>
      </c>
      <c r="H162" s="160"/>
      <c r="I162" s="162"/>
      <c r="J162" s="162"/>
      <c r="K162" s="162"/>
      <c r="L162" s="119"/>
      <c r="M162" s="159"/>
    </row>
    <row r="163" spans="2:13" ht="15.5" x14ac:dyDescent="0.35">
      <c r="B163" s="115" t="s">
        <v>494</v>
      </c>
      <c r="C163" s="157"/>
      <c r="D163" s="161"/>
      <c r="E163" s="161"/>
      <c r="F163" s="161"/>
      <c r="G163" s="116">
        <f t="shared" si="21"/>
        <v>0</v>
      </c>
      <c r="H163" s="160"/>
      <c r="I163" s="162"/>
      <c r="J163" s="162"/>
      <c r="K163" s="162"/>
      <c r="L163" s="119"/>
      <c r="M163" s="159"/>
    </row>
    <row r="164" spans="2:13" ht="15.5" x14ac:dyDescent="0.35">
      <c r="B164" s="115" t="s">
        <v>495</v>
      </c>
      <c r="C164" s="157"/>
      <c r="D164" s="161"/>
      <c r="E164" s="161"/>
      <c r="F164" s="161"/>
      <c r="G164" s="116">
        <f t="shared" si="21"/>
        <v>0</v>
      </c>
      <c r="H164" s="160"/>
      <c r="I164" s="162"/>
      <c r="J164" s="162"/>
      <c r="K164" s="162"/>
      <c r="L164" s="119"/>
      <c r="M164" s="159"/>
    </row>
    <row r="165" spans="2:13" ht="15.5" x14ac:dyDescent="0.35">
      <c r="B165" s="115" t="s">
        <v>496</v>
      </c>
      <c r="C165" s="157"/>
      <c r="D165" s="161"/>
      <c r="E165" s="161"/>
      <c r="F165" s="161"/>
      <c r="G165" s="116">
        <f t="shared" si="21"/>
        <v>0</v>
      </c>
      <c r="H165" s="160"/>
      <c r="I165" s="162"/>
      <c r="J165" s="162"/>
      <c r="K165" s="162"/>
      <c r="L165" s="119"/>
      <c r="M165" s="159"/>
    </row>
    <row r="166" spans="2:13" ht="15.5" x14ac:dyDescent="0.35">
      <c r="B166" s="115" t="s">
        <v>497</v>
      </c>
      <c r="C166" s="157"/>
      <c r="D166" s="161"/>
      <c r="E166" s="161"/>
      <c r="F166" s="161"/>
      <c r="G166" s="116">
        <f t="shared" si="21"/>
        <v>0</v>
      </c>
      <c r="H166" s="160"/>
      <c r="I166" s="162"/>
      <c r="J166" s="162"/>
      <c r="K166" s="162"/>
      <c r="L166" s="119"/>
      <c r="M166" s="159"/>
    </row>
    <row r="167" spans="2:13" ht="15.5" x14ac:dyDescent="0.35">
      <c r="B167" s="115" t="s">
        <v>498</v>
      </c>
      <c r="C167" s="131"/>
      <c r="D167" s="163"/>
      <c r="E167" s="163"/>
      <c r="F167" s="163"/>
      <c r="G167" s="116">
        <f t="shared" si="21"/>
        <v>0</v>
      </c>
      <c r="H167" s="164"/>
      <c r="I167" s="165"/>
      <c r="J167" s="165"/>
      <c r="K167" s="165"/>
      <c r="L167" s="166"/>
      <c r="M167" s="159"/>
    </row>
    <row r="168" spans="2:13" ht="15.5" x14ac:dyDescent="0.35">
      <c r="B168" s="115" t="s">
        <v>499</v>
      </c>
      <c r="C168" s="131"/>
      <c r="D168" s="163"/>
      <c r="E168" s="163"/>
      <c r="F168" s="163"/>
      <c r="G168" s="116">
        <f t="shared" si="21"/>
        <v>0</v>
      </c>
      <c r="H168" s="164"/>
      <c r="I168" s="165"/>
      <c r="J168" s="165"/>
      <c r="K168" s="165"/>
      <c r="L168" s="166"/>
      <c r="M168" s="159"/>
    </row>
    <row r="169" spans="2:13" ht="15.5" x14ac:dyDescent="0.35">
      <c r="C169" s="167" t="s">
        <v>517</v>
      </c>
      <c r="D169" s="169">
        <f>SUM(D161:D168)</f>
        <v>0</v>
      </c>
      <c r="E169" s="169">
        <f>SUM(E161:E168)</f>
        <v>0</v>
      </c>
      <c r="F169" s="169">
        <f>SUM(F161:F168)</f>
        <v>0</v>
      </c>
      <c r="G169" s="169">
        <f>SUM(G161:G168)</f>
        <v>0</v>
      </c>
      <c r="H169" s="168">
        <f>(H161*G161)+(H162*G162)+(H163*G163)+(H164*G164)+(H165*G165)+(H166*G166)+(H167*G167)+(H168*G168)</f>
        <v>0</v>
      </c>
      <c r="I169" s="171"/>
      <c r="J169" s="171"/>
      <c r="K169" s="171"/>
      <c r="L169" s="166"/>
      <c r="M169" s="197"/>
    </row>
    <row r="170" spans="2:13" ht="15.5" x14ac:dyDescent="0.35">
      <c r="B170" s="118" t="s">
        <v>500</v>
      </c>
      <c r="C170" s="274"/>
      <c r="D170" s="274"/>
      <c r="E170" s="274"/>
      <c r="F170" s="274"/>
      <c r="G170" s="274"/>
      <c r="H170" s="274"/>
      <c r="I170" s="275"/>
      <c r="J170" s="275"/>
      <c r="K170" s="275"/>
      <c r="L170" s="274"/>
      <c r="M170" s="155"/>
    </row>
    <row r="171" spans="2:13" ht="15.5" x14ac:dyDescent="0.35">
      <c r="B171" s="115" t="s">
        <v>501</v>
      </c>
      <c r="C171" s="157"/>
      <c r="D171" s="161"/>
      <c r="E171" s="161"/>
      <c r="F171" s="161"/>
      <c r="G171" s="116">
        <f>SUM(D171:F171)</f>
        <v>0</v>
      </c>
      <c r="H171" s="160"/>
      <c r="I171" s="162"/>
      <c r="J171" s="162"/>
      <c r="K171" s="162"/>
      <c r="L171" s="119"/>
      <c r="M171" s="159"/>
    </row>
    <row r="172" spans="2:13" ht="15.5" x14ac:dyDescent="0.35">
      <c r="B172" s="115" t="s">
        <v>502</v>
      </c>
      <c r="C172" s="157"/>
      <c r="D172" s="161"/>
      <c r="E172" s="161"/>
      <c r="F172" s="161"/>
      <c r="G172" s="116">
        <f t="shared" ref="G172:G178" si="22">SUM(D172:F172)</f>
        <v>0</v>
      </c>
      <c r="H172" s="160"/>
      <c r="I172" s="162"/>
      <c r="J172" s="162"/>
      <c r="K172" s="162"/>
      <c r="L172" s="119"/>
      <c r="M172" s="159"/>
    </row>
    <row r="173" spans="2:13" ht="15.5" x14ac:dyDescent="0.35">
      <c r="B173" s="115" t="s">
        <v>503</v>
      </c>
      <c r="C173" s="157"/>
      <c r="D173" s="161"/>
      <c r="E173" s="161"/>
      <c r="F173" s="161"/>
      <c r="G173" s="116">
        <f t="shared" si="22"/>
        <v>0</v>
      </c>
      <c r="H173" s="160"/>
      <c r="I173" s="162"/>
      <c r="J173" s="162"/>
      <c r="K173" s="162"/>
      <c r="L173" s="119"/>
      <c r="M173" s="159"/>
    </row>
    <row r="174" spans="2:13" ht="15.5" x14ac:dyDescent="0.35">
      <c r="B174" s="115" t="s">
        <v>504</v>
      </c>
      <c r="C174" s="157"/>
      <c r="D174" s="161"/>
      <c r="E174" s="161"/>
      <c r="F174" s="161"/>
      <c r="G174" s="116">
        <f t="shared" si="22"/>
        <v>0</v>
      </c>
      <c r="H174" s="160"/>
      <c r="I174" s="162"/>
      <c r="J174" s="162"/>
      <c r="K174" s="162"/>
      <c r="L174" s="119"/>
      <c r="M174" s="159"/>
    </row>
    <row r="175" spans="2:13" ht="15.5" x14ac:dyDescent="0.35">
      <c r="B175" s="115" t="s">
        <v>505</v>
      </c>
      <c r="C175" s="157"/>
      <c r="D175" s="161"/>
      <c r="E175" s="161"/>
      <c r="F175" s="161"/>
      <c r="G175" s="116">
        <f>SUM(D175:F175)</f>
        <v>0</v>
      </c>
      <c r="H175" s="160"/>
      <c r="I175" s="162"/>
      <c r="J175" s="162"/>
      <c r="K175" s="162"/>
      <c r="L175" s="119"/>
      <c r="M175" s="159"/>
    </row>
    <row r="176" spans="2:13" ht="15.5" x14ac:dyDescent="0.35">
      <c r="B176" s="115" t="s">
        <v>506</v>
      </c>
      <c r="C176" s="157"/>
      <c r="D176" s="161"/>
      <c r="E176" s="161"/>
      <c r="F176" s="161"/>
      <c r="G176" s="116">
        <f t="shared" si="22"/>
        <v>0</v>
      </c>
      <c r="H176" s="160"/>
      <c r="I176" s="162"/>
      <c r="J176" s="162"/>
      <c r="K176" s="162"/>
      <c r="L176" s="119"/>
      <c r="M176" s="159"/>
    </row>
    <row r="177" spans="2:14" ht="15.5" x14ac:dyDescent="0.35">
      <c r="B177" s="115" t="s">
        <v>507</v>
      </c>
      <c r="C177" s="131"/>
      <c r="D177" s="163"/>
      <c r="E177" s="163"/>
      <c r="F177" s="163"/>
      <c r="G177" s="116">
        <f t="shared" si="22"/>
        <v>0</v>
      </c>
      <c r="H177" s="164"/>
      <c r="I177" s="165"/>
      <c r="J177" s="165"/>
      <c r="K177" s="165"/>
      <c r="L177" s="166"/>
      <c r="M177" s="159"/>
    </row>
    <row r="178" spans="2:14" ht="15.5" x14ac:dyDescent="0.35">
      <c r="B178" s="115" t="s">
        <v>508</v>
      </c>
      <c r="C178" s="131"/>
      <c r="D178" s="163"/>
      <c r="E178" s="163"/>
      <c r="F178" s="163"/>
      <c r="G178" s="116">
        <f t="shared" si="22"/>
        <v>0</v>
      </c>
      <c r="H178" s="164"/>
      <c r="I178" s="165"/>
      <c r="J178" s="165"/>
      <c r="K178" s="165"/>
      <c r="L178" s="166"/>
      <c r="M178" s="159"/>
    </row>
    <row r="179" spans="2:14" ht="15.5" x14ac:dyDescent="0.35">
      <c r="C179" s="167" t="s">
        <v>517</v>
      </c>
      <c r="D179" s="168">
        <f>SUM(D171:D178)</f>
        <v>0</v>
      </c>
      <c r="E179" s="168">
        <f>SUM(E171:E178)</f>
        <v>0</v>
      </c>
      <c r="F179" s="168">
        <f>SUM(F171:F178)</f>
        <v>0</v>
      </c>
      <c r="G179" s="168">
        <f>SUM(G171:G178)</f>
        <v>0</v>
      </c>
      <c r="H179" s="168">
        <f>(H171*G171)+(H172*G172)+(H173*G173)+(H174*G174)+(H175*G175)+(H176*G176)+(H177*G177)+(H178*G178)</f>
        <v>0</v>
      </c>
      <c r="I179" s="171"/>
      <c r="J179" s="171"/>
      <c r="K179" s="171"/>
      <c r="L179" s="166"/>
      <c r="M179" s="197"/>
    </row>
    <row r="180" spans="2:14" ht="15.75" customHeight="1" x14ac:dyDescent="0.35">
      <c r="B180" s="187"/>
      <c r="C180" s="180"/>
      <c r="D180" s="188"/>
      <c r="E180" s="188"/>
      <c r="F180" s="188"/>
      <c r="G180" s="188"/>
      <c r="H180" s="188"/>
      <c r="I180" s="188"/>
      <c r="J180" s="188"/>
      <c r="K180" s="188"/>
      <c r="L180" s="180"/>
      <c r="M180" s="200"/>
    </row>
    <row r="181" spans="2:14" ht="15.75" customHeight="1" x14ac:dyDescent="0.35">
      <c r="B181" s="187"/>
      <c r="C181" s="180"/>
      <c r="D181" s="188"/>
      <c r="E181" s="188"/>
      <c r="F181" s="188"/>
      <c r="G181" s="188"/>
      <c r="H181" s="188"/>
      <c r="I181" s="188"/>
      <c r="J181" s="188"/>
      <c r="K181" s="188"/>
      <c r="L181" s="180"/>
      <c r="M181" s="200"/>
    </row>
    <row r="182" spans="2:14" ht="63.75" customHeight="1" x14ac:dyDescent="0.35">
      <c r="B182" s="167" t="s">
        <v>509</v>
      </c>
      <c r="C182" s="201"/>
      <c r="D182" s="202">
        <f>'2) Tableau budgétaire 2'!D196</f>
        <v>43446</v>
      </c>
      <c r="E182" s="203">
        <v>60000</v>
      </c>
      <c r="F182" s="202">
        <v>212460</v>
      </c>
      <c r="G182" s="204">
        <f>SUM(D182:F182)</f>
        <v>315906</v>
      </c>
      <c r="H182" s="126"/>
      <c r="I182" s="128">
        <v>60000</v>
      </c>
      <c r="J182" s="272">
        <v>190323.7</v>
      </c>
      <c r="K182" s="128">
        <v>43446</v>
      </c>
      <c r="L182" s="128">
        <v>43446</v>
      </c>
      <c r="M182" s="197"/>
    </row>
    <row r="183" spans="2:14" ht="69.75" customHeight="1" x14ac:dyDescent="0.35">
      <c r="B183" s="167" t="s">
        <v>510</v>
      </c>
      <c r="C183" s="201"/>
      <c r="D183" s="202">
        <v>99936.549999999988</v>
      </c>
      <c r="E183" s="203">
        <v>18460.7</v>
      </c>
      <c r="F183" s="202">
        <v>101960</v>
      </c>
      <c r="G183" s="204">
        <f>SUM(D183:F183)</f>
        <v>220357.25</v>
      </c>
      <c r="H183" s="126"/>
      <c r="I183" s="128">
        <v>16781</v>
      </c>
      <c r="J183" s="272">
        <v>112085.32</v>
      </c>
      <c r="K183" s="128">
        <f>81837.45</f>
        <v>81837.45</v>
      </c>
      <c r="L183" s="128">
        <f>61000+39250</f>
        <v>100250</v>
      </c>
      <c r="M183" s="197"/>
    </row>
    <row r="184" spans="2:14" ht="57" customHeight="1" x14ac:dyDescent="0.35">
      <c r="B184" s="167" t="s">
        <v>511</v>
      </c>
      <c r="C184" s="205"/>
      <c r="D184" s="202">
        <v>50000</v>
      </c>
      <c r="E184" s="203">
        <v>50000</v>
      </c>
      <c r="F184" s="206"/>
      <c r="G184" s="204">
        <f>SUM(D184:F184)</f>
        <v>100000</v>
      </c>
      <c r="H184" s="126"/>
      <c r="I184" s="126">
        <v>34346</v>
      </c>
      <c r="J184" s="273"/>
      <c r="K184" s="126">
        <v>50000</v>
      </c>
      <c r="L184" s="126">
        <v>50000</v>
      </c>
      <c r="M184" s="197"/>
    </row>
    <row r="185" spans="2:14" ht="65.25" customHeight="1" x14ac:dyDescent="0.35">
      <c r="B185" s="207" t="s">
        <v>512</v>
      </c>
      <c r="C185" s="201"/>
      <c r="D185" s="206">
        <v>50000</v>
      </c>
      <c r="E185" s="203">
        <v>10000</v>
      </c>
      <c r="F185" s="206">
        <v>45000</v>
      </c>
      <c r="G185" s="204">
        <f>SUM(D185:F185)</f>
        <v>105000</v>
      </c>
      <c r="H185" s="208"/>
      <c r="I185" s="209"/>
      <c r="J185" s="128"/>
      <c r="K185" s="209"/>
      <c r="L185" s="264"/>
      <c r="M185" s="197"/>
    </row>
    <row r="186" spans="2:14" ht="38.25" customHeight="1" x14ac:dyDescent="0.35">
      <c r="B186" s="187"/>
      <c r="C186" s="210" t="s">
        <v>518</v>
      </c>
      <c r="D186" s="211">
        <f>SUM(D182:D185)</f>
        <v>243382.55</v>
      </c>
      <c r="E186" s="211">
        <f>SUM(E182:E185)</f>
        <v>138460.70000000001</v>
      </c>
      <c r="F186" s="212">
        <f>SUM(F182:F185)</f>
        <v>359420</v>
      </c>
      <c r="G186" s="211">
        <f>SUM(G182:G185)</f>
        <v>741263.25</v>
      </c>
      <c r="H186" s="211">
        <f>SUM(H182:H185)</f>
        <v>0</v>
      </c>
      <c r="I186" s="211">
        <f>SUM(I182:I184)</f>
        <v>111127</v>
      </c>
      <c r="J186" s="213">
        <f>SUM(J182:J185)</f>
        <v>302409.02</v>
      </c>
      <c r="K186" s="213">
        <f>SUM(K182:K185)</f>
        <v>175283.45</v>
      </c>
      <c r="L186" s="265">
        <f>SUM(L182:L185)</f>
        <v>193696</v>
      </c>
      <c r="M186" s="214"/>
      <c r="N186" s="185"/>
    </row>
    <row r="187" spans="2:14" ht="15.75" customHeight="1" x14ac:dyDescent="0.35">
      <c r="B187" s="187"/>
      <c r="C187" s="180"/>
      <c r="D187" s="188"/>
      <c r="E187" s="188"/>
      <c r="F187" s="188"/>
      <c r="G187" s="188"/>
      <c r="H187" s="188"/>
      <c r="I187" s="188"/>
      <c r="J187" s="188"/>
      <c r="K187" s="188"/>
      <c r="L187" s="180"/>
      <c r="M187" s="214"/>
    </row>
    <row r="188" spans="2:14" ht="15.75" customHeight="1" x14ac:dyDescent="0.35">
      <c r="B188" s="187"/>
      <c r="C188" s="180"/>
      <c r="D188" s="188"/>
      <c r="E188" s="188"/>
      <c r="F188" s="188"/>
      <c r="G188" s="188"/>
      <c r="H188" s="188"/>
      <c r="I188" s="188"/>
      <c r="J188" s="188"/>
      <c r="K188" s="188"/>
      <c r="L188" s="180"/>
      <c r="M188" s="214"/>
    </row>
    <row r="189" spans="2:14" ht="15.75" customHeight="1" x14ac:dyDescent="0.35">
      <c r="B189" s="187"/>
      <c r="C189" s="180"/>
      <c r="D189" s="188"/>
      <c r="E189" s="188"/>
      <c r="F189" s="188"/>
      <c r="G189" s="188"/>
      <c r="H189" s="188"/>
      <c r="I189" s="215"/>
      <c r="J189" s="215"/>
      <c r="K189" s="215"/>
      <c r="L189" s="216"/>
      <c r="M189" s="214"/>
    </row>
    <row r="190" spans="2:14" ht="15.75" customHeight="1" x14ac:dyDescent="0.35">
      <c r="B190" s="187"/>
      <c r="C190" s="180"/>
      <c r="D190" s="188"/>
      <c r="E190" s="188"/>
      <c r="F190" s="188"/>
      <c r="G190" s="188"/>
      <c r="H190" s="188"/>
      <c r="I190" s="127" t="s">
        <v>604</v>
      </c>
      <c r="J190" s="127" t="s">
        <v>605</v>
      </c>
      <c r="K190" s="127" t="s">
        <v>603</v>
      </c>
      <c r="L190" s="217" t="s">
        <v>365</v>
      </c>
      <c r="M190" s="214"/>
    </row>
    <row r="191" spans="2:14" ht="15.75" customHeight="1" x14ac:dyDescent="0.35">
      <c r="B191" s="187"/>
      <c r="C191" s="180"/>
      <c r="D191" s="188"/>
      <c r="E191" s="188"/>
      <c r="F191" s="188"/>
      <c r="G191" s="188"/>
      <c r="H191" s="127" t="s">
        <v>630</v>
      </c>
      <c r="I191" s="127">
        <f>SUM(I16:I19,I35,I58:I60,I67,I77,I100,I182:I184)</f>
        <v>750851.3</v>
      </c>
      <c r="J191" s="127">
        <f>SUM(J182:J184,J77:J78,J67,J57,J45,J35,J25:J26,J16)</f>
        <v>773433.85</v>
      </c>
      <c r="K191" s="127">
        <f>SUM(K182:K184,K117,K107,K85:K100,K33:K43,K23)</f>
        <v>570085.45597440761</v>
      </c>
      <c r="L191" s="218">
        <f>SUM(I191:K191)</f>
        <v>2094370.6059744074</v>
      </c>
      <c r="M191" s="214"/>
    </row>
    <row r="192" spans="2:14" ht="15.75" customHeight="1" x14ac:dyDescent="0.35">
      <c r="B192" s="187"/>
      <c r="C192" s="180"/>
      <c r="D192" s="188"/>
      <c r="E192" s="188"/>
      <c r="F192" s="188"/>
      <c r="G192" s="188"/>
      <c r="H192" s="127" t="s">
        <v>627</v>
      </c>
      <c r="I192" s="127">
        <v>630000</v>
      </c>
      <c r="J192" s="127">
        <v>630000</v>
      </c>
      <c r="K192" s="127">
        <v>840000</v>
      </c>
      <c r="L192" s="218">
        <f>SUM(I192:K192)</f>
        <v>2100000</v>
      </c>
      <c r="M192" s="214"/>
    </row>
    <row r="193" spans="2:13" ht="15.75" customHeight="1" thickBot="1" x14ac:dyDescent="0.4">
      <c r="B193" s="187"/>
      <c r="C193" s="180"/>
      <c r="D193" s="188"/>
      <c r="E193" s="188"/>
      <c r="F193" s="188"/>
      <c r="G193" s="188"/>
      <c r="H193" s="188"/>
      <c r="I193" s="209">
        <f t="shared" ref="I193:J193" si="23">I191/I192</f>
        <v>1.1918274603174603</v>
      </c>
      <c r="J193" s="209">
        <f t="shared" si="23"/>
        <v>1.2276727777777778</v>
      </c>
      <c r="K193" s="209">
        <f>K191/K192</f>
        <v>0.67867316187429483</v>
      </c>
      <c r="L193" s="209">
        <f>L191/L192</f>
        <v>0.99731933617828927</v>
      </c>
      <c r="M193" s="214"/>
    </row>
    <row r="194" spans="2:13" ht="15.5" x14ac:dyDescent="0.35">
      <c r="B194" s="187"/>
      <c r="C194" s="293" t="s">
        <v>529</v>
      </c>
      <c r="D194" s="294"/>
      <c r="E194" s="294"/>
      <c r="F194" s="294"/>
      <c r="G194" s="295"/>
      <c r="H194" s="214"/>
      <c r="I194" s="219"/>
      <c r="J194" s="214"/>
      <c r="K194" s="214"/>
      <c r="L194" s="214"/>
    </row>
    <row r="195" spans="2:13" ht="40.5" customHeight="1" x14ac:dyDescent="0.35">
      <c r="B195" s="187"/>
      <c r="C195" s="283"/>
      <c r="D195" s="168" t="s">
        <v>603</v>
      </c>
      <c r="E195" s="168" t="s">
        <v>604</v>
      </c>
      <c r="F195" s="168" t="s">
        <v>605</v>
      </c>
      <c r="G195" s="285" t="s">
        <v>12</v>
      </c>
      <c r="H195" s="180"/>
      <c r="I195" s="220"/>
      <c r="J195" s="220"/>
      <c r="K195" s="220"/>
      <c r="L195" s="214"/>
    </row>
    <row r="196" spans="2:13" ht="24.75" customHeight="1" x14ac:dyDescent="0.35">
      <c r="B196" s="187"/>
      <c r="C196" s="284"/>
      <c r="D196" s="221" t="str">
        <f>D13</f>
        <v>PAM</v>
      </c>
      <c r="E196" s="221" t="str">
        <f>E13</f>
        <v>FAO</v>
      </c>
      <c r="F196" s="221" t="str">
        <f>F13</f>
        <v>OIM</v>
      </c>
      <c r="G196" s="286"/>
      <c r="H196" s="180"/>
      <c r="I196" s="180"/>
      <c r="J196" s="369"/>
      <c r="K196" s="180"/>
      <c r="L196" s="214"/>
    </row>
    <row r="197" spans="2:13" ht="41.25" customHeight="1" x14ac:dyDescent="0.35">
      <c r="B197" s="222"/>
      <c r="C197" s="223" t="s">
        <v>519</v>
      </c>
      <c r="D197" s="224">
        <f>SUM(D23,D33,D43,D53,D65,D75,D85,D95,D107,D117,D127,D137,D149,D159,D169,D179,D182,D183,D184,D185)</f>
        <v>1121495.3271028036</v>
      </c>
      <c r="E197" s="224">
        <f>SUM(E23,E33,E43,E53,E65,E75,E85,E95,E107,E117,E127,E137,E149,E159,E169,E179,E182,E183,E184,E185)</f>
        <v>841121.49532710295</v>
      </c>
      <c r="F197" s="224">
        <f>SUM(F23,F33,F43,F53,F65,F75,F85,F95,F107,F117,F127,F137,F149,F159,F169,F179,F182,F183,F184,F185)</f>
        <v>841121.49532710284</v>
      </c>
      <c r="G197" s="225">
        <f>SUM(D197:F197)</f>
        <v>2803738.3177570095</v>
      </c>
      <c r="H197" s="180"/>
      <c r="I197" s="180"/>
      <c r="J197" s="180"/>
      <c r="K197" s="180"/>
      <c r="L197" s="222"/>
    </row>
    <row r="198" spans="2:13" ht="51.75" customHeight="1" x14ac:dyDescent="0.35">
      <c r="B198" s="216"/>
      <c r="C198" s="223" t="s">
        <v>520</v>
      </c>
      <c r="D198" s="224">
        <f>D197*0.07</f>
        <v>78504.672897196258</v>
      </c>
      <c r="E198" s="224">
        <f>E197*0.07</f>
        <v>58878.504672897216</v>
      </c>
      <c r="F198" s="224">
        <f>F197*0.07</f>
        <v>58878.504672897201</v>
      </c>
      <c r="G198" s="225">
        <f>SUM(D198:F198)</f>
        <v>196261.68224299068</v>
      </c>
      <c r="H198" s="216"/>
      <c r="I198" s="216"/>
      <c r="J198" s="216"/>
      <c r="K198" s="216"/>
      <c r="L198" s="226"/>
    </row>
    <row r="199" spans="2:13" ht="51.75" customHeight="1" thickBot="1" x14ac:dyDescent="0.4">
      <c r="B199" s="216"/>
      <c r="C199" s="227" t="s">
        <v>12</v>
      </c>
      <c r="D199" s="228">
        <f>SUM(D197:D198)</f>
        <v>1200000</v>
      </c>
      <c r="E199" s="228">
        <f>SUM(E197:E198)</f>
        <v>900000.00000000012</v>
      </c>
      <c r="F199" s="228">
        <f>SUM(F197:F198)</f>
        <v>900000</v>
      </c>
      <c r="G199" s="229">
        <f>SUM(G197:G198)</f>
        <v>3000000</v>
      </c>
      <c r="H199" s="216"/>
      <c r="I199" s="216"/>
      <c r="J199" s="216"/>
      <c r="K199" s="216"/>
      <c r="L199" s="226"/>
    </row>
    <row r="200" spans="2:13" ht="42" customHeight="1" x14ac:dyDescent="0.35">
      <c r="B200" s="216"/>
      <c r="L200" s="200"/>
      <c r="M200" s="226"/>
    </row>
    <row r="201" spans="2:13" s="146" customFormat="1" ht="29.25" customHeight="1" thickBot="1" x14ac:dyDescent="0.4">
      <c r="B201" s="180"/>
      <c r="C201" s="187"/>
      <c r="D201" s="230"/>
      <c r="E201" s="230"/>
      <c r="F201" s="230"/>
      <c r="G201" s="230"/>
      <c r="H201" s="230"/>
      <c r="I201" s="230"/>
      <c r="J201" s="230"/>
      <c r="K201" s="230"/>
      <c r="L201" s="214"/>
      <c r="M201" s="222"/>
    </row>
    <row r="202" spans="2:13" ht="23.25" customHeight="1" x14ac:dyDescent="0.35">
      <c r="B202" s="226"/>
      <c r="C202" s="277" t="s">
        <v>521</v>
      </c>
      <c r="D202" s="278"/>
      <c r="E202" s="279"/>
      <c r="F202" s="279"/>
      <c r="G202" s="279"/>
      <c r="H202" s="280"/>
      <c r="I202" s="231"/>
      <c r="J202" s="231"/>
      <c r="K202" s="231"/>
      <c r="L202" s="226"/>
    </row>
    <row r="203" spans="2:13" ht="41.25" customHeight="1" x14ac:dyDescent="0.35">
      <c r="B203" s="226"/>
      <c r="C203" s="232"/>
      <c r="D203" s="168" t="s">
        <v>603</v>
      </c>
      <c r="E203" s="168" t="s">
        <v>604</v>
      </c>
      <c r="F203" s="168" t="s">
        <v>605</v>
      </c>
      <c r="G203" s="287" t="s">
        <v>12</v>
      </c>
      <c r="H203" s="289" t="s">
        <v>10</v>
      </c>
      <c r="I203" s="231"/>
      <c r="J203" s="231"/>
      <c r="K203" s="231"/>
      <c r="L203" s="226"/>
    </row>
    <row r="204" spans="2:13" ht="27.75" customHeight="1" x14ac:dyDescent="0.35">
      <c r="B204" s="226"/>
      <c r="C204" s="232"/>
      <c r="D204" s="147" t="str">
        <f>D13</f>
        <v>PAM</v>
      </c>
      <c r="E204" s="147" t="str">
        <f>E13</f>
        <v>FAO</v>
      </c>
      <c r="F204" s="147" t="str">
        <f>F13</f>
        <v>OIM</v>
      </c>
      <c r="G204" s="288"/>
      <c r="H204" s="290"/>
      <c r="I204" s="231"/>
      <c r="J204" s="231"/>
      <c r="K204" s="231"/>
      <c r="L204" s="226"/>
    </row>
    <row r="205" spans="2:13" ht="55.5" customHeight="1" x14ac:dyDescent="0.35">
      <c r="B205" s="226"/>
      <c r="C205" s="233" t="s">
        <v>522</v>
      </c>
      <c r="D205" s="234">
        <f>SUM(D197:D198)*H205</f>
        <v>840000</v>
      </c>
      <c r="E205" s="235">
        <f>SUM(E197:E198)*H205</f>
        <v>630000</v>
      </c>
      <c r="F205" s="235">
        <f>SUM(F197:F198)*H205</f>
        <v>630000</v>
      </c>
      <c r="G205" s="235">
        <f>SUM(D205:F205)</f>
        <v>2100000</v>
      </c>
      <c r="H205" s="236">
        <v>0.7</v>
      </c>
      <c r="I205" s="237"/>
      <c r="J205" s="237"/>
      <c r="K205" s="237"/>
    </row>
    <row r="206" spans="2:13" ht="57.75" customHeight="1" x14ac:dyDescent="0.35">
      <c r="B206" s="276"/>
      <c r="C206" s="238" t="s">
        <v>523</v>
      </c>
      <c r="D206" s="239">
        <f>SUM(D197:D198)*H206</f>
        <v>360000</v>
      </c>
      <c r="E206" s="240">
        <f>SUM(E197:E198)*H206</f>
        <v>270000</v>
      </c>
      <c r="F206" s="240">
        <f>SUM(F197:F198)*H206</f>
        <v>270000</v>
      </c>
      <c r="G206" s="240">
        <f>SUM(D206:F206)</f>
        <v>900000</v>
      </c>
      <c r="H206" s="241">
        <v>0.3</v>
      </c>
      <c r="I206" s="237"/>
      <c r="J206" s="237"/>
      <c r="K206" s="237"/>
    </row>
    <row r="207" spans="2:13" ht="57.75" customHeight="1" x14ac:dyDescent="0.35">
      <c r="B207" s="276"/>
      <c r="C207" s="238" t="s">
        <v>524</v>
      </c>
      <c r="D207" s="239">
        <f>D199*$H$207</f>
        <v>0</v>
      </c>
      <c r="E207" s="239">
        <f t="shared" ref="E207:F207" si="24">E199*$H$207</f>
        <v>0</v>
      </c>
      <c r="F207" s="239">
        <f t="shared" si="24"/>
        <v>0</v>
      </c>
      <c r="G207" s="240">
        <f>SUM(D207:F207)</f>
        <v>0</v>
      </c>
      <c r="H207" s="242">
        <v>0</v>
      </c>
      <c r="I207" s="243"/>
      <c r="J207" s="243"/>
      <c r="K207" s="243"/>
    </row>
    <row r="208" spans="2:13" ht="38.25" customHeight="1" thickBot="1" x14ac:dyDescent="0.4">
      <c r="B208" s="276"/>
      <c r="C208" s="227" t="s">
        <v>12</v>
      </c>
      <c r="D208" s="228">
        <f>SUM(D205:D207)</f>
        <v>1200000</v>
      </c>
      <c r="E208" s="228">
        <f>SUM(E205:E207)</f>
        <v>900000</v>
      </c>
      <c r="F208" s="228">
        <f>SUM(F205:F207)</f>
        <v>900000</v>
      </c>
      <c r="G208" s="228">
        <f>SUM(G205:G207)</f>
        <v>3000000</v>
      </c>
      <c r="H208" s="244">
        <f>SUM(H205:H207)</f>
        <v>1</v>
      </c>
      <c r="I208" s="245"/>
      <c r="J208" s="245"/>
      <c r="K208" s="245"/>
      <c r="L208" s="246"/>
    </row>
    <row r="209" spans="2:13" ht="21.75" customHeight="1" thickBot="1" x14ac:dyDescent="0.4">
      <c r="B209" s="276"/>
      <c r="C209" s="247"/>
      <c r="D209" s="248"/>
      <c r="E209" s="248"/>
      <c r="F209" s="248"/>
      <c r="G209" s="248"/>
      <c r="H209" s="248"/>
      <c r="I209" s="248"/>
      <c r="J209" s="248"/>
      <c r="K209" s="248"/>
    </row>
    <row r="210" spans="2:13" ht="49.5" customHeight="1" x14ac:dyDescent="0.35">
      <c r="B210" s="276"/>
      <c r="C210" s="249" t="s">
        <v>525</v>
      </c>
      <c r="D210" s="250">
        <f>SUM(H23,H33,H43,H53,H65,H75,H85,H95,H107,H117,H127,H137,H149,H159,H169,H179,H186)*1.07</f>
        <v>1072749.1702000003</v>
      </c>
      <c r="E210" s="230"/>
      <c r="F210" s="230"/>
      <c r="G210" s="230"/>
      <c r="H210" s="251" t="s">
        <v>617</v>
      </c>
      <c r="I210" s="129">
        <f>SUM(I186:K186,I117:K117,I107:K107,I85:K85,I75:K75,I65:K65,I53:K53,I43:K43,I33:K33,I23:K23)</f>
        <v>2718340.74516684</v>
      </c>
      <c r="J210" s="252"/>
      <c r="K210" s="252"/>
    </row>
    <row r="211" spans="2:13" ht="28.5" customHeight="1" thickBot="1" x14ac:dyDescent="0.4">
      <c r="B211" s="276"/>
      <c r="C211" s="253" t="s">
        <v>526</v>
      </c>
      <c r="D211" s="254">
        <f>D210/G199</f>
        <v>0.3575830567333334</v>
      </c>
      <c r="E211" s="255"/>
      <c r="F211" s="255"/>
      <c r="G211" s="255"/>
      <c r="H211" s="256" t="s">
        <v>618</v>
      </c>
      <c r="I211" s="130">
        <f>I210/G197</f>
        <v>0.96954153244283958</v>
      </c>
      <c r="J211" s="257"/>
      <c r="K211" s="257"/>
    </row>
    <row r="212" spans="2:13" ht="28.5" customHeight="1" x14ac:dyDescent="0.35">
      <c r="B212" s="276"/>
      <c r="C212" s="291"/>
      <c r="D212" s="292"/>
      <c r="E212" s="258"/>
      <c r="F212" s="258"/>
      <c r="G212" s="258"/>
    </row>
    <row r="213" spans="2:13" ht="28.5" customHeight="1" x14ac:dyDescent="0.35">
      <c r="B213" s="276"/>
      <c r="C213" s="253" t="s">
        <v>527</v>
      </c>
      <c r="D213" s="259">
        <f>SUM(D184:F185)</f>
        <v>205000</v>
      </c>
      <c r="E213" s="260"/>
      <c r="F213" s="260"/>
      <c r="G213" s="260"/>
    </row>
    <row r="214" spans="2:13" ht="23.25" customHeight="1" x14ac:dyDescent="0.35">
      <c r="B214" s="276"/>
      <c r="C214" s="253" t="s">
        <v>528</v>
      </c>
      <c r="D214" s="254">
        <f>D213/G199</f>
        <v>6.8333333333333329E-2</v>
      </c>
      <c r="E214" s="260"/>
      <c r="F214" s="260"/>
      <c r="G214" s="260"/>
    </row>
    <row r="215" spans="2:13" ht="66.75" customHeight="1" thickBot="1" x14ac:dyDescent="0.4">
      <c r="B215" s="276"/>
      <c r="C215" s="281" t="s">
        <v>629</v>
      </c>
      <c r="D215" s="282"/>
      <c r="E215" s="261"/>
      <c r="F215" s="261"/>
      <c r="G215" s="261"/>
    </row>
    <row r="216" spans="2:13" ht="55.5" customHeight="1" x14ac:dyDescent="0.35">
      <c r="B216" s="276"/>
      <c r="M216" s="146"/>
    </row>
    <row r="217" spans="2:13" ht="42.75" customHeight="1" x14ac:dyDescent="0.35">
      <c r="B217" s="276"/>
    </row>
    <row r="218" spans="2:13" ht="21.75" customHeight="1" x14ac:dyDescent="0.35">
      <c r="B218" s="276"/>
    </row>
    <row r="219" spans="2:13" ht="21.75" customHeight="1" x14ac:dyDescent="0.35">
      <c r="B219" s="276"/>
    </row>
    <row r="220" spans="2:13" ht="23.25" customHeight="1" x14ac:dyDescent="0.35">
      <c r="B220" s="276"/>
    </row>
    <row r="221" spans="2:13" ht="23.25" customHeight="1" x14ac:dyDescent="0.35"/>
    <row r="222" spans="2:13" ht="21.75" customHeight="1" x14ac:dyDescent="0.35"/>
    <row r="223" spans="2:13" ht="16.5" customHeight="1" x14ac:dyDescent="0.35"/>
    <row r="224" spans="2:13" ht="29.25" customHeight="1" x14ac:dyDescent="0.35"/>
    <row r="225" ht="24.75" customHeight="1" x14ac:dyDescent="0.35"/>
    <row r="226" ht="33" customHeight="1" x14ac:dyDescent="0.35"/>
    <row r="228" ht="15" customHeight="1" x14ac:dyDescent="0.35"/>
    <row r="229" ht="25.5" customHeight="1" x14ac:dyDescent="0.35"/>
  </sheetData>
  <mergeCells count="31">
    <mergeCell ref="C108:L108"/>
    <mergeCell ref="C118:L118"/>
    <mergeCell ref="C139:L139"/>
    <mergeCell ref="C150:L150"/>
    <mergeCell ref="C140:L140"/>
    <mergeCell ref="C66:L66"/>
    <mergeCell ref="C76:L76"/>
    <mergeCell ref="C86:L86"/>
    <mergeCell ref="C97:L97"/>
    <mergeCell ref="C98:L98"/>
    <mergeCell ref="C44:L44"/>
    <mergeCell ref="C14:L14"/>
    <mergeCell ref="C55:L55"/>
    <mergeCell ref="C56:L56"/>
    <mergeCell ref="B6:O6"/>
    <mergeCell ref="B2:E2"/>
    <mergeCell ref="B9:H9"/>
    <mergeCell ref="C24:L24"/>
    <mergeCell ref="C15:L15"/>
    <mergeCell ref="C34:L34"/>
    <mergeCell ref="C160:L160"/>
    <mergeCell ref="C170:L170"/>
    <mergeCell ref="B206:B220"/>
    <mergeCell ref="C202:H202"/>
    <mergeCell ref="C215:D215"/>
    <mergeCell ref="C195:C196"/>
    <mergeCell ref="G195:G196"/>
    <mergeCell ref="G203:G204"/>
    <mergeCell ref="H203:H204"/>
    <mergeCell ref="C212:D212"/>
    <mergeCell ref="C194:G194"/>
  </mergeCells>
  <conditionalFormatting sqref="D211">
    <cfRule type="cellIs" dxfId="26" priority="47" operator="lessThan">
      <formula>0.15</formula>
    </cfRule>
  </conditionalFormatting>
  <conditionalFormatting sqref="D214">
    <cfRule type="cellIs" dxfId="25" priority="45" operator="lessThan">
      <formula>0.05</formula>
    </cfRule>
  </conditionalFormatting>
  <conditionalFormatting sqref="K208 H208:I208">
    <cfRule type="cellIs" dxfId="24" priority="2" operator="greaterThan">
      <formula>1</formula>
    </cfRule>
  </conditionalFormatting>
  <conditionalFormatting sqref="J208">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1:G211" xr:uid="{00000000-0002-0000-0000-000000000000}"/>
    <dataValidation allowBlank="1" showInputMessage="1" showErrorMessage="1" prompt="M&amp;E Budget Cannot be Less than 5%_x000a_" sqref="D214:G214" xr:uid="{00000000-0002-0000-0000-000001000000}"/>
    <dataValidation allowBlank="1" showInputMessage="1" showErrorMessage="1" prompt="Insert *text* description of Output here" sqref="C15 C24 C34 C44:C45 C56 C66 C76 C86 C98 C108 C118 C128 C140 C150 C160 C170" xr:uid="{00000000-0002-0000-0000-000003000000}"/>
    <dataValidation allowBlank="1" showInputMessage="1" showErrorMessage="1" prompt="Insert *text* description of Activity here" sqref="C25 C35 C57 C67 C77 C87 C99 C109 C119 C129 C141 C151 C161 C171"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3:G213" xr:uid="{00000000-0002-0000-0000-000006000000}"/>
    <dataValidation allowBlank="1" showInputMessage="1" showErrorMessage="1" prompt="Insert *text* description of Outcome here" sqref="C139:L139 C97:L97 C55:L55 C14:L14" xr:uid="{00000000-0002-0000-0000-000002000000}"/>
  </dataValidations>
  <pageMargins left="0.7" right="0.7" top="0.75" bottom="0.75" header="0.3" footer="0.3"/>
  <pageSetup scale="74" orientation="landscape" horizontalDpi="4294967295" verticalDpi="4294967295" r:id="rId1"/>
  <rowBreaks count="1" manualBreakCount="1">
    <brk id="66" max="16383" man="1"/>
  </rowBreaks>
  <ignoredErrors>
    <ignoredError sqref="F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95" zoomScale="72" zoomScaleNormal="72" workbookViewId="0">
      <selection activeCell="D204" sqref="D204"/>
    </sheetView>
  </sheetViews>
  <sheetFormatPr defaultColWidth="9.1796875" defaultRowHeight="15.5" x14ac:dyDescent="0.35"/>
  <cols>
    <col min="1" max="1" width="4.453125" style="29" customWidth="1"/>
    <col min="2" max="2" width="3.1796875" style="29" customWidth="1"/>
    <col min="3" max="3" width="51.453125" style="29" customWidth="1"/>
    <col min="4" max="4" width="34.1796875" style="31" customWidth="1"/>
    <col min="5" max="5" width="35" style="31" customWidth="1"/>
    <col min="6" max="6" width="34" style="31" customWidth="1"/>
    <col min="7" max="7" width="25.81640625" style="29" customWidth="1"/>
    <col min="8" max="8" width="21.453125" style="29" customWidth="1"/>
    <col min="9" max="9" width="16.81640625" style="29" customWidth="1"/>
    <col min="10" max="10" width="19.453125" style="29" customWidth="1"/>
    <col min="11" max="11" width="19" style="29" customWidth="1"/>
    <col min="12" max="12" width="26" style="29" customWidth="1"/>
    <col min="13" max="13" width="21.1796875" style="29" customWidth="1"/>
    <col min="14" max="14" width="7" style="29" customWidth="1"/>
    <col min="15" max="15" width="24.1796875" style="29" customWidth="1"/>
    <col min="16" max="16" width="26.453125" style="29" customWidth="1"/>
    <col min="17" max="17" width="30.1796875" style="29" customWidth="1"/>
    <col min="18" max="18" width="33" style="29" customWidth="1"/>
    <col min="19" max="20" width="22.81640625" style="29" customWidth="1"/>
    <col min="21" max="21" width="23.453125" style="29" customWidth="1"/>
    <col min="22" max="22" width="32.1796875" style="29" customWidth="1"/>
    <col min="23" max="23" width="9.1796875" style="29"/>
    <col min="24" max="24" width="17.81640625" style="29" customWidth="1"/>
    <col min="25" max="25" width="26.453125" style="29" customWidth="1"/>
    <col min="26" max="26" width="22.453125" style="29" customWidth="1"/>
    <col min="27" max="27" width="29.81640625" style="29" customWidth="1"/>
    <col min="28" max="28" width="23.453125" style="29" customWidth="1"/>
    <col min="29" max="29" width="18.453125" style="29" customWidth="1"/>
    <col min="30" max="30" width="17.453125" style="29" customWidth="1"/>
    <col min="31" max="31" width="25.1796875" style="29" customWidth="1"/>
    <col min="32" max="16384" width="9.1796875" style="29"/>
  </cols>
  <sheetData>
    <row r="1" spans="2:13" ht="24" customHeight="1" x14ac:dyDescent="0.35">
      <c r="L1" s="8"/>
      <c r="M1" s="1"/>
    </row>
    <row r="2" spans="2:13" ht="46.5" customHeight="1" x14ac:dyDescent="1">
      <c r="C2" s="325" t="s">
        <v>513</v>
      </c>
      <c r="D2" s="325"/>
      <c r="E2" s="325"/>
      <c r="F2" s="325"/>
      <c r="G2" s="21"/>
      <c r="H2" s="22"/>
      <c r="I2" s="22"/>
      <c r="L2" s="8"/>
      <c r="M2" s="1"/>
    </row>
    <row r="3" spans="2:13" ht="24" customHeight="1" x14ac:dyDescent="0.35">
      <c r="C3" s="24"/>
      <c r="D3" s="23"/>
      <c r="E3" s="23"/>
      <c r="F3" s="23"/>
      <c r="G3" s="23"/>
      <c r="H3" s="23"/>
      <c r="I3" s="23"/>
      <c r="L3" s="8"/>
      <c r="M3" s="1"/>
    </row>
    <row r="4" spans="2:13" ht="24" customHeight="1" thickBot="1" x14ac:dyDescent="0.4">
      <c r="C4" s="24"/>
      <c r="D4" s="23"/>
      <c r="E4" s="23"/>
      <c r="F4" s="23"/>
      <c r="G4" s="23"/>
      <c r="H4" s="23"/>
      <c r="I4" s="23"/>
      <c r="L4" s="8"/>
      <c r="M4" s="1"/>
    </row>
    <row r="5" spans="2:13" ht="30" customHeight="1" x14ac:dyDescent="0.8">
      <c r="C5" s="331" t="s">
        <v>5</v>
      </c>
      <c r="D5" s="332"/>
      <c r="E5" s="332"/>
      <c r="F5" s="332"/>
      <c r="G5" s="333"/>
      <c r="J5" s="8"/>
      <c r="K5" s="1"/>
    </row>
    <row r="6" spans="2:13" ht="24" customHeight="1" x14ac:dyDescent="0.35">
      <c r="C6" s="316" t="s">
        <v>569</v>
      </c>
      <c r="D6" s="317"/>
      <c r="E6" s="317"/>
      <c r="F6" s="317"/>
      <c r="G6" s="318"/>
      <c r="J6" s="8"/>
      <c r="K6" s="1"/>
    </row>
    <row r="7" spans="2:13" ht="41.25" customHeight="1" x14ac:dyDescent="0.35">
      <c r="C7" s="316"/>
      <c r="D7" s="317"/>
      <c r="E7" s="317"/>
      <c r="F7" s="317"/>
      <c r="G7" s="318"/>
      <c r="J7" s="8"/>
      <c r="K7" s="1"/>
    </row>
    <row r="8" spans="2:13" ht="24" customHeight="1" thickBot="1" x14ac:dyDescent="0.4">
      <c r="C8" s="319"/>
      <c r="D8" s="320"/>
      <c r="E8" s="320"/>
      <c r="F8" s="320"/>
      <c r="G8" s="321"/>
      <c r="J8" s="8"/>
      <c r="K8" s="1"/>
    </row>
    <row r="9" spans="2:13" ht="24" customHeight="1" thickBot="1" x14ac:dyDescent="0.4">
      <c r="C9" s="26"/>
      <c r="D9" s="26"/>
      <c r="E9" s="26"/>
      <c r="F9" s="26"/>
      <c r="L9" s="8"/>
      <c r="M9" s="1"/>
    </row>
    <row r="10" spans="2:13" ht="25.5" customHeight="1" thickBot="1" x14ac:dyDescent="0.65">
      <c r="C10" s="326" t="s">
        <v>570</v>
      </c>
      <c r="D10" s="327"/>
      <c r="E10" s="327"/>
      <c r="F10" s="328"/>
      <c r="L10" s="8"/>
      <c r="M10" s="1"/>
    </row>
    <row r="11" spans="2:13" ht="24" customHeight="1" x14ac:dyDescent="0.35">
      <c r="C11" s="26"/>
      <c r="D11" s="26"/>
      <c r="E11" s="26"/>
      <c r="F11" s="26"/>
      <c r="L11" s="8"/>
      <c r="M11" s="1"/>
    </row>
    <row r="12" spans="2:13" ht="40.5" customHeight="1" x14ac:dyDescent="0.35">
      <c r="C12" s="26"/>
      <c r="D12" s="81" t="s">
        <v>603</v>
      </c>
      <c r="E12" s="81" t="s">
        <v>604</v>
      </c>
      <c r="F12" s="81" t="s">
        <v>605</v>
      </c>
      <c r="G12" s="329" t="s">
        <v>12</v>
      </c>
      <c r="L12" s="8"/>
      <c r="M12" s="1"/>
    </row>
    <row r="13" spans="2:13" ht="24" customHeight="1" x14ac:dyDescent="0.35">
      <c r="C13" s="26"/>
      <c r="D13" s="77" t="str">
        <f>'1) Tableau budgétaire 1'!D13</f>
        <v>PAM</v>
      </c>
      <c r="E13" s="77" t="str">
        <f>'1) Tableau budgétaire 1'!E13</f>
        <v>FAO</v>
      </c>
      <c r="F13" s="77" t="str">
        <f>'1) Tableau budgétaire 1'!F13</f>
        <v>OIM</v>
      </c>
      <c r="G13" s="330"/>
      <c r="L13" s="8"/>
      <c r="M13" s="1"/>
    </row>
    <row r="14" spans="2:13" ht="24" customHeight="1" x14ac:dyDescent="0.35">
      <c r="B14" s="311" t="s">
        <v>530</v>
      </c>
      <c r="C14" s="312"/>
      <c r="D14" s="312"/>
      <c r="E14" s="312"/>
      <c r="F14" s="312"/>
      <c r="G14" s="313"/>
      <c r="L14" s="8"/>
      <c r="M14" s="1"/>
    </row>
    <row r="15" spans="2:13" ht="22.5" customHeight="1" x14ac:dyDescent="0.35">
      <c r="C15" s="311" t="s">
        <v>531</v>
      </c>
      <c r="D15" s="312"/>
      <c r="E15" s="312"/>
      <c r="F15" s="312"/>
      <c r="G15" s="313"/>
      <c r="L15" s="8"/>
      <c r="M15" s="1"/>
    </row>
    <row r="16" spans="2:13" ht="24.75" customHeight="1" thickBot="1" x14ac:dyDescent="0.4">
      <c r="C16" s="40" t="s">
        <v>532</v>
      </c>
      <c r="D16" s="41">
        <f>'1) Tableau budgétaire 1'!D23</f>
        <v>94259</v>
      </c>
      <c r="E16" s="41">
        <f>'1) Tableau budgétaire 1'!E23</f>
        <v>50607</v>
      </c>
      <c r="F16" s="41">
        <f>'1) Tableau budgétaire 1'!F23</f>
        <v>16270.75</v>
      </c>
      <c r="G16" s="112">
        <f>SUM(D16:F16)</f>
        <v>161136.75</v>
      </c>
      <c r="L16" s="8"/>
      <c r="M16" s="1"/>
    </row>
    <row r="17" spans="3:7" ht="21.75" customHeight="1" x14ac:dyDescent="0.35">
      <c r="C17" s="38" t="s">
        <v>533</v>
      </c>
      <c r="D17" s="74">
        <v>16759</v>
      </c>
      <c r="E17" s="75"/>
      <c r="F17" s="75"/>
      <c r="G17" s="39">
        <f>SUM(D17:F17)</f>
        <v>16759</v>
      </c>
    </row>
    <row r="18" spans="3:7" x14ac:dyDescent="0.35">
      <c r="C18" s="27" t="s">
        <v>534</v>
      </c>
      <c r="D18" s="76">
        <v>250</v>
      </c>
      <c r="E18" s="6"/>
      <c r="F18" s="6"/>
      <c r="G18" s="37">
        <f>SUM(D18:F18)</f>
        <v>250</v>
      </c>
    </row>
    <row r="19" spans="3:7" ht="15.75" customHeight="1" x14ac:dyDescent="0.35">
      <c r="C19" s="27" t="s">
        <v>535</v>
      </c>
      <c r="D19" s="76">
        <v>500</v>
      </c>
      <c r="E19" s="76"/>
      <c r="F19" s="76"/>
      <c r="G19" s="37">
        <f t="shared" ref="G19:G24" si="0">SUM(D19:F19)</f>
        <v>500</v>
      </c>
    </row>
    <row r="20" spans="3:7" x14ac:dyDescent="0.35">
      <c r="C20" s="28" t="s">
        <v>536</v>
      </c>
      <c r="D20" s="76">
        <v>7000</v>
      </c>
      <c r="E20" s="76"/>
      <c r="F20" s="76">
        <v>16270.75</v>
      </c>
      <c r="G20" s="37">
        <f>SUM(D20:F20)</f>
        <v>23270.75</v>
      </c>
    </row>
    <row r="21" spans="3:7" x14ac:dyDescent="0.35">
      <c r="C21" s="27" t="s">
        <v>537</v>
      </c>
      <c r="D21" s="76">
        <v>2500</v>
      </c>
      <c r="E21" s="76"/>
      <c r="F21" s="76"/>
      <c r="G21" s="37">
        <f t="shared" si="0"/>
        <v>2500</v>
      </c>
    </row>
    <row r="22" spans="3:7" ht="21.75" customHeight="1" x14ac:dyDescent="0.35">
      <c r="C22" s="27" t="s">
        <v>538</v>
      </c>
      <c r="D22" s="76">
        <v>67250</v>
      </c>
      <c r="E22" s="76">
        <v>50607</v>
      </c>
      <c r="F22" s="123"/>
      <c r="G22" s="37">
        <f>SUM(D22:F22)</f>
        <v>117857</v>
      </c>
    </row>
    <row r="23" spans="3:7" ht="36.75" customHeight="1" x14ac:dyDescent="0.35">
      <c r="C23" s="27" t="s">
        <v>539</v>
      </c>
      <c r="D23" s="76"/>
      <c r="E23" s="76"/>
      <c r="F23" s="76"/>
      <c r="G23" s="37">
        <f t="shared" si="0"/>
        <v>0</v>
      </c>
    </row>
    <row r="24" spans="3:7" ht="15.75" customHeight="1" x14ac:dyDescent="0.35">
      <c r="C24" s="32" t="s">
        <v>15</v>
      </c>
      <c r="D24" s="43">
        <f>SUM(D17:D23)</f>
        <v>94259</v>
      </c>
      <c r="E24" s="43">
        <f>SUM(E17:E23)</f>
        <v>50607</v>
      </c>
      <c r="F24" s="43">
        <f>SUM(F17:F23)</f>
        <v>16270.75</v>
      </c>
      <c r="G24" s="113">
        <f t="shared" si="0"/>
        <v>161136.75</v>
      </c>
    </row>
    <row r="25" spans="3:7" s="31" customFormat="1" x14ac:dyDescent="0.35">
      <c r="C25" s="44"/>
      <c r="D25" s="45"/>
      <c r="E25" s="45"/>
      <c r="F25" s="45"/>
      <c r="G25" s="83"/>
    </row>
    <row r="26" spans="3:7" x14ac:dyDescent="0.35">
      <c r="C26" s="311" t="s">
        <v>540</v>
      </c>
      <c r="D26" s="312"/>
      <c r="E26" s="312"/>
      <c r="F26" s="312"/>
      <c r="G26" s="313"/>
    </row>
    <row r="27" spans="3:7" ht="27" customHeight="1" thickBot="1" x14ac:dyDescent="0.4">
      <c r="C27" s="40" t="s">
        <v>541</v>
      </c>
      <c r="D27" s="41">
        <f>'1) Tableau budgétaire 1'!D33</f>
        <v>116009</v>
      </c>
      <c r="E27" s="41">
        <f>'1) Tableau budgétaire 1'!E33</f>
        <v>0</v>
      </c>
      <c r="F27" s="41">
        <f>'1) Tableau budgétaire 1'!F33</f>
        <v>71160</v>
      </c>
      <c r="G27" s="42">
        <f t="shared" ref="G27:G35" si="1">SUM(D27:F27)</f>
        <v>187169</v>
      </c>
    </row>
    <row r="28" spans="3:7" x14ac:dyDescent="0.35">
      <c r="C28" s="38" t="s">
        <v>533</v>
      </c>
      <c r="D28" s="74">
        <v>16759</v>
      </c>
      <c r="E28" s="75"/>
      <c r="F28" s="75"/>
      <c r="G28" s="39">
        <f t="shared" si="1"/>
        <v>16759</v>
      </c>
    </row>
    <row r="29" spans="3:7" x14ac:dyDescent="0.35">
      <c r="C29" s="27" t="s">
        <v>534</v>
      </c>
      <c r="D29" s="76">
        <v>2500</v>
      </c>
      <c r="E29" s="6"/>
      <c r="F29" s="6"/>
      <c r="G29" s="37">
        <f t="shared" si="1"/>
        <v>2500</v>
      </c>
    </row>
    <row r="30" spans="3:7" ht="31" x14ac:dyDescent="0.35">
      <c r="C30" s="27" t="s">
        <v>535</v>
      </c>
      <c r="D30" s="76">
        <v>3500</v>
      </c>
      <c r="E30" s="76"/>
      <c r="F30" s="76"/>
      <c r="G30" s="37">
        <f t="shared" si="1"/>
        <v>3500</v>
      </c>
    </row>
    <row r="31" spans="3:7" x14ac:dyDescent="0.35">
      <c r="C31" s="28" t="s">
        <v>536</v>
      </c>
      <c r="D31" s="76">
        <v>82250</v>
      </c>
      <c r="E31" s="76"/>
      <c r="F31" s="76"/>
      <c r="G31" s="37">
        <f t="shared" si="1"/>
        <v>82250</v>
      </c>
    </row>
    <row r="32" spans="3:7" x14ac:dyDescent="0.35">
      <c r="C32" s="27" t="s">
        <v>537</v>
      </c>
      <c r="D32" s="76">
        <v>11000</v>
      </c>
      <c r="E32" s="76"/>
      <c r="F32" s="76"/>
      <c r="G32" s="37">
        <f t="shared" si="1"/>
        <v>11000</v>
      </c>
    </row>
    <row r="33" spans="3:7" x14ac:dyDescent="0.35">
      <c r="C33" s="27" t="s">
        <v>538</v>
      </c>
      <c r="D33" s="76"/>
      <c r="E33" s="76"/>
      <c r="F33" s="76">
        <v>71160</v>
      </c>
      <c r="G33" s="37">
        <f t="shared" si="1"/>
        <v>71160</v>
      </c>
    </row>
    <row r="34" spans="3:7" ht="31" x14ac:dyDescent="0.35">
      <c r="C34" s="27" t="s">
        <v>539</v>
      </c>
      <c r="D34" s="76"/>
      <c r="E34" s="76"/>
      <c r="F34" s="76"/>
      <c r="G34" s="37">
        <f t="shared" si="1"/>
        <v>0</v>
      </c>
    </row>
    <row r="35" spans="3:7" x14ac:dyDescent="0.35">
      <c r="C35" s="32" t="s">
        <v>15</v>
      </c>
      <c r="D35" s="43">
        <f>SUM(D28:D34)</f>
        <v>116009</v>
      </c>
      <c r="E35" s="43">
        <f>SUM(E28:E34)</f>
        <v>0</v>
      </c>
      <c r="F35" s="43">
        <f>SUM(F28:F34)</f>
        <v>71160</v>
      </c>
      <c r="G35" s="37">
        <f t="shared" si="1"/>
        <v>187169</v>
      </c>
    </row>
    <row r="36" spans="3:7" s="31" customFormat="1" x14ac:dyDescent="0.35">
      <c r="C36" s="44"/>
      <c r="D36" s="45"/>
      <c r="E36" s="45"/>
      <c r="F36" s="45"/>
      <c r="G36" s="46"/>
    </row>
    <row r="37" spans="3:7" x14ac:dyDescent="0.35">
      <c r="C37" s="311" t="s">
        <v>542</v>
      </c>
      <c r="D37" s="312"/>
      <c r="E37" s="312"/>
      <c r="F37" s="312"/>
      <c r="G37" s="313"/>
    </row>
    <row r="38" spans="3:7" ht="21.75" customHeight="1" thickBot="1" x14ac:dyDescent="0.4">
      <c r="C38" s="40" t="s">
        <v>543</v>
      </c>
      <c r="D38" s="41">
        <f>'1) Tableau budgétaire 1'!D43</f>
        <v>80256</v>
      </c>
      <c r="E38" s="41">
        <f>'1) Tableau budgétaire 1'!E43</f>
        <v>22549</v>
      </c>
      <c r="F38" s="41">
        <f>'1) Tableau budgétaire 1'!F43</f>
        <v>10000</v>
      </c>
      <c r="G38" s="42">
        <f t="shared" ref="G38:G46" si="2">SUM(D38:F38)</f>
        <v>112805</v>
      </c>
    </row>
    <row r="39" spans="3:7" x14ac:dyDescent="0.35">
      <c r="C39" s="38" t="s">
        <v>533</v>
      </c>
      <c r="D39" s="74">
        <v>16759</v>
      </c>
      <c r="E39" s="75"/>
      <c r="F39" s="75"/>
      <c r="G39" s="39">
        <f t="shared" si="2"/>
        <v>16759</v>
      </c>
    </row>
    <row r="40" spans="3:7" s="31" customFormat="1" ht="15.75" customHeight="1" x14ac:dyDescent="0.35">
      <c r="C40" s="27" t="s">
        <v>534</v>
      </c>
      <c r="D40" s="76">
        <v>500</v>
      </c>
      <c r="E40" s="6"/>
      <c r="F40" s="6"/>
      <c r="G40" s="37">
        <f t="shared" si="2"/>
        <v>500</v>
      </c>
    </row>
    <row r="41" spans="3:7" s="31" customFormat="1" ht="31" x14ac:dyDescent="0.35">
      <c r="C41" s="27" t="s">
        <v>535</v>
      </c>
      <c r="D41" s="76">
        <v>1000</v>
      </c>
      <c r="E41" s="76"/>
      <c r="F41" s="76"/>
      <c r="G41" s="37">
        <f t="shared" si="2"/>
        <v>1000</v>
      </c>
    </row>
    <row r="42" spans="3:7" s="31" customFormat="1" x14ac:dyDescent="0.35">
      <c r="C42" s="28" t="s">
        <v>536</v>
      </c>
      <c r="D42" s="76">
        <v>40580</v>
      </c>
      <c r="E42" s="76"/>
      <c r="F42" s="76"/>
      <c r="G42" s="37">
        <f t="shared" si="2"/>
        <v>40580</v>
      </c>
    </row>
    <row r="43" spans="3:7" x14ac:dyDescent="0.35">
      <c r="C43" s="27" t="s">
        <v>537</v>
      </c>
      <c r="D43" s="76">
        <v>2500</v>
      </c>
      <c r="E43" s="76"/>
      <c r="F43" s="76"/>
      <c r="G43" s="37">
        <f t="shared" si="2"/>
        <v>2500</v>
      </c>
    </row>
    <row r="44" spans="3:7" x14ac:dyDescent="0.35">
      <c r="C44" s="27" t="s">
        <v>538</v>
      </c>
      <c r="D44" s="76">
        <v>11667</v>
      </c>
      <c r="E44" s="76">
        <v>22549</v>
      </c>
      <c r="F44" s="123">
        <v>10000</v>
      </c>
      <c r="G44" s="37">
        <f t="shared" si="2"/>
        <v>44216</v>
      </c>
    </row>
    <row r="45" spans="3:7" ht="31" x14ac:dyDescent="0.35">
      <c r="C45" s="27" t="s">
        <v>539</v>
      </c>
      <c r="D45" s="76">
        <v>7250</v>
      </c>
      <c r="E45" s="76"/>
      <c r="F45" s="76"/>
      <c r="G45" s="37">
        <f t="shared" si="2"/>
        <v>7250</v>
      </c>
    </row>
    <row r="46" spans="3:7" x14ac:dyDescent="0.35">
      <c r="C46" s="91" t="s">
        <v>15</v>
      </c>
      <c r="D46" s="92">
        <f>SUM(D39:D45)</f>
        <v>80256</v>
      </c>
      <c r="E46" s="92">
        <f>SUM(E39:E45)</f>
        <v>22549</v>
      </c>
      <c r="F46" s="92">
        <f>SUM(F39:F45)</f>
        <v>10000</v>
      </c>
      <c r="G46" s="93">
        <f t="shared" si="2"/>
        <v>112805</v>
      </c>
    </row>
    <row r="47" spans="3:7" x14ac:dyDescent="0.35">
      <c r="C47" s="94"/>
      <c r="D47" s="95"/>
      <c r="E47" s="95"/>
      <c r="F47" s="95"/>
      <c r="G47" s="96"/>
    </row>
    <row r="48" spans="3:7" s="31" customFormat="1" x14ac:dyDescent="0.35">
      <c r="C48" s="334" t="s">
        <v>544</v>
      </c>
      <c r="D48" s="335"/>
      <c r="E48" s="335"/>
      <c r="F48" s="335"/>
      <c r="G48" s="336"/>
    </row>
    <row r="49" spans="2:7" ht="20.25" customHeight="1" thickBot="1" x14ac:dyDescent="0.4">
      <c r="C49" s="40" t="s">
        <v>545</v>
      </c>
      <c r="D49" s="41">
        <f>'1) Tableau budgétaire 1'!D53</f>
        <v>0</v>
      </c>
      <c r="E49" s="41">
        <f>'1) Tableau budgétaire 1'!E53</f>
        <v>0</v>
      </c>
      <c r="F49" s="41">
        <f>'1) Tableau budgétaire 1'!F53</f>
        <v>83000</v>
      </c>
      <c r="G49" s="42">
        <f t="shared" ref="G49:G56" si="3">SUM(D49:F49)</f>
        <v>83000</v>
      </c>
    </row>
    <row r="50" spans="2:7" x14ac:dyDescent="0.35">
      <c r="C50" s="38" t="s">
        <v>533</v>
      </c>
      <c r="D50" s="74"/>
      <c r="E50" s="75"/>
      <c r="F50" s="75"/>
      <c r="G50" s="39">
        <f t="shared" si="3"/>
        <v>0</v>
      </c>
    </row>
    <row r="51" spans="2:7" ht="15.75" customHeight="1" x14ac:dyDescent="0.35">
      <c r="C51" s="27" t="s">
        <v>534</v>
      </c>
      <c r="D51" s="76"/>
      <c r="E51" s="6"/>
      <c r="F51" s="6"/>
      <c r="G51" s="37">
        <f t="shared" si="3"/>
        <v>0</v>
      </c>
    </row>
    <row r="52" spans="2:7" ht="32.25" customHeight="1" x14ac:dyDescent="0.35">
      <c r="C52" s="27" t="s">
        <v>535</v>
      </c>
      <c r="D52" s="76"/>
      <c r="E52" s="76"/>
      <c r="F52" s="76"/>
      <c r="G52" s="37">
        <f t="shared" si="3"/>
        <v>0</v>
      </c>
    </row>
    <row r="53" spans="2:7" s="31" customFormat="1" x14ac:dyDescent="0.35">
      <c r="C53" s="28" t="s">
        <v>536</v>
      </c>
      <c r="D53" s="76"/>
      <c r="E53" s="76"/>
      <c r="F53" s="76"/>
      <c r="G53" s="37">
        <f t="shared" si="3"/>
        <v>0</v>
      </c>
    </row>
    <row r="54" spans="2:7" x14ac:dyDescent="0.35">
      <c r="C54" s="27" t="s">
        <v>537</v>
      </c>
      <c r="D54" s="76"/>
      <c r="E54" s="76"/>
      <c r="F54" s="76"/>
      <c r="G54" s="37">
        <f t="shared" si="3"/>
        <v>0</v>
      </c>
    </row>
    <row r="55" spans="2:7" x14ac:dyDescent="0.35">
      <c r="C55" s="27" t="s">
        <v>538</v>
      </c>
      <c r="D55" s="76"/>
      <c r="E55" s="76"/>
      <c r="F55" s="123">
        <v>83000</v>
      </c>
      <c r="G55" s="37">
        <f t="shared" si="3"/>
        <v>83000</v>
      </c>
    </row>
    <row r="56" spans="2:7" ht="31" x14ac:dyDescent="0.35">
      <c r="C56" s="27" t="s">
        <v>539</v>
      </c>
      <c r="D56" s="76"/>
      <c r="E56" s="76"/>
      <c r="F56" s="76"/>
      <c r="G56" s="37">
        <f t="shared" si="3"/>
        <v>0</v>
      </c>
    </row>
    <row r="57" spans="2:7" ht="21" customHeight="1" x14ac:dyDescent="0.35">
      <c r="C57" s="32" t="s">
        <v>15</v>
      </c>
      <c r="D57" s="43">
        <f>SUM(D50:D56)</f>
        <v>0</v>
      </c>
      <c r="E57" s="43">
        <f>SUM(E50:E56)</f>
        <v>0</v>
      </c>
      <c r="F57" s="43">
        <f>SUM(F50:F56)</f>
        <v>83000</v>
      </c>
      <c r="G57" s="37">
        <f>SUM(D57:F57)</f>
        <v>83000</v>
      </c>
    </row>
    <row r="58" spans="2:7" s="31" customFormat="1" ht="22.5" customHeight="1" x14ac:dyDescent="0.35">
      <c r="C58" s="47"/>
      <c r="D58" s="45"/>
      <c r="E58" s="45"/>
      <c r="F58" s="45"/>
      <c r="G58" s="46"/>
    </row>
    <row r="59" spans="2:7" x14ac:dyDescent="0.35">
      <c r="B59" s="311" t="s">
        <v>546</v>
      </c>
      <c r="C59" s="312"/>
      <c r="D59" s="312"/>
      <c r="E59" s="312"/>
      <c r="F59" s="312"/>
      <c r="G59" s="313"/>
    </row>
    <row r="60" spans="2:7" x14ac:dyDescent="0.35">
      <c r="C60" s="311" t="s">
        <v>400</v>
      </c>
      <c r="D60" s="312"/>
      <c r="E60" s="312"/>
      <c r="F60" s="312"/>
      <c r="G60" s="313"/>
    </row>
    <row r="61" spans="2:7" ht="24" customHeight="1" thickBot="1" x14ac:dyDescent="0.4">
      <c r="C61" s="40" t="s">
        <v>547</v>
      </c>
      <c r="D61" s="41">
        <f>'1) Tableau budgétaire 1'!D65</f>
        <v>0</v>
      </c>
      <c r="E61" s="41">
        <f>'1) Tableau budgétaire 1'!E65</f>
        <v>125000</v>
      </c>
      <c r="F61" s="41">
        <f>'1) Tableau budgétaire 1'!F65</f>
        <v>55000</v>
      </c>
      <c r="G61" s="42">
        <f>SUM(D61:F61)</f>
        <v>180000</v>
      </c>
    </row>
    <row r="62" spans="2:7" ht="15.75" customHeight="1" x14ac:dyDescent="0.35">
      <c r="C62" s="38" t="s">
        <v>533</v>
      </c>
      <c r="D62" s="74"/>
      <c r="E62" s="75"/>
      <c r="F62" s="75"/>
      <c r="G62" s="39">
        <f t="shared" ref="G62:G69" si="4">SUM(D62:F62)</f>
        <v>0</v>
      </c>
    </row>
    <row r="63" spans="2:7" ht="15.75" customHeight="1" x14ac:dyDescent="0.35">
      <c r="C63" s="27" t="s">
        <v>534</v>
      </c>
      <c r="D63" s="76"/>
      <c r="E63" s="6">
        <v>60000</v>
      </c>
      <c r="F63" s="6"/>
      <c r="G63" s="37">
        <f t="shared" si="4"/>
        <v>60000</v>
      </c>
    </row>
    <row r="64" spans="2:7" ht="15.75" customHeight="1" x14ac:dyDescent="0.35">
      <c r="C64" s="27" t="s">
        <v>535</v>
      </c>
      <c r="D64" s="76"/>
      <c r="E64" s="76"/>
      <c r="F64" s="76"/>
      <c r="G64" s="37">
        <f t="shared" si="4"/>
        <v>0</v>
      </c>
    </row>
    <row r="65" spans="2:7" ht="18.75" customHeight="1" x14ac:dyDescent="0.35">
      <c r="C65" s="28" t="s">
        <v>536</v>
      </c>
      <c r="D65" s="76"/>
      <c r="E65" s="76"/>
      <c r="F65" s="76"/>
      <c r="G65" s="37">
        <f t="shared" si="4"/>
        <v>0</v>
      </c>
    </row>
    <row r="66" spans="2:7" x14ac:dyDescent="0.35">
      <c r="C66" s="27" t="s">
        <v>537</v>
      </c>
      <c r="D66" s="76"/>
      <c r="E66" s="76"/>
      <c r="F66" s="76"/>
      <c r="G66" s="37">
        <f t="shared" si="4"/>
        <v>0</v>
      </c>
    </row>
    <row r="67" spans="2:7" s="31" customFormat="1" ht="21.75" customHeight="1" x14ac:dyDescent="0.35">
      <c r="B67" s="29"/>
      <c r="C67" s="27" t="s">
        <v>538</v>
      </c>
      <c r="D67" s="76"/>
      <c r="E67" s="76">
        <v>65000</v>
      </c>
      <c r="F67" s="123">
        <v>55000</v>
      </c>
      <c r="G67" s="37">
        <f t="shared" si="4"/>
        <v>120000</v>
      </c>
    </row>
    <row r="68" spans="2:7" s="31" customFormat="1" ht="31" x14ac:dyDescent="0.35">
      <c r="B68" s="29"/>
      <c r="C68" s="27" t="s">
        <v>539</v>
      </c>
      <c r="D68" s="76"/>
      <c r="E68" s="76"/>
      <c r="F68" s="76"/>
      <c r="G68" s="37">
        <f t="shared" si="4"/>
        <v>0</v>
      </c>
    </row>
    <row r="69" spans="2:7" x14ac:dyDescent="0.35">
      <c r="C69" s="32" t="s">
        <v>15</v>
      </c>
      <c r="D69" s="43">
        <f>SUM(D62:D68)</f>
        <v>0</v>
      </c>
      <c r="E69" s="43">
        <f>SUM(E62:E68)</f>
        <v>125000</v>
      </c>
      <c r="F69" s="43">
        <f>SUM(F62:F68)</f>
        <v>55000</v>
      </c>
      <c r="G69" s="37">
        <f t="shared" si="4"/>
        <v>180000</v>
      </c>
    </row>
    <row r="70" spans="2:7" s="31" customFormat="1" x14ac:dyDescent="0.35">
      <c r="C70" s="44"/>
      <c r="D70" s="45"/>
      <c r="E70" s="45"/>
      <c r="F70" s="45"/>
      <c r="G70" s="46"/>
    </row>
    <row r="71" spans="2:7" x14ac:dyDescent="0.35">
      <c r="B71" s="31"/>
      <c r="C71" s="311" t="s">
        <v>408</v>
      </c>
      <c r="D71" s="312"/>
      <c r="E71" s="312"/>
      <c r="F71" s="312"/>
      <c r="G71" s="313"/>
    </row>
    <row r="72" spans="2:7" ht="21.75" customHeight="1" thickBot="1" x14ac:dyDescent="0.4">
      <c r="C72" s="40" t="s">
        <v>548</v>
      </c>
      <c r="D72" s="41">
        <f>'1) Tableau budgétaire 1'!D75</f>
        <v>468570.7771028037</v>
      </c>
      <c r="E72" s="41">
        <f>'1) Tableau budgétaire 1'!E75</f>
        <v>320494.795327103</v>
      </c>
      <c r="F72" s="41">
        <f>'1) Tableau budgétaire 1'!F75</f>
        <v>116270.74532710281</v>
      </c>
      <c r="G72" s="42">
        <f t="shared" ref="G72:G77" si="5">SUM(D72:F72)</f>
        <v>905336.31775700953</v>
      </c>
    </row>
    <row r="73" spans="2:7" ht="15.75" customHeight="1" x14ac:dyDescent="0.35">
      <c r="C73" s="38" t="s">
        <v>533</v>
      </c>
      <c r="D73" s="74">
        <v>16759</v>
      </c>
      <c r="E73" s="75"/>
      <c r="F73" s="75"/>
      <c r="G73" s="39">
        <f>SUM(D73:F73)</f>
        <v>16759</v>
      </c>
    </row>
    <row r="74" spans="2:7" ht="15.75" customHeight="1" x14ac:dyDescent="0.35">
      <c r="C74" s="27" t="s">
        <v>534</v>
      </c>
      <c r="D74" s="76">
        <v>342093.84350280371</v>
      </c>
      <c r="E74" s="6">
        <v>50000</v>
      </c>
      <c r="F74" s="6"/>
      <c r="G74" s="37">
        <f>SUM(D74:F74)</f>
        <v>392093.84350280371</v>
      </c>
    </row>
    <row r="75" spans="2:7" ht="15.75" customHeight="1" x14ac:dyDescent="0.35">
      <c r="C75" s="27" t="s">
        <v>535</v>
      </c>
      <c r="D75" s="76">
        <v>1000</v>
      </c>
      <c r="E75" s="76"/>
      <c r="F75" s="76"/>
      <c r="G75" s="37">
        <f>SUM(D75:F75)</f>
        <v>1000</v>
      </c>
    </row>
    <row r="76" spans="2:7" x14ac:dyDescent="0.35">
      <c r="C76" s="28" t="s">
        <v>536</v>
      </c>
      <c r="D76" s="76">
        <v>18000</v>
      </c>
      <c r="E76" s="76">
        <v>270494.79532710277</v>
      </c>
      <c r="F76" s="76"/>
      <c r="G76" s="37">
        <f>SUM(D76:F76)</f>
        <v>288494.79532710277</v>
      </c>
    </row>
    <row r="77" spans="2:7" x14ac:dyDescent="0.35">
      <c r="C77" s="27" t="s">
        <v>537</v>
      </c>
      <c r="D77" s="76">
        <v>5000</v>
      </c>
      <c r="E77" s="76"/>
      <c r="F77" s="76"/>
      <c r="G77" s="37">
        <f t="shared" si="5"/>
        <v>5000</v>
      </c>
    </row>
    <row r="78" spans="2:7" x14ac:dyDescent="0.35">
      <c r="C78" s="27" t="s">
        <v>538</v>
      </c>
      <c r="D78" s="76">
        <v>66163.633600000001</v>
      </c>
      <c r="E78" s="76"/>
      <c r="F78" s="76">
        <v>116270.74532710281</v>
      </c>
      <c r="G78" s="37">
        <f>SUM(D78:F78)</f>
        <v>182434.37892710281</v>
      </c>
    </row>
    <row r="79" spans="2:7" ht="31" x14ac:dyDescent="0.35">
      <c r="C79" s="27" t="s">
        <v>539</v>
      </c>
      <c r="D79" s="76">
        <v>19554.3</v>
      </c>
      <c r="E79" s="76"/>
      <c r="F79" s="76"/>
      <c r="G79" s="37">
        <f>SUM(D79:F79)</f>
        <v>19554.3</v>
      </c>
    </row>
    <row r="80" spans="2:7" x14ac:dyDescent="0.35">
      <c r="C80" s="32" t="s">
        <v>15</v>
      </c>
      <c r="D80" s="43">
        <f>SUM(D73:D79)</f>
        <v>468570.7771028037</v>
      </c>
      <c r="E80" s="43">
        <f>SUM(E73:E79)</f>
        <v>320494.79532710277</v>
      </c>
      <c r="F80" s="43">
        <f>SUM(F73:F79)</f>
        <v>116270.74532710281</v>
      </c>
      <c r="G80" s="124">
        <f>SUM(D80:F80)</f>
        <v>905336.3177570093</v>
      </c>
    </row>
    <row r="81" spans="2:7" s="31" customFormat="1" x14ac:dyDescent="0.35">
      <c r="C81" s="44"/>
      <c r="D81" s="45"/>
      <c r="E81" s="45"/>
      <c r="F81" s="45"/>
      <c r="G81" s="46"/>
    </row>
    <row r="82" spans="2:7" x14ac:dyDescent="0.35">
      <c r="C82" s="311" t="s">
        <v>417</v>
      </c>
      <c r="D82" s="312"/>
      <c r="E82" s="312"/>
      <c r="F82" s="312"/>
      <c r="G82" s="313"/>
    </row>
    <row r="83" spans="2:7" ht="21.75" customHeight="1" thickBot="1" x14ac:dyDescent="0.4">
      <c r="B83" s="31"/>
      <c r="C83" s="40" t="s">
        <v>549</v>
      </c>
      <c r="D83" s="41">
        <f>'1) Tableau budgétaire 1'!D85</f>
        <v>0</v>
      </c>
      <c r="E83" s="41">
        <f>'1) Tableau budgétaire 1'!E85</f>
        <v>120000</v>
      </c>
      <c r="F83" s="41">
        <f>'1) Tableau budgétaire 1'!F85</f>
        <v>130000</v>
      </c>
      <c r="G83" s="42">
        <f t="shared" ref="G83:G91" si="6">SUM(D83:F83)</f>
        <v>250000</v>
      </c>
    </row>
    <row r="84" spans="2:7" ht="18" customHeight="1" x14ac:dyDescent="0.35">
      <c r="C84" s="38" t="s">
        <v>533</v>
      </c>
      <c r="D84" s="74"/>
      <c r="E84" s="75"/>
      <c r="F84" s="75"/>
      <c r="G84" s="39">
        <f t="shared" si="6"/>
        <v>0</v>
      </c>
    </row>
    <row r="85" spans="2:7" ht="15.75" customHeight="1" x14ac:dyDescent="0.35">
      <c r="C85" s="27" t="s">
        <v>534</v>
      </c>
      <c r="D85" s="76"/>
      <c r="E85" s="6"/>
      <c r="F85" s="6"/>
      <c r="G85" s="37">
        <f t="shared" si="6"/>
        <v>0</v>
      </c>
    </row>
    <row r="86" spans="2:7" s="31" customFormat="1" ht="15.75" customHeight="1" x14ac:dyDescent="0.35">
      <c r="B86" s="29"/>
      <c r="C86" s="27" t="s">
        <v>535</v>
      </c>
      <c r="D86" s="76"/>
      <c r="E86" s="76"/>
      <c r="F86" s="76"/>
      <c r="G86" s="37">
        <f t="shared" si="6"/>
        <v>0</v>
      </c>
    </row>
    <row r="87" spans="2:7" x14ac:dyDescent="0.35">
      <c r="B87" s="31"/>
      <c r="C87" s="28" t="s">
        <v>536</v>
      </c>
      <c r="D87" s="76"/>
      <c r="E87" s="76"/>
      <c r="F87" s="76"/>
      <c r="G87" s="37">
        <f t="shared" si="6"/>
        <v>0</v>
      </c>
    </row>
    <row r="88" spans="2:7" x14ac:dyDescent="0.35">
      <c r="B88" s="31"/>
      <c r="C88" s="27" t="s">
        <v>537</v>
      </c>
      <c r="D88" s="76"/>
      <c r="E88" s="76"/>
      <c r="F88" s="76"/>
      <c r="G88" s="37">
        <f t="shared" si="6"/>
        <v>0</v>
      </c>
    </row>
    <row r="89" spans="2:7" x14ac:dyDescent="0.35">
      <c r="B89" s="31"/>
      <c r="C89" s="27" t="s">
        <v>538</v>
      </c>
      <c r="D89" s="76"/>
      <c r="E89" s="76">
        <v>120000</v>
      </c>
      <c r="F89" s="76">
        <v>130000</v>
      </c>
      <c r="G89" s="37">
        <f t="shared" si="6"/>
        <v>250000</v>
      </c>
    </row>
    <row r="90" spans="2:7" ht="31" x14ac:dyDescent="0.35">
      <c r="C90" s="27" t="s">
        <v>539</v>
      </c>
      <c r="D90" s="76"/>
      <c r="E90" s="76"/>
      <c r="F90" s="76"/>
      <c r="G90" s="37">
        <f t="shared" si="6"/>
        <v>0</v>
      </c>
    </row>
    <row r="91" spans="2:7" x14ac:dyDescent="0.35">
      <c r="C91" s="32" t="s">
        <v>15</v>
      </c>
      <c r="D91" s="43">
        <f>SUM(D84:D90)</f>
        <v>0</v>
      </c>
      <c r="E91" s="43">
        <f>SUM(E84:E90)</f>
        <v>120000</v>
      </c>
      <c r="F91" s="43">
        <f>SUM(F84:F90)</f>
        <v>130000</v>
      </c>
      <c r="G91" s="37">
        <f t="shared" si="6"/>
        <v>250000</v>
      </c>
    </row>
    <row r="92" spans="2:7" s="31" customFormat="1" x14ac:dyDescent="0.35">
      <c r="C92" s="44"/>
      <c r="D92" s="45"/>
      <c r="E92" s="45"/>
      <c r="F92" s="45"/>
      <c r="G92" s="46"/>
    </row>
    <row r="93" spans="2:7" x14ac:dyDescent="0.35">
      <c r="C93" s="311" t="s">
        <v>426</v>
      </c>
      <c r="D93" s="312"/>
      <c r="E93" s="312"/>
      <c r="F93" s="312"/>
      <c r="G93" s="313"/>
    </row>
    <row r="94" spans="2:7" ht="21.75" customHeight="1" thickBot="1" x14ac:dyDescent="0.4">
      <c r="C94" s="40" t="s">
        <v>550</v>
      </c>
      <c r="D94" s="41">
        <f>'1) Tableau budgétaire 1'!D95</f>
        <v>0</v>
      </c>
      <c r="E94" s="41">
        <f>'1) Tableau budgétaire 1'!E95</f>
        <v>0</v>
      </c>
      <c r="F94" s="41">
        <f>'1) Tableau budgétaire 1'!F95</f>
        <v>0</v>
      </c>
      <c r="G94" s="42">
        <f t="shared" ref="G94:G102" si="7">SUM(D94:F94)</f>
        <v>0</v>
      </c>
    </row>
    <row r="95" spans="2:7" ht="15.75" customHeight="1" x14ac:dyDescent="0.35">
      <c r="C95" s="38" t="s">
        <v>533</v>
      </c>
      <c r="D95" s="74"/>
      <c r="E95" s="75"/>
      <c r="F95" s="75"/>
      <c r="G95" s="39">
        <f t="shared" si="7"/>
        <v>0</v>
      </c>
    </row>
    <row r="96" spans="2:7" ht="15.75" customHeight="1" x14ac:dyDescent="0.35">
      <c r="B96" s="31"/>
      <c r="C96" s="27" t="s">
        <v>534</v>
      </c>
      <c r="D96" s="76"/>
      <c r="E96" s="6"/>
      <c r="F96" s="6"/>
      <c r="G96" s="37">
        <f t="shared" si="7"/>
        <v>0</v>
      </c>
    </row>
    <row r="97" spans="2:7" ht="15.75" customHeight="1" x14ac:dyDescent="0.35">
      <c r="C97" s="27" t="s">
        <v>535</v>
      </c>
      <c r="D97" s="76"/>
      <c r="E97" s="76"/>
      <c r="F97" s="76"/>
      <c r="G97" s="37">
        <f t="shared" si="7"/>
        <v>0</v>
      </c>
    </row>
    <row r="98" spans="2:7" x14ac:dyDescent="0.35">
      <c r="C98" s="28" t="s">
        <v>536</v>
      </c>
      <c r="D98" s="76"/>
      <c r="E98" s="76"/>
      <c r="F98" s="76"/>
      <c r="G98" s="37">
        <f t="shared" si="7"/>
        <v>0</v>
      </c>
    </row>
    <row r="99" spans="2:7" x14ac:dyDescent="0.35">
      <c r="C99" s="27" t="s">
        <v>537</v>
      </c>
      <c r="D99" s="76"/>
      <c r="E99" s="76"/>
      <c r="F99" s="76"/>
      <c r="G99" s="37">
        <f t="shared" si="7"/>
        <v>0</v>
      </c>
    </row>
    <row r="100" spans="2:7" ht="25.5" customHeight="1" x14ac:dyDescent="0.35">
      <c r="C100" s="27" t="s">
        <v>538</v>
      </c>
      <c r="D100" s="76"/>
      <c r="E100" s="76"/>
      <c r="F100" s="76"/>
      <c r="G100" s="37">
        <f t="shared" si="7"/>
        <v>0</v>
      </c>
    </row>
    <row r="101" spans="2:7" ht="31" x14ac:dyDescent="0.35">
      <c r="B101" s="31"/>
      <c r="C101" s="27" t="s">
        <v>539</v>
      </c>
      <c r="D101" s="76"/>
      <c r="E101" s="76"/>
      <c r="F101" s="76"/>
      <c r="G101" s="37">
        <f t="shared" si="7"/>
        <v>0</v>
      </c>
    </row>
    <row r="102" spans="2:7" ht="15.75" customHeight="1" x14ac:dyDescent="0.35">
      <c r="C102" s="32" t="s">
        <v>15</v>
      </c>
      <c r="D102" s="43">
        <f>SUM(D95:D101)</f>
        <v>0</v>
      </c>
      <c r="E102" s="43">
        <f>SUM(E95:E101)</f>
        <v>0</v>
      </c>
      <c r="F102" s="43">
        <f>SUM(F95:F101)</f>
        <v>0</v>
      </c>
      <c r="G102" s="37">
        <f t="shared" si="7"/>
        <v>0</v>
      </c>
    </row>
    <row r="103" spans="2:7" ht="25.5" customHeight="1" x14ac:dyDescent="0.35">
      <c r="D103" s="29"/>
      <c r="E103" s="29"/>
      <c r="F103" s="29"/>
    </row>
    <row r="104" spans="2:7" x14ac:dyDescent="0.35">
      <c r="B104" s="311" t="s">
        <v>551</v>
      </c>
      <c r="C104" s="312"/>
      <c r="D104" s="312"/>
      <c r="E104" s="312"/>
      <c r="F104" s="312"/>
      <c r="G104" s="313"/>
    </row>
    <row r="105" spans="2:7" x14ac:dyDescent="0.35">
      <c r="C105" s="311" t="s">
        <v>436</v>
      </c>
      <c r="D105" s="312"/>
      <c r="E105" s="312"/>
      <c r="F105" s="312"/>
      <c r="G105" s="313"/>
    </row>
    <row r="106" spans="2:7" ht="22.5" customHeight="1" thickBot="1" x14ac:dyDescent="0.4">
      <c r="C106" s="40" t="s">
        <v>552</v>
      </c>
      <c r="D106" s="41">
        <f>'1) Tableau budgétaire 1'!D107</f>
        <v>59009</v>
      </c>
      <c r="E106" s="41">
        <f>'1) Tableau budgétaire 1'!E107</f>
        <v>30754</v>
      </c>
      <c r="F106" s="41">
        <f>'1) Tableau budgétaire 1'!F107</f>
        <v>0</v>
      </c>
      <c r="G106" s="42">
        <f>SUM(D106:F106)</f>
        <v>89763</v>
      </c>
    </row>
    <row r="107" spans="2:7" x14ac:dyDescent="0.35">
      <c r="C107" s="38" t="s">
        <v>533</v>
      </c>
      <c r="D107" s="74">
        <v>6759</v>
      </c>
      <c r="E107" s="75"/>
      <c r="F107" s="75"/>
      <c r="G107" s="39">
        <f t="shared" ref="G107:G114" si="8">SUM(D107:F107)</f>
        <v>6759</v>
      </c>
    </row>
    <row r="108" spans="2:7" x14ac:dyDescent="0.35">
      <c r="C108" s="27" t="s">
        <v>534</v>
      </c>
      <c r="D108" s="76"/>
      <c r="E108" s="6"/>
      <c r="F108" s="6"/>
      <c r="G108" s="37">
        <f t="shared" si="8"/>
        <v>0</v>
      </c>
    </row>
    <row r="109" spans="2:7" ht="15.75" customHeight="1" x14ac:dyDescent="0.35">
      <c r="C109" s="27" t="s">
        <v>535</v>
      </c>
      <c r="D109" s="76"/>
      <c r="E109" s="76"/>
      <c r="F109" s="76"/>
      <c r="G109" s="37">
        <f t="shared" si="8"/>
        <v>0</v>
      </c>
    </row>
    <row r="110" spans="2:7" x14ac:dyDescent="0.35">
      <c r="C110" s="28" t="s">
        <v>536</v>
      </c>
      <c r="D110" s="76">
        <v>35000</v>
      </c>
      <c r="E110" s="76"/>
      <c r="F110" s="76"/>
      <c r="G110" s="37">
        <f t="shared" si="8"/>
        <v>35000</v>
      </c>
    </row>
    <row r="111" spans="2:7" x14ac:dyDescent="0.35">
      <c r="C111" s="27" t="s">
        <v>537</v>
      </c>
      <c r="D111" s="76">
        <v>17250</v>
      </c>
      <c r="E111" s="76"/>
      <c r="F111" s="76"/>
      <c r="G111" s="37">
        <f t="shared" si="8"/>
        <v>17250</v>
      </c>
    </row>
    <row r="112" spans="2:7" x14ac:dyDescent="0.35">
      <c r="C112" s="27" t="s">
        <v>538</v>
      </c>
      <c r="D112" s="76"/>
      <c r="E112" s="76">
        <v>30754</v>
      </c>
      <c r="F112" s="76"/>
      <c r="G112" s="37">
        <f t="shared" si="8"/>
        <v>30754</v>
      </c>
    </row>
    <row r="113" spans="3:7" ht="31" x14ac:dyDescent="0.35">
      <c r="C113" s="27" t="s">
        <v>539</v>
      </c>
      <c r="D113" s="76"/>
      <c r="E113" s="76"/>
      <c r="F113" s="76"/>
      <c r="G113" s="37">
        <f t="shared" si="8"/>
        <v>0</v>
      </c>
    </row>
    <row r="114" spans="3:7" x14ac:dyDescent="0.35">
      <c r="C114" s="32" t="s">
        <v>15</v>
      </c>
      <c r="D114" s="43">
        <f>SUM(D107:D113)</f>
        <v>59009</v>
      </c>
      <c r="E114" s="43">
        <f>SUM(E107:E113)</f>
        <v>30754</v>
      </c>
      <c r="F114" s="43">
        <f>SUM(F107:F113)</f>
        <v>0</v>
      </c>
      <c r="G114" s="37">
        <f t="shared" si="8"/>
        <v>89763</v>
      </c>
    </row>
    <row r="115" spans="3:7" s="31" customFormat="1" x14ac:dyDescent="0.35">
      <c r="C115" s="44"/>
      <c r="D115" s="45"/>
      <c r="E115" s="45"/>
      <c r="F115" s="45"/>
      <c r="G115" s="46"/>
    </row>
    <row r="116" spans="3:7" ht="15.75" customHeight="1" x14ac:dyDescent="0.35">
      <c r="C116" s="311" t="s">
        <v>553</v>
      </c>
      <c r="D116" s="312"/>
      <c r="E116" s="312"/>
      <c r="F116" s="312"/>
      <c r="G116" s="313"/>
    </row>
    <row r="117" spans="3:7" ht="21.75" customHeight="1" thickBot="1" x14ac:dyDescent="0.4">
      <c r="C117" s="40" t="s">
        <v>554</v>
      </c>
      <c r="D117" s="41">
        <f>'1) Tableau budgétaire 1'!D117</f>
        <v>60009</v>
      </c>
      <c r="E117" s="41">
        <f>'1) Tableau budgétaire 1'!E117</f>
        <v>33256</v>
      </c>
      <c r="F117" s="41">
        <f>'1) Tableau budgétaire 1'!F117</f>
        <v>0</v>
      </c>
      <c r="G117" s="42">
        <f t="shared" ref="G117:G125" si="9">SUM(D117:F117)</f>
        <v>93265</v>
      </c>
    </row>
    <row r="118" spans="3:7" x14ac:dyDescent="0.35">
      <c r="C118" s="38" t="s">
        <v>533</v>
      </c>
      <c r="D118" s="74">
        <v>16759</v>
      </c>
      <c r="E118" s="75"/>
      <c r="F118" s="75"/>
      <c r="G118" s="39">
        <f t="shared" si="9"/>
        <v>16759</v>
      </c>
    </row>
    <row r="119" spans="3:7" x14ac:dyDescent="0.35">
      <c r="C119" s="27" t="s">
        <v>534</v>
      </c>
      <c r="D119" s="76"/>
      <c r="E119" s="6"/>
      <c r="F119" s="6"/>
      <c r="G119" s="37">
        <f t="shared" si="9"/>
        <v>0</v>
      </c>
    </row>
    <row r="120" spans="3:7" ht="31" x14ac:dyDescent="0.35">
      <c r="C120" s="27" t="s">
        <v>535</v>
      </c>
      <c r="D120" s="76"/>
      <c r="E120" s="76"/>
      <c r="F120" s="76"/>
      <c r="G120" s="37">
        <f t="shared" si="9"/>
        <v>0</v>
      </c>
    </row>
    <row r="121" spans="3:7" x14ac:dyDescent="0.35">
      <c r="C121" s="28" t="s">
        <v>536</v>
      </c>
      <c r="D121" s="76">
        <v>30000</v>
      </c>
      <c r="E121" s="76"/>
      <c r="F121" s="76"/>
      <c r="G121" s="37">
        <f t="shared" si="9"/>
        <v>30000</v>
      </c>
    </row>
    <row r="122" spans="3:7" x14ac:dyDescent="0.35">
      <c r="C122" s="27" t="s">
        <v>537</v>
      </c>
      <c r="D122" s="76">
        <v>1000</v>
      </c>
      <c r="E122" s="76"/>
      <c r="F122" s="76"/>
      <c r="G122" s="37">
        <f t="shared" si="9"/>
        <v>1000</v>
      </c>
    </row>
    <row r="123" spans="3:7" x14ac:dyDescent="0.35">
      <c r="C123" s="27" t="s">
        <v>538</v>
      </c>
      <c r="D123" s="76">
        <v>10000</v>
      </c>
      <c r="E123" s="76">
        <v>33256</v>
      </c>
      <c r="F123" s="76"/>
      <c r="G123" s="37">
        <f t="shared" si="9"/>
        <v>43256</v>
      </c>
    </row>
    <row r="124" spans="3:7" ht="31" x14ac:dyDescent="0.35">
      <c r="C124" s="27" t="s">
        <v>539</v>
      </c>
      <c r="D124" s="76">
        <v>2250</v>
      </c>
      <c r="E124" s="76"/>
      <c r="F124" s="76"/>
      <c r="G124" s="37">
        <f t="shared" si="9"/>
        <v>2250</v>
      </c>
    </row>
    <row r="125" spans="3:7" x14ac:dyDescent="0.35">
      <c r="C125" s="32" t="s">
        <v>15</v>
      </c>
      <c r="D125" s="43">
        <f>SUM(D118:D124)</f>
        <v>60009</v>
      </c>
      <c r="E125" s="43">
        <f>SUM(E118:E124)</f>
        <v>33256</v>
      </c>
      <c r="F125" s="43">
        <f>SUM(F118:F124)</f>
        <v>0</v>
      </c>
      <c r="G125" s="37">
        <f t="shared" si="9"/>
        <v>93265</v>
      </c>
    </row>
    <row r="126" spans="3:7" s="31" customFormat="1" x14ac:dyDescent="0.35">
      <c r="C126" s="44"/>
      <c r="D126" s="45"/>
      <c r="E126" s="45"/>
      <c r="F126" s="45"/>
      <c r="G126" s="46"/>
    </row>
    <row r="127" spans="3:7" x14ac:dyDescent="0.35">
      <c r="C127" s="311" t="s">
        <v>454</v>
      </c>
      <c r="D127" s="312"/>
      <c r="E127" s="312"/>
      <c r="F127" s="312"/>
      <c r="G127" s="313"/>
    </row>
    <row r="128" spans="3:7" ht="21" customHeight="1" thickBot="1" x14ac:dyDescent="0.4">
      <c r="C128" s="40" t="s">
        <v>555</v>
      </c>
      <c r="D128" s="41">
        <f>'1) Tableau budgétaire 1'!D127</f>
        <v>0</v>
      </c>
      <c r="E128" s="41">
        <f>'1) Tableau budgétaire 1'!E127</f>
        <v>0</v>
      </c>
      <c r="F128" s="41">
        <f>'1) Tableau budgétaire 1'!F127</f>
        <v>0</v>
      </c>
      <c r="G128" s="42">
        <f t="shared" ref="G128:G136" si="10">SUM(D128:F128)</f>
        <v>0</v>
      </c>
    </row>
    <row r="129" spans="3:7" x14ac:dyDescent="0.35">
      <c r="C129" s="38" t="s">
        <v>533</v>
      </c>
      <c r="D129" s="74"/>
      <c r="E129" s="75"/>
      <c r="F129" s="75"/>
      <c r="G129" s="39">
        <f t="shared" si="10"/>
        <v>0</v>
      </c>
    </row>
    <row r="130" spans="3:7" x14ac:dyDescent="0.35">
      <c r="C130" s="27" t="s">
        <v>534</v>
      </c>
      <c r="D130" s="76"/>
      <c r="E130" s="6"/>
      <c r="F130" s="6"/>
      <c r="G130" s="37">
        <f t="shared" si="10"/>
        <v>0</v>
      </c>
    </row>
    <row r="131" spans="3:7" ht="31" x14ac:dyDescent="0.35">
      <c r="C131" s="27" t="s">
        <v>535</v>
      </c>
      <c r="D131" s="76"/>
      <c r="E131" s="76"/>
      <c r="F131" s="76"/>
      <c r="G131" s="37">
        <f t="shared" si="10"/>
        <v>0</v>
      </c>
    </row>
    <row r="132" spans="3:7" x14ac:dyDescent="0.35">
      <c r="C132" s="28" t="s">
        <v>536</v>
      </c>
      <c r="D132" s="76"/>
      <c r="E132" s="76"/>
      <c r="F132" s="76"/>
      <c r="G132" s="37">
        <f t="shared" si="10"/>
        <v>0</v>
      </c>
    </row>
    <row r="133" spans="3:7" x14ac:dyDescent="0.35">
      <c r="C133" s="27" t="s">
        <v>537</v>
      </c>
      <c r="D133" s="76"/>
      <c r="E133" s="76"/>
      <c r="F133" s="76"/>
      <c r="G133" s="37">
        <f t="shared" si="10"/>
        <v>0</v>
      </c>
    </row>
    <row r="134" spans="3:7" x14ac:dyDescent="0.35">
      <c r="C134" s="27" t="s">
        <v>538</v>
      </c>
      <c r="D134" s="76"/>
      <c r="E134" s="76"/>
      <c r="F134" s="76"/>
      <c r="G134" s="37">
        <f t="shared" si="10"/>
        <v>0</v>
      </c>
    </row>
    <row r="135" spans="3:7" ht="31" x14ac:dyDescent="0.35">
      <c r="C135" s="27" t="s">
        <v>539</v>
      </c>
      <c r="D135" s="76"/>
      <c r="E135" s="76"/>
      <c r="F135" s="76"/>
      <c r="G135" s="37">
        <f t="shared" si="10"/>
        <v>0</v>
      </c>
    </row>
    <row r="136" spans="3:7" x14ac:dyDescent="0.35">
      <c r="C136" s="32" t="s">
        <v>15</v>
      </c>
      <c r="D136" s="43">
        <f>SUM(D129:D135)</f>
        <v>0</v>
      </c>
      <c r="E136" s="43">
        <f>SUM(E129:E135)</f>
        <v>0</v>
      </c>
      <c r="F136" s="43">
        <f>SUM(F129:F135)</f>
        <v>0</v>
      </c>
      <c r="G136" s="37">
        <f t="shared" si="10"/>
        <v>0</v>
      </c>
    </row>
    <row r="137" spans="3:7" s="31" customFormat="1" x14ac:dyDescent="0.35">
      <c r="C137" s="44"/>
      <c r="D137" s="45"/>
      <c r="E137" s="45"/>
      <c r="F137" s="45"/>
      <c r="G137" s="46"/>
    </row>
    <row r="138" spans="3:7" x14ac:dyDescent="0.35">
      <c r="C138" s="311" t="s">
        <v>463</v>
      </c>
      <c r="D138" s="312"/>
      <c r="E138" s="312"/>
      <c r="F138" s="312"/>
      <c r="G138" s="313"/>
    </row>
    <row r="139" spans="3:7" ht="24" customHeight="1" thickBot="1" x14ac:dyDescent="0.4">
      <c r="C139" s="40" t="s">
        <v>556</v>
      </c>
      <c r="D139" s="41">
        <f>'1) Tableau budgétaire 1'!D137</f>
        <v>0</v>
      </c>
      <c r="E139" s="41">
        <f>'1) Tableau budgétaire 1'!E137</f>
        <v>0</v>
      </c>
      <c r="F139" s="41">
        <f>'1) Tableau budgétaire 1'!F137</f>
        <v>0</v>
      </c>
      <c r="G139" s="42">
        <f t="shared" ref="G139:G147" si="11">SUM(D139:F139)</f>
        <v>0</v>
      </c>
    </row>
    <row r="140" spans="3:7" ht="15.75" customHeight="1" x14ac:dyDescent="0.35">
      <c r="C140" s="38" t="s">
        <v>533</v>
      </c>
      <c r="D140" s="74"/>
      <c r="E140" s="75"/>
      <c r="F140" s="75"/>
      <c r="G140" s="39">
        <f t="shared" si="11"/>
        <v>0</v>
      </c>
    </row>
    <row r="141" spans="3:7" x14ac:dyDescent="0.35">
      <c r="C141" s="27" t="s">
        <v>534</v>
      </c>
      <c r="D141" s="76"/>
      <c r="E141" s="6"/>
      <c r="F141" s="6"/>
      <c r="G141" s="37">
        <f t="shared" si="11"/>
        <v>0</v>
      </c>
    </row>
    <row r="142" spans="3:7" ht="15.75" customHeight="1" x14ac:dyDescent="0.35">
      <c r="C142" s="27" t="s">
        <v>535</v>
      </c>
      <c r="D142" s="76"/>
      <c r="E142" s="76"/>
      <c r="F142" s="76"/>
      <c r="G142" s="37">
        <f t="shared" si="11"/>
        <v>0</v>
      </c>
    </row>
    <row r="143" spans="3:7" x14ac:dyDescent="0.35">
      <c r="C143" s="28" t="s">
        <v>536</v>
      </c>
      <c r="D143" s="76"/>
      <c r="E143" s="76"/>
      <c r="F143" s="76"/>
      <c r="G143" s="37">
        <f t="shared" si="11"/>
        <v>0</v>
      </c>
    </row>
    <row r="144" spans="3:7" x14ac:dyDescent="0.35">
      <c r="C144" s="27" t="s">
        <v>537</v>
      </c>
      <c r="D144" s="76"/>
      <c r="E144" s="76"/>
      <c r="F144" s="76"/>
      <c r="G144" s="37">
        <f t="shared" si="11"/>
        <v>0</v>
      </c>
    </row>
    <row r="145" spans="2:7" ht="15.75" customHeight="1" x14ac:dyDescent="0.35">
      <c r="C145" s="27" t="s">
        <v>538</v>
      </c>
      <c r="D145" s="76"/>
      <c r="E145" s="76"/>
      <c r="F145" s="76"/>
      <c r="G145" s="37">
        <f t="shared" si="11"/>
        <v>0</v>
      </c>
    </row>
    <row r="146" spans="2:7" ht="31" x14ac:dyDescent="0.35">
      <c r="C146" s="27" t="s">
        <v>539</v>
      </c>
      <c r="D146" s="76"/>
      <c r="E146" s="76"/>
      <c r="F146" s="76"/>
      <c r="G146" s="37">
        <f t="shared" si="11"/>
        <v>0</v>
      </c>
    </row>
    <row r="147" spans="2:7" x14ac:dyDescent="0.35">
      <c r="C147" s="32" t="s">
        <v>15</v>
      </c>
      <c r="D147" s="43">
        <f>SUM(D140:D146)</f>
        <v>0</v>
      </c>
      <c r="E147" s="43">
        <f>SUM(E140:E146)</f>
        <v>0</v>
      </c>
      <c r="F147" s="43">
        <f>SUM(F140:F146)</f>
        <v>0</v>
      </c>
      <c r="G147" s="37">
        <f t="shared" si="11"/>
        <v>0</v>
      </c>
    </row>
    <row r="149" spans="2:7" x14ac:dyDescent="0.35">
      <c r="B149" s="311" t="s">
        <v>557</v>
      </c>
      <c r="C149" s="312"/>
      <c r="D149" s="312"/>
      <c r="E149" s="312"/>
      <c r="F149" s="312"/>
      <c r="G149" s="313"/>
    </row>
    <row r="150" spans="2:7" x14ac:dyDescent="0.35">
      <c r="C150" s="311" t="s">
        <v>473</v>
      </c>
      <c r="D150" s="312"/>
      <c r="E150" s="312"/>
      <c r="F150" s="312"/>
      <c r="G150" s="313"/>
    </row>
    <row r="151" spans="2:7" ht="24" customHeight="1" thickBot="1" x14ac:dyDescent="0.4">
      <c r="C151" s="40" t="s">
        <v>558</v>
      </c>
      <c r="D151" s="41">
        <f>'1) Tableau budgétaire 1'!D149</f>
        <v>0</v>
      </c>
      <c r="E151" s="41">
        <f>'1) Tableau budgétaire 1'!E149</f>
        <v>0</v>
      </c>
      <c r="F151" s="41">
        <f>'1) Tableau budgétaire 1'!F149</f>
        <v>0</v>
      </c>
      <c r="G151" s="42">
        <f>SUM(D151:F151)</f>
        <v>0</v>
      </c>
    </row>
    <row r="152" spans="2:7" ht="24.75" customHeight="1" x14ac:dyDescent="0.35">
      <c r="C152" s="38" t="s">
        <v>533</v>
      </c>
      <c r="D152" s="74"/>
      <c r="E152" s="75"/>
      <c r="F152" s="75"/>
      <c r="G152" s="39">
        <f t="shared" ref="G152:G159" si="12">SUM(D152:F152)</f>
        <v>0</v>
      </c>
    </row>
    <row r="153" spans="2:7" ht="15.75" customHeight="1" x14ac:dyDescent="0.35">
      <c r="C153" s="27" t="s">
        <v>534</v>
      </c>
      <c r="D153" s="76"/>
      <c r="E153" s="6"/>
      <c r="F153" s="6"/>
      <c r="G153" s="37">
        <f t="shared" si="12"/>
        <v>0</v>
      </c>
    </row>
    <row r="154" spans="2:7" ht="15.75" customHeight="1" x14ac:dyDescent="0.35">
      <c r="C154" s="27" t="s">
        <v>535</v>
      </c>
      <c r="D154" s="76"/>
      <c r="E154" s="76"/>
      <c r="F154" s="76"/>
      <c r="G154" s="37">
        <f t="shared" si="12"/>
        <v>0</v>
      </c>
    </row>
    <row r="155" spans="2:7" ht="15.75" customHeight="1" x14ac:dyDescent="0.35">
      <c r="C155" s="28" t="s">
        <v>536</v>
      </c>
      <c r="D155" s="76"/>
      <c r="E155" s="76"/>
      <c r="F155" s="76"/>
      <c r="G155" s="37">
        <f t="shared" si="12"/>
        <v>0</v>
      </c>
    </row>
    <row r="156" spans="2:7" ht="15.75" customHeight="1" x14ac:dyDescent="0.35">
      <c r="C156" s="27" t="s">
        <v>537</v>
      </c>
      <c r="D156" s="76"/>
      <c r="E156" s="76"/>
      <c r="F156" s="76"/>
      <c r="G156" s="37">
        <f t="shared" si="12"/>
        <v>0</v>
      </c>
    </row>
    <row r="157" spans="2:7" ht="15.75" customHeight="1" x14ac:dyDescent="0.35">
      <c r="C157" s="27" t="s">
        <v>538</v>
      </c>
      <c r="D157" s="76"/>
      <c r="E157" s="76"/>
      <c r="F157" s="76"/>
      <c r="G157" s="37">
        <f t="shared" si="12"/>
        <v>0</v>
      </c>
    </row>
    <row r="158" spans="2:7" ht="15.75" customHeight="1" x14ac:dyDescent="0.35">
      <c r="C158" s="27" t="s">
        <v>539</v>
      </c>
      <c r="D158" s="76"/>
      <c r="E158" s="76"/>
      <c r="F158" s="76"/>
      <c r="G158" s="37">
        <f t="shared" si="12"/>
        <v>0</v>
      </c>
    </row>
    <row r="159" spans="2:7" ht="15.75" customHeight="1" x14ac:dyDescent="0.35">
      <c r="C159" s="32" t="s">
        <v>15</v>
      </c>
      <c r="D159" s="43">
        <f>SUM(D152:D158)</f>
        <v>0</v>
      </c>
      <c r="E159" s="43">
        <f>SUM(E152:E158)</f>
        <v>0</v>
      </c>
      <c r="F159" s="43">
        <f>SUM(F152:F158)</f>
        <v>0</v>
      </c>
      <c r="G159" s="37">
        <f t="shared" si="12"/>
        <v>0</v>
      </c>
    </row>
    <row r="160" spans="2:7" s="31" customFormat="1" ht="15.75" customHeight="1" x14ac:dyDescent="0.35">
      <c r="C160" s="44"/>
      <c r="D160" s="45"/>
      <c r="E160" s="45"/>
      <c r="F160" s="45"/>
      <c r="G160" s="46"/>
    </row>
    <row r="161" spans="3:7" ht="15.75" customHeight="1" x14ac:dyDescent="0.35">
      <c r="C161" s="311" t="s">
        <v>482</v>
      </c>
      <c r="D161" s="312"/>
      <c r="E161" s="312"/>
      <c r="F161" s="312"/>
      <c r="G161" s="313"/>
    </row>
    <row r="162" spans="3:7" ht="21" customHeight="1" thickBot="1" x14ac:dyDescent="0.4">
      <c r="C162" s="40" t="s">
        <v>559</v>
      </c>
      <c r="D162" s="41">
        <f>'1) Tableau budgétaire 1'!D159</f>
        <v>0</v>
      </c>
      <c r="E162" s="41">
        <f>'1) Tableau budgétaire 1'!E159</f>
        <v>0</v>
      </c>
      <c r="F162" s="41">
        <f>'1) Tableau budgétaire 1'!F159</f>
        <v>0</v>
      </c>
      <c r="G162" s="42">
        <f t="shared" ref="G162:G170" si="13">SUM(D162:F162)</f>
        <v>0</v>
      </c>
    </row>
    <row r="163" spans="3:7" ht="15.75" customHeight="1" x14ac:dyDescent="0.35">
      <c r="C163" s="38" t="s">
        <v>533</v>
      </c>
      <c r="D163" s="74"/>
      <c r="E163" s="75"/>
      <c r="F163" s="75"/>
      <c r="G163" s="39">
        <f t="shared" si="13"/>
        <v>0</v>
      </c>
    </row>
    <row r="164" spans="3:7" ht="15.75" customHeight="1" x14ac:dyDescent="0.35">
      <c r="C164" s="27" t="s">
        <v>534</v>
      </c>
      <c r="D164" s="76"/>
      <c r="E164" s="6"/>
      <c r="F164" s="6"/>
      <c r="G164" s="37">
        <f t="shared" si="13"/>
        <v>0</v>
      </c>
    </row>
    <row r="165" spans="3:7" ht="15.75" customHeight="1" x14ac:dyDescent="0.35">
      <c r="C165" s="27" t="s">
        <v>535</v>
      </c>
      <c r="D165" s="76"/>
      <c r="E165" s="76"/>
      <c r="F165" s="76"/>
      <c r="G165" s="37">
        <f t="shared" si="13"/>
        <v>0</v>
      </c>
    </row>
    <row r="166" spans="3:7" ht="15.75" customHeight="1" x14ac:dyDescent="0.35">
      <c r="C166" s="28" t="s">
        <v>536</v>
      </c>
      <c r="D166" s="76"/>
      <c r="E166" s="76"/>
      <c r="F166" s="76"/>
      <c r="G166" s="37">
        <f t="shared" si="13"/>
        <v>0</v>
      </c>
    </row>
    <row r="167" spans="3:7" ht="15.75" customHeight="1" x14ac:dyDescent="0.35">
      <c r="C167" s="27" t="s">
        <v>537</v>
      </c>
      <c r="D167" s="76"/>
      <c r="E167" s="76"/>
      <c r="F167" s="76"/>
      <c r="G167" s="37">
        <f t="shared" si="13"/>
        <v>0</v>
      </c>
    </row>
    <row r="168" spans="3:7" ht="15.75" customHeight="1" x14ac:dyDescent="0.35">
      <c r="C168" s="27" t="s">
        <v>538</v>
      </c>
      <c r="D168" s="76"/>
      <c r="E168" s="76"/>
      <c r="F168" s="76"/>
      <c r="G168" s="37">
        <f t="shared" si="13"/>
        <v>0</v>
      </c>
    </row>
    <row r="169" spans="3:7" ht="15.75" customHeight="1" x14ac:dyDescent="0.35">
      <c r="C169" s="27" t="s">
        <v>539</v>
      </c>
      <c r="D169" s="76"/>
      <c r="E169" s="76"/>
      <c r="F169" s="76"/>
      <c r="G169" s="37">
        <f t="shared" si="13"/>
        <v>0</v>
      </c>
    </row>
    <row r="170" spans="3:7" ht="15.75" customHeight="1" x14ac:dyDescent="0.35">
      <c r="C170" s="32" t="s">
        <v>15</v>
      </c>
      <c r="D170" s="43">
        <f>SUM(D163:D169)</f>
        <v>0</v>
      </c>
      <c r="E170" s="43">
        <f>SUM(E163:E169)</f>
        <v>0</v>
      </c>
      <c r="F170" s="43">
        <f>SUM(F163:F169)</f>
        <v>0</v>
      </c>
      <c r="G170" s="37">
        <f t="shared" si="13"/>
        <v>0</v>
      </c>
    </row>
    <row r="171" spans="3:7" s="31" customFormat="1" ht="15.75" customHeight="1" x14ac:dyDescent="0.35">
      <c r="C171" s="44"/>
      <c r="D171" s="45"/>
      <c r="E171" s="45"/>
      <c r="F171" s="45"/>
      <c r="G171" s="46"/>
    </row>
    <row r="172" spans="3:7" ht="15.75" customHeight="1" x14ac:dyDescent="0.35">
      <c r="C172" s="311" t="s">
        <v>491</v>
      </c>
      <c r="D172" s="312"/>
      <c r="E172" s="312"/>
      <c r="F172" s="312"/>
      <c r="G172" s="313"/>
    </row>
    <row r="173" spans="3:7" ht="19.5" customHeight="1" thickBot="1" x14ac:dyDescent="0.4">
      <c r="C173" s="40" t="s">
        <v>560</v>
      </c>
      <c r="D173" s="41">
        <f>'1) Tableau budgétaire 1'!D169</f>
        <v>0</v>
      </c>
      <c r="E173" s="41">
        <f>'1) Tableau budgétaire 1'!E169</f>
        <v>0</v>
      </c>
      <c r="F173" s="41">
        <f>'1) Tableau budgétaire 1'!F169</f>
        <v>0</v>
      </c>
      <c r="G173" s="42">
        <f t="shared" ref="G173:G181" si="14">SUM(D173:F173)</f>
        <v>0</v>
      </c>
    </row>
    <row r="174" spans="3:7" ht="15.75" customHeight="1" x14ac:dyDescent="0.35">
      <c r="C174" s="38" t="s">
        <v>533</v>
      </c>
      <c r="D174" s="74"/>
      <c r="E174" s="75"/>
      <c r="F174" s="75"/>
      <c r="G174" s="39">
        <f t="shared" si="14"/>
        <v>0</v>
      </c>
    </row>
    <row r="175" spans="3:7" ht="15.75" customHeight="1" x14ac:dyDescent="0.35">
      <c r="C175" s="27" t="s">
        <v>534</v>
      </c>
      <c r="D175" s="76"/>
      <c r="E175" s="6"/>
      <c r="F175" s="6"/>
      <c r="G175" s="37">
        <f t="shared" si="14"/>
        <v>0</v>
      </c>
    </row>
    <row r="176" spans="3:7" ht="15.75" customHeight="1" x14ac:dyDescent="0.35">
      <c r="C176" s="27" t="s">
        <v>535</v>
      </c>
      <c r="D176" s="76"/>
      <c r="E176" s="76"/>
      <c r="F176" s="76"/>
      <c r="G176" s="37">
        <f t="shared" si="14"/>
        <v>0</v>
      </c>
    </row>
    <row r="177" spans="3:7" ht="15.75" customHeight="1" x14ac:dyDescent="0.35">
      <c r="C177" s="28" t="s">
        <v>536</v>
      </c>
      <c r="D177" s="76"/>
      <c r="E177" s="76"/>
      <c r="F177" s="76"/>
      <c r="G177" s="37">
        <f t="shared" si="14"/>
        <v>0</v>
      </c>
    </row>
    <row r="178" spans="3:7" ht="15.75" customHeight="1" x14ac:dyDescent="0.35">
      <c r="C178" s="27" t="s">
        <v>537</v>
      </c>
      <c r="D178" s="76"/>
      <c r="E178" s="76"/>
      <c r="F178" s="76"/>
      <c r="G178" s="37">
        <f t="shared" si="14"/>
        <v>0</v>
      </c>
    </row>
    <row r="179" spans="3:7" ht="15.75" customHeight="1" x14ac:dyDescent="0.35">
      <c r="C179" s="27" t="s">
        <v>538</v>
      </c>
      <c r="D179" s="76"/>
      <c r="E179" s="76"/>
      <c r="F179" s="76"/>
      <c r="G179" s="37">
        <f t="shared" si="14"/>
        <v>0</v>
      </c>
    </row>
    <row r="180" spans="3:7" ht="15.75" customHeight="1" x14ac:dyDescent="0.35">
      <c r="C180" s="27" t="s">
        <v>539</v>
      </c>
      <c r="D180" s="76"/>
      <c r="E180" s="76"/>
      <c r="F180" s="76"/>
      <c r="G180" s="37">
        <f t="shared" si="14"/>
        <v>0</v>
      </c>
    </row>
    <row r="181" spans="3:7" ht="15.75" customHeight="1" x14ac:dyDescent="0.35">
      <c r="C181" s="32" t="s">
        <v>15</v>
      </c>
      <c r="D181" s="43">
        <f>SUM(D174:D180)</f>
        <v>0</v>
      </c>
      <c r="E181" s="43">
        <f>SUM(E174:E180)</f>
        <v>0</v>
      </c>
      <c r="F181" s="43">
        <f>SUM(F174:F180)</f>
        <v>0</v>
      </c>
      <c r="G181" s="37">
        <f t="shared" si="14"/>
        <v>0</v>
      </c>
    </row>
    <row r="182" spans="3:7" s="31" customFormat="1" ht="15.75" customHeight="1" x14ac:dyDescent="0.35">
      <c r="C182" s="44"/>
      <c r="D182" s="45"/>
      <c r="E182" s="45"/>
      <c r="F182" s="45"/>
      <c r="G182" s="46"/>
    </row>
    <row r="183" spans="3:7" ht="15.75" customHeight="1" x14ac:dyDescent="0.35">
      <c r="C183" s="311" t="s">
        <v>500</v>
      </c>
      <c r="D183" s="312"/>
      <c r="E183" s="312"/>
      <c r="F183" s="312"/>
      <c r="G183" s="313"/>
    </row>
    <row r="184" spans="3:7" ht="22.5" customHeight="1" thickBot="1" x14ac:dyDescent="0.4">
      <c r="C184" s="40" t="s">
        <v>561</v>
      </c>
      <c r="D184" s="41">
        <f>'1) Tableau budgétaire 1'!D179</f>
        <v>0</v>
      </c>
      <c r="E184" s="41">
        <f>'1) Tableau budgétaire 1'!E179</f>
        <v>0</v>
      </c>
      <c r="F184" s="41">
        <f>'1) Tableau budgétaire 1'!F179</f>
        <v>0</v>
      </c>
      <c r="G184" s="42">
        <f t="shared" ref="G184:G192" si="15">SUM(D184:F184)</f>
        <v>0</v>
      </c>
    </row>
    <row r="185" spans="3:7" ht="15.75" customHeight="1" x14ac:dyDescent="0.35">
      <c r="C185" s="38" t="s">
        <v>533</v>
      </c>
      <c r="D185" s="74"/>
      <c r="E185" s="75"/>
      <c r="F185" s="75"/>
      <c r="G185" s="39">
        <f t="shared" si="15"/>
        <v>0</v>
      </c>
    </row>
    <row r="186" spans="3:7" ht="15.75" customHeight="1" x14ac:dyDescent="0.35">
      <c r="C186" s="27" t="s">
        <v>534</v>
      </c>
      <c r="D186" s="76"/>
      <c r="E186" s="6"/>
      <c r="F186" s="6"/>
      <c r="G186" s="37">
        <f t="shared" si="15"/>
        <v>0</v>
      </c>
    </row>
    <row r="187" spans="3:7" ht="15.75" customHeight="1" x14ac:dyDescent="0.35">
      <c r="C187" s="27" t="s">
        <v>535</v>
      </c>
      <c r="D187" s="76"/>
      <c r="E187" s="76"/>
      <c r="F187" s="76"/>
      <c r="G187" s="37">
        <f t="shared" si="15"/>
        <v>0</v>
      </c>
    </row>
    <row r="188" spans="3:7" ht="15.75" customHeight="1" x14ac:dyDescent="0.35">
      <c r="C188" s="28" t="s">
        <v>536</v>
      </c>
      <c r="D188" s="76"/>
      <c r="E188" s="76"/>
      <c r="F188" s="76"/>
      <c r="G188" s="37">
        <f t="shared" si="15"/>
        <v>0</v>
      </c>
    </row>
    <row r="189" spans="3:7" ht="15.75" customHeight="1" x14ac:dyDescent="0.35">
      <c r="C189" s="27" t="s">
        <v>537</v>
      </c>
      <c r="D189" s="76"/>
      <c r="E189" s="76"/>
      <c r="F189" s="76"/>
      <c r="G189" s="37">
        <f t="shared" si="15"/>
        <v>0</v>
      </c>
    </row>
    <row r="190" spans="3:7" ht="15.75" customHeight="1" x14ac:dyDescent="0.35">
      <c r="C190" s="27" t="s">
        <v>538</v>
      </c>
      <c r="D190" s="76"/>
      <c r="E190" s="76"/>
      <c r="F190" s="76"/>
      <c r="G190" s="37">
        <f t="shared" si="15"/>
        <v>0</v>
      </c>
    </row>
    <row r="191" spans="3:7" ht="15.75" customHeight="1" x14ac:dyDescent="0.35">
      <c r="C191" s="27" t="s">
        <v>539</v>
      </c>
      <c r="D191" s="76"/>
      <c r="E191" s="76"/>
      <c r="F191" s="76"/>
      <c r="G191" s="37">
        <f t="shared" si="15"/>
        <v>0</v>
      </c>
    </row>
    <row r="192" spans="3:7" ht="15.75" customHeight="1" x14ac:dyDescent="0.35">
      <c r="C192" s="32" t="s">
        <v>15</v>
      </c>
      <c r="D192" s="43">
        <f>SUM(D185:D191)</f>
        <v>0</v>
      </c>
      <c r="E192" s="43">
        <f>SUM(E185:E191)</f>
        <v>0</v>
      </c>
      <c r="F192" s="43">
        <f>SUM(F185:F191)</f>
        <v>0</v>
      </c>
      <c r="G192" s="37">
        <f t="shared" si="15"/>
        <v>0</v>
      </c>
    </row>
    <row r="193" spans="3:7" ht="15.75" customHeight="1" x14ac:dyDescent="0.35"/>
    <row r="194" spans="3:7" ht="15.75" customHeight="1" x14ac:dyDescent="0.35">
      <c r="C194" s="311" t="s">
        <v>562</v>
      </c>
      <c r="D194" s="312"/>
      <c r="E194" s="312"/>
      <c r="F194" s="312"/>
      <c r="G194" s="313"/>
    </row>
    <row r="195" spans="3:7" ht="36" customHeight="1" thickBot="1" x14ac:dyDescent="0.4">
      <c r="C195" s="40" t="s">
        <v>563</v>
      </c>
      <c r="D195" s="41">
        <f>'1) Tableau budgétaire 1'!D186</f>
        <v>243382.55</v>
      </c>
      <c r="E195" s="41">
        <f>'1) Tableau budgétaire 1'!E186</f>
        <v>138460.70000000001</v>
      </c>
      <c r="F195" s="41">
        <f>'1) Tableau budgétaire 1'!F186</f>
        <v>359420</v>
      </c>
      <c r="G195" s="112">
        <f t="shared" ref="G195:G203" si="16">SUM(D195:F195)</f>
        <v>741263.25</v>
      </c>
    </row>
    <row r="196" spans="3:7" ht="15.75" customHeight="1" x14ac:dyDescent="0.35">
      <c r="C196" s="38" t="s">
        <v>533</v>
      </c>
      <c r="D196" s="74">
        <v>43446</v>
      </c>
      <c r="E196" s="75">
        <v>60000</v>
      </c>
      <c r="F196" s="75">
        <v>212460</v>
      </c>
      <c r="G196" s="39">
        <f t="shared" si="16"/>
        <v>315906</v>
      </c>
    </row>
    <row r="197" spans="3:7" ht="15.75" customHeight="1" x14ac:dyDescent="0.35">
      <c r="C197" s="27" t="s">
        <v>534</v>
      </c>
      <c r="D197" s="76"/>
      <c r="E197" s="6"/>
      <c r="F197" s="6">
        <v>20250</v>
      </c>
      <c r="G197" s="37">
        <f t="shared" si="16"/>
        <v>20250</v>
      </c>
    </row>
    <row r="198" spans="3:7" ht="15.75" customHeight="1" x14ac:dyDescent="0.35">
      <c r="C198" s="27" t="s">
        <v>535</v>
      </c>
      <c r="D198" s="76"/>
      <c r="E198" s="76"/>
      <c r="F198" s="76">
        <v>1692.5</v>
      </c>
      <c r="G198" s="37">
        <f t="shared" si="16"/>
        <v>1692.5</v>
      </c>
    </row>
    <row r="199" spans="3:7" ht="15.75" customHeight="1" x14ac:dyDescent="0.35">
      <c r="C199" s="28" t="s">
        <v>536</v>
      </c>
      <c r="D199" s="76">
        <v>100000</v>
      </c>
      <c r="E199" s="76"/>
      <c r="F199" s="76">
        <v>45000</v>
      </c>
      <c r="G199" s="37">
        <f t="shared" si="16"/>
        <v>145000</v>
      </c>
    </row>
    <row r="200" spans="3:7" ht="15.75" customHeight="1" x14ac:dyDescent="0.35">
      <c r="C200" s="27" t="s">
        <v>537</v>
      </c>
      <c r="D200" s="76"/>
      <c r="E200" s="76">
        <v>60000</v>
      </c>
      <c r="F200" s="76">
        <v>7650</v>
      </c>
      <c r="G200" s="37">
        <f t="shared" si="16"/>
        <v>67650</v>
      </c>
    </row>
    <row r="201" spans="3:7" ht="15.75" customHeight="1" x14ac:dyDescent="0.35">
      <c r="C201" s="27" t="s">
        <v>538</v>
      </c>
      <c r="D201" s="76"/>
      <c r="E201" s="76"/>
      <c r="F201" s="76"/>
      <c r="G201" s="37">
        <f t="shared" si="16"/>
        <v>0</v>
      </c>
    </row>
    <row r="202" spans="3:7" ht="15.75" customHeight="1" x14ac:dyDescent="0.35">
      <c r="C202" s="27" t="s">
        <v>539</v>
      </c>
      <c r="D202" s="76">
        <f>13209.26+86727.29</f>
        <v>99936.549999999988</v>
      </c>
      <c r="E202" s="76">
        <v>18460.7</v>
      </c>
      <c r="F202" s="76">
        <v>72367.5</v>
      </c>
      <c r="G202" s="37">
        <f t="shared" si="16"/>
        <v>190764.75</v>
      </c>
    </row>
    <row r="203" spans="3:7" ht="15.75" customHeight="1" x14ac:dyDescent="0.35">
      <c r="C203" s="32" t="s">
        <v>15</v>
      </c>
      <c r="D203" s="43">
        <f>SUM(D196:D202)</f>
        <v>243382.55</v>
      </c>
      <c r="E203" s="43">
        <f>SUM(E196:E202)</f>
        <v>138460.70000000001</v>
      </c>
      <c r="F203" s="43">
        <f>SUM(F196:F202)</f>
        <v>359420</v>
      </c>
      <c r="G203" s="114">
        <f t="shared" si="16"/>
        <v>741263.25</v>
      </c>
    </row>
    <row r="204" spans="3:7" ht="30" customHeight="1" thickBot="1" x14ac:dyDescent="0.4">
      <c r="D204" s="370">
        <f>D203+D125+D114+D80+D46+D35+D24</f>
        <v>1121495.3271028036</v>
      </c>
    </row>
    <row r="205" spans="3:7" ht="24.75" customHeight="1" thickBot="1" x14ac:dyDescent="0.55000000000000004">
      <c r="C205" s="322" t="s">
        <v>529</v>
      </c>
      <c r="D205" s="323"/>
      <c r="E205" s="323"/>
      <c r="F205" s="323"/>
      <c r="G205" s="324"/>
    </row>
    <row r="206" spans="3:7" ht="42.75" customHeight="1" x14ac:dyDescent="0.35">
      <c r="C206" s="51"/>
      <c r="D206" s="81" t="s">
        <v>603</v>
      </c>
      <c r="E206" s="81" t="s">
        <v>604</v>
      </c>
      <c r="F206" s="81" t="s">
        <v>605</v>
      </c>
      <c r="G206" s="314" t="s">
        <v>529</v>
      </c>
    </row>
    <row r="207" spans="3:7" ht="19.5" customHeight="1" x14ac:dyDescent="0.35">
      <c r="C207" s="100"/>
      <c r="D207" s="30" t="str">
        <f>'1) Tableau budgétaire 1'!D13</f>
        <v>PAM</v>
      </c>
      <c r="E207" s="30" t="str">
        <f>'1) Tableau budgétaire 1'!E13</f>
        <v>FAO</v>
      </c>
      <c r="F207" s="30" t="str">
        <f>'1) Tableau budgétaire 1'!F13</f>
        <v>OIM</v>
      </c>
      <c r="G207" s="315"/>
    </row>
    <row r="208" spans="3:7" ht="19.5" customHeight="1" x14ac:dyDescent="0.35">
      <c r="C208" s="97" t="s">
        <v>533</v>
      </c>
      <c r="D208" s="52">
        <f>SUM(D185,D174,D163,D152,D140,D129,D118,D107,D95,D84,D73,D62,D50,D39,D28,D17,D196)</f>
        <v>134000</v>
      </c>
      <c r="E208" s="52">
        <f>SUM(E185,E174,E163,E152,E140,E129,E118,E107,E95,E84,E73,E62,E50,E39,E28,E17,E196)</f>
        <v>60000</v>
      </c>
      <c r="F208" s="52">
        <f>SUM(F185,F174,F163,F152,F140,F129,F118,F107,F95,F84,F73,F62,F50,F39,F28,F17,F196)</f>
        <v>212460</v>
      </c>
      <c r="G208" s="48">
        <f t="shared" ref="G208:G215" si="17">SUM(D208:F208)</f>
        <v>406460</v>
      </c>
    </row>
    <row r="209" spans="3:13" ht="34.5" customHeight="1" x14ac:dyDescent="0.35">
      <c r="C209" s="98" t="s">
        <v>534</v>
      </c>
      <c r="D209" s="52">
        <f>SUM(D186,D175,D164,D153,D141,D130,D119,D108,D96,D85,D74,D63,D51,D40,D29,D18,D197)</f>
        <v>345343.84350280371</v>
      </c>
      <c r="E209" s="52">
        <f t="shared" ref="E209:F209" si="18">SUM(E186,E175,E164,E153,E141,E130,E119,E108,E96,E85,E74,E63,E51,E40,E29,E18,E197)</f>
        <v>110000</v>
      </c>
      <c r="F209" s="52">
        <f t="shared" si="18"/>
        <v>20250</v>
      </c>
      <c r="G209" s="49">
        <f t="shared" si="17"/>
        <v>475593.84350280371</v>
      </c>
    </row>
    <row r="210" spans="3:13" ht="48" customHeight="1" x14ac:dyDescent="0.35">
      <c r="C210" s="98" t="s">
        <v>535</v>
      </c>
      <c r="D210" s="52">
        <f t="shared" ref="D210:F214" si="19">SUM(D187,D176,D165,D154,D142,D131,D120,D109,D97,D86,D75,D64,D52,D41,D30,D19,D198)</f>
        <v>6000</v>
      </c>
      <c r="E210" s="52">
        <f t="shared" si="19"/>
        <v>0</v>
      </c>
      <c r="F210" s="52">
        <f t="shared" si="19"/>
        <v>1692.5</v>
      </c>
      <c r="G210" s="49">
        <f t="shared" si="17"/>
        <v>7692.5</v>
      </c>
    </row>
    <row r="211" spans="3:13" ht="33" customHeight="1" x14ac:dyDescent="0.35">
      <c r="C211" s="99" t="s">
        <v>536</v>
      </c>
      <c r="D211" s="52">
        <f t="shared" si="19"/>
        <v>312830</v>
      </c>
      <c r="E211" s="52">
        <f t="shared" si="19"/>
        <v>270494.79532710277</v>
      </c>
      <c r="F211" s="52">
        <f t="shared" si="19"/>
        <v>61270.75</v>
      </c>
      <c r="G211" s="49">
        <f t="shared" si="17"/>
        <v>644595.54532710277</v>
      </c>
    </row>
    <row r="212" spans="3:13" ht="21" customHeight="1" x14ac:dyDescent="0.35">
      <c r="C212" s="98" t="s">
        <v>537</v>
      </c>
      <c r="D212" s="52">
        <f t="shared" si="19"/>
        <v>39250</v>
      </c>
      <c r="E212" s="52">
        <f t="shared" si="19"/>
        <v>60000</v>
      </c>
      <c r="F212" s="52">
        <f t="shared" si="19"/>
        <v>7650</v>
      </c>
      <c r="G212" s="49">
        <f t="shared" si="17"/>
        <v>106900</v>
      </c>
      <c r="H212" s="10"/>
      <c r="I212" s="10"/>
      <c r="J212" s="10"/>
      <c r="K212" s="10"/>
      <c r="L212" s="10"/>
      <c r="M212" s="9"/>
    </row>
    <row r="213" spans="3:13" ht="39.75" customHeight="1" x14ac:dyDescent="0.35">
      <c r="C213" s="98" t="s">
        <v>538</v>
      </c>
      <c r="D213" s="52">
        <f t="shared" si="19"/>
        <v>155080.6336</v>
      </c>
      <c r="E213" s="52">
        <f t="shared" si="19"/>
        <v>322166</v>
      </c>
      <c r="F213" s="52">
        <f>SUM(F190,F179,F168,F157,F145,F134,F123,F112,F100,F89,F78,F67,F55,F44,F33,F22,F201)</f>
        <v>465430.74532710284</v>
      </c>
      <c r="G213" s="49">
        <f t="shared" si="17"/>
        <v>942677.37892710278</v>
      </c>
      <c r="H213" s="10"/>
      <c r="I213" s="10"/>
      <c r="J213" s="10"/>
      <c r="K213" s="10"/>
      <c r="L213" s="10"/>
      <c r="M213" s="9"/>
    </row>
    <row r="214" spans="3:13" ht="39.75" customHeight="1" x14ac:dyDescent="0.35">
      <c r="C214" s="98" t="s">
        <v>539</v>
      </c>
      <c r="D214" s="84">
        <f t="shared" si="19"/>
        <v>128990.84999999999</v>
      </c>
      <c r="E214" s="84">
        <f t="shared" si="19"/>
        <v>18460.7</v>
      </c>
      <c r="F214" s="84">
        <f t="shared" si="19"/>
        <v>72367.5</v>
      </c>
      <c r="G214" s="49">
        <f t="shared" si="17"/>
        <v>219819.05</v>
      </c>
      <c r="H214" s="10"/>
      <c r="I214" s="10"/>
      <c r="J214" s="10"/>
      <c r="K214" s="10"/>
      <c r="L214" s="10"/>
      <c r="M214" s="9"/>
    </row>
    <row r="215" spans="3:13" ht="22.5" customHeight="1" x14ac:dyDescent="0.35">
      <c r="C215" s="82" t="s">
        <v>519</v>
      </c>
      <c r="D215" s="85">
        <f>SUM(D208:D214)</f>
        <v>1121495.3271028039</v>
      </c>
      <c r="E215" s="85">
        <f>SUM(E208:E214)</f>
        <v>841121.49532710272</v>
      </c>
      <c r="F215" s="85">
        <f>SUM(F208:F214)</f>
        <v>841121.49532710284</v>
      </c>
      <c r="G215" s="86">
        <f t="shared" si="17"/>
        <v>2803738.3177570095</v>
      </c>
      <c r="H215" s="10"/>
      <c r="I215" s="10"/>
      <c r="J215" s="10"/>
      <c r="K215" s="10"/>
      <c r="L215" s="10"/>
      <c r="M215" s="9"/>
    </row>
    <row r="216" spans="3:13" ht="26.25" customHeight="1" thickBot="1" x14ac:dyDescent="0.4">
      <c r="C216" s="82" t="s">
        <v>520</v>
      </c>
      <c r="D216" s="56">
        <f>D215*0.07</f>
        <v>78504.672897196273</v>
      </c>
      <c r="E216" s="56">
        <f t="shared" ref="E216:F216" si="20">E215*0.07</f>
        <v>58878.504672897194</v>
      </c>
      <c r="F216" s="56">
        <f t="shared" si="20"/>
        <v>58878.504672897201</v>
      </c>
      <c r="G216" s="89">
        <f>SUM(D216:F216)</f>
        <v>196261.68224299068</v>
      </c>
      <c r="H216" s="19"/>
      <c r="I216" s="19"/>
      <c r="J216" s="19"/>
      <c r="K216" s="19"/>
      <c r="L216" s="33"/>
      <c r="M216" s="31"/>
    </row>
    <row r="217" spans="3:13" ht="23.25" customHeight="1" thickBot="1" x14ac:dyDescent="0.4">
      <c r="C217" s="87" t="s">
        <v>365</v>
      </c>
      <c r="D217" s="88">
        <f>SUM(D215:D216)</f>
        <v>1200000.0000000002</v>
      </c>
      <c r="E217" s="88">
        <f t="shared" ref="E217:G217" si="21">SUM(E215:E216)</f>
        <v>899999.99999999988</v>
      </c>
      <c r="F217" s="88">
        <f t="shared" si="21"/>
        <v>900000</v>
      </c>
      <c r="G217" s="55">
        <f t="shared" si="21"/>
        <v>3000000</v>
      </c>
      <c r="H217" s="19"/>
      <c r="I217" s="19"/>
      <c r="J217" s="19"/>
      <c r="K217" s="19"/>
      <c r="L217" s="33"/>
      <c r="M217" s="31"/>
    </row>
    <row r="218" spans="3:13" ht="15.75" customHeight="1" x14ac:dyDescent="0.35">
      <c r="L218" s="34"/>
    </row>
    <row r="219" spans="3:13" ht="15.75" customHeight="1" x14ac:dyDescent="0.35">
      <c r="H219" s="25"/>
      <c r="I219" s="25"/>
      <c r="L219" s="34"/>
    </row>
    <row r="220" spans="3:13" ht="15.75" customHeight="1" x14ac:dyDescent="0.35">
      <c r="H220" s="25"/>
      <c r="I220" s="25"/>
    </row>
    <row r="221" spans="3:13" ht="40.5" customHeight="1" x14ac:dyDescent="0.35">
      <c r="H221" s="25"/>
      <c r="I221" s="25"/>
      <c r="L221" s="35"/>
    </row>
    <row r="222" spans="3:13" ht="24.75" customHeight="1" x14ac:dyDescent="0.35">
      <c r="H222" s="25"/>
      <c r="I222" s="25"/>
      <c r="L222" s="35"/>
    </row>
    <row r="223" spans="3:13" ht="41.25" customHeight="1" x14ac:dyDescent="0.35">
      <c r="H223" s="5"/>
      <c r="I223" s="25"/>
      <c r="L223" s="35"/>
    </row>
    <row r="224" spans="3:13" ht="51.75" customHeight="1" x14ac:dyDescent="0.35">
      <c r="H224" s="5"/>
      <c r="I224" s="25"/>
      <c r="L224" s="35"/>
    </row>
    <row r="225" spans="3:14" ht="42" customHeight="1" x14ac:dyDescent="0.35">
      <c r="H225" s="25"/>
      <c r="I225" s="25"/>
      <c r="L225" s="35"/>
    </row>
    <row r="226" spans="3:14" s="31" customFormat="1" ht="42" customHeight="1" x14ac:dyDescent="0.35">
      <c r="C226" s="29"/>
      <c r="G226" s="29"/>
      <c r="H226" s="29"/>
      <c r="I226" s="25"/>
      <c r="J226" s="29"/>
      <c r="K226" s="29"/>
      <c r="L226" s="35"/>
      <c r="M226" s="29"/>
    </row>
    <row r="227" spans="3:14" s="31" customFormat="1" ht="42" customHeight="1" x14ac:dyDescent="0.35">
      <c r="C227" s="29"/>
      <c r="G227" s="29"/>
      <c r="H227" s="29"/>
      <c r="I227" s="25"/>
      <c r="J227" s="29"/>
      <c r="K227" s="29"/>
      <c r="L227" s="29"/>
      <c r="M227" s="29"/>
    </row>
    <row r="228" spans="3:14" s="31" customFormat="1" ht="63.75" customHeight="1" x14ac:dyDescent="0.35">
      <c r="C228" s="29"/>
      <c r="G228" s="29"/>
      <c r="H228" s="29"/>
      <c r="I228" s="34"/>
      <c r="J228" s="29"/>
      <c r="K228" s="29"/>
      <c r="L228" s="29"/>
      <c r="M228" s="29"/>
    </row>
    <row r="229" spans="3:14" s="31" customFormat="1" ht="42" customHeight="1" x14ac:dyDescent="0.35">
      <c r="C229" s="29"/>
      <c r="G229" s="29"/>
      <c r="H229" s="29"/>
      <c r="I229" s="29"/>
      <c r="J229" s="29"/>
      <c r="K229" s="29"/>
      <c r="L229" s="29"/>
      <c r="M229" s="34"/>
    </row>
    <row r="230" spans="3:14" ht="23.25" customHeight="1" x14ac:dyDescent="0.35"/>
    <row r="231" spans="3:14" ht="27.75" customHeight="1" x14ac:dyDescent="0.35"/>
    <row r="232" spans="3:14" ht="55.5" customHeight="1" x14ac:dyDescent="0.35"/>
    <row r="233" spans="3:14" ht="57.75" customHeight="1" x14ac:dyDescent="0.35"/>
    <row r="234" spans="3:14" ht="21.75" customHeight="1" x14ac:dyDescent="0.35"/>
    <row r="235" spans="3:14" ht="49.5" customHeight="1" x14ac:dyDescent="0.35"/>
    <row r="236" spans="3:14" ht="28.5" customHeight="1" x14ac:dyDescent="0.35"/>
    <row r="237" spans="3:14" ht="28.5" customHeight="1" x14ac:dyDescent="0.35"/>
    <row r="238" spans="3:14" ht="28.5" customHeight="1" x14ac:dyDescent="0.35"/>
    <row r="239" spans="3:14" ht="23.25" customHeight="1" x14ac:dyDescent="0.35">
      <c r="N239" s="34"/>
    </row>
    <row r="240" spans="3:14" ht="43.5" customHeight="1" x14ac:dyDescent="0.35">
      <c r="N240" s="34"/>
    </row>
    <row r="241" spans="14:14" ht="55.5" customHeight="1" x14ac:dyDescent="0.35"/>
    <row r="242" spans="14:14" ht="42.75" customHeight="1" x14ac:dyDescent="0.35">
      <c r="N242" s="34"/>
    </row>
    <row r="243" spans="14:14" ht="21.75" customHeight="1" x14ac:dyDescent="0.35">
      <c r="N243" s="34"/>
    </row>
    <row r="244" spans="14:14" ht="21.75" customHeight="1" x14ac:dyDescent="0.35">
      <c r="N244" s="34"/>
    </row>
    <row r="245" spans="14:14" ht="23.25" customHeight="1" x14ac:dyDescent="0.35"/>
    <row r="246" spans="14:14" ht="23.25" customHeight="1" x14ac:dyDescent="0.35"/>
    <row r="247" spans="14:14" ht="21.75" customHeight="1" x14ac:dyDescent="0.35"/>
    <row r="248" spans="14:14" ht="16.5" customHeight="1" x14ac:dyDescent="0.35"/>
    <row r="249" spans="14:14" ht="29.25" customHeight="1" x14ac:dyDescent="0.35"/>
    <row r="250" spans="14:14" ht="24.75" customHeight="1" x14ac:dyDescent="0.35"/>
    <row r="251" spans="14:14" ht="33" customHeight="1" x14ac:dyDescent="0.35"/>
    <row r="253" spans="14:14" ht="15" customHeight="1" x14ac:dyDescent="0.35"/>
    <row r="254" spans="14:14" ht="25.5" customHeight="1" x14ac:dyDescent="0.3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1'!$G$199</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4"/>
  <sheetViews>
    <sheetView showGridLines="0" workbookViewId="0">
      <selection activeCell="B4" sqref="B4"/>
    </sheetView>
  </sheetViews>
  <sheetFormatPr defaultColWidth="9.1796875" defaultRowHeight="14.5" x14ac:dyDescent="0.35"/>
  <cols>
    <col min="2" max="2" width="73.1796875" customWidth="1"/>
  </cols>
  <sheetData>
    <row r="1" spans="2:2" ht="15" thickBot="1" x14ac:dyDescent="0.4"/>
    <row r="2" spans="2:2" ht="15" thickBot="1" x14ac:dyDescent="0.4">
      <c r="B2" s="104" t="s">
        <v>564</v>
      </c>
    </row>
    <row r="3" spans="2:2" ht="70.5" customHeight="1" x14ac:dyDescent="0.35">
      <c r="B3" s="105" t="s">
        <v>571</v>
      </c>
    </row>
    <row r="4" spans="2:2" ht="58" x14ac:dyDescent="0.35">
      <c r="B4" s="102" t="s">
        <v>565</v>
      </c>
    </row>
    <row r="5" spans="2:2" x14ac:dyDescent="0.35">
      <c r="B5" s="102"/>
    </row>
    <row r="6" spans="2:2" ht="58" x14ac:dyDescent="0.35">
      <c r="B6" s="101" t="s">
        <v>566</v>
      </c>
    </row>
    <row r="7" spans="2:2" x14ac:dyDescent="0.35">
      <c r="B7" s="102"/>
    </row>
    <row r="8" spans="2:2" ht="72.5" x14ac:dyDescent="0.35">
      <c r="B8" s="101" t="s">
        <v>572</v>
      </c>
    </row>
    <row r="9" spans="2:2" x14ac:dyDescent="0.35">
      <c r="B9" s="102"/>
    </row>
    <row r="10" spans="2:2" ht="29" x14ac:dyDescent="0.35">
      <c r="B10" s="102" t="s">
        <v>567</v>
      </c>
    </row>
    <row r="11" spans="2:2" x14ac:dyDescent="0.35">
      <c r="B11" s="102"/>
    </row>
    <row r="12" spans="2:2" ht="72.5" x14ac:dyDescent="0.35">
      <c r="B12" s="101" t="s">
        <v>573</v>
      </c>
    </row>
    <row r="13" spans="2:2" x14ac:dyDescent="0.35">
      <c r="B13" s="102"/>
    </row>
    <row r="14" spans="2:2" ht="58.5" thickBot="1" x14ac:dyDescent="0.4">
      <c r="B14" s="103" t="s">
        <v>568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71" zoomScaleNormal="71" zoomScaleSheetLayoutView="70" workbookViewId="0">
      <selection activeCell="C7" sqref="C7:D7"/>
    </sheetView>
  </sheetViews>
  <sheetFormatPr defaultColWidth="9.1796875" defaultRowHeight="14.5" x14ac:dyDescent="0.35"/>
  <cols>
    <col min="2" max="2" width="61.81640625" customWidth="1"/>
    <col min="4" max="4" width="17.81640625" customWidth="1"/>
  </cols>
  <sheetData>
    <row r="1" spans="2:4" ht="15" thickBot="1" x14ac:dyDescent="0.4"/>
    <row r="2" spans="2:4" x14ac:dyDescent="0.35">
      <c r="B2" s="337" t="s">
        <v>366</v>
      </c>
      <c r="C2" s="338"/>
      <c r="D2" s="339"/>
    </row>
    <row r="3" spans="2:4" ht="15" thickBot="1" x14ac:dyDescent="0.4">
      <c r="B3" s="340"/>
      <c r="C3" s="341"/>
      <c r="D3" s="342"/>
    </row>
    <row r="4" spans="2:4" ht="15" thickBot="1" x14ac:dyDescent="0.4"/>
    <row r="5" spans="2:4" x14ac:dyDescent="0.35">
      <c r="B5" s="348" t="s">
        <v>16</v>
      </c>
      <c r="C5" s="349"/>
      <c r="D5" s="350"/>
    </row>
    <row r="6" spans="2:4" ht="15" thickBot="1" x14ac:dyDescent="0.4">
      <c r="B6" s="345"/>
      <c r="C6" s="346"/>
      <c r="D6" s="347"/>
    </row>
    <row r="7" spans="2:4" x14ac:dyDescent="0.35">
      <c r="B7" s="63" t="s">
        <v>17</v>
      </c>
      <c r="C7" s="343">
        <f>SUM('1) Tableau budgétaire 1'!D23:F23,'1) Tableau budgétaire 1'!D33:F33,'1) Tableau budgétaire 1'!D43:F43,'1) Tableau budgétaire 1'!D53:F53)</f>
        <v>544110.75</v>
      </c>
      <c r="D7" s="344"/>
    </row>
    <row r="8" spans="2:4" x14ac:dyDescent="0.35">
      <c r="B8" s="63" t="s">
        <v>364</v>
      </c>
      <c r="C8" s="351">
        <f>SUM(D10:D14)</f>
        <v>0</v>
      </c>
      <c r="D8" s="352"/>
    </row>
    <row r="9" spans="2:4" x14ac:dyDescent="0.35">
      <c r="B9" s="64" t="s">
        <v>358</v>
      </c>
      <c r="C9" s="65" t="s">
        <v>359</v>
      </c>
      <c r="D9" s="66" t="s">
        <v>360</v>
      </c>
    </row>
    <row r="10" spans="2:4" ht="35.25" customHeight="1" x14ac:dyDescent="0.35">
      <c r="B10" s="78"/>
      <c r="C10" s="68"/>
      <c r="D10" s="69">
        <f>$C$7*C10</f>
        <v>0</v>
      </c>
    </row>
    <row r="11" spans="2:4" ht="35.25" customHeight="1" x14ac:dyDescent="0.35">
      <c r="B11" s="78"/>
      <c r="C11" s="68"/>
      <c r="D11" s="69">
        <f>C7*C11</f>
        <v>0</v>
      </c>
    </row>
    <row r="12" spans="2:4" ht="35.25" customHeight="1" x14ac:dyDescent="0.35">
      <c r="B12" s="79"/>
      <c r="C12" s="68"/>
      <c r="D12" s="69">
        <f>C7*C12</f>
        <v>0</v>
      </c>
    </row>
    <row r="13" spans="2:4" ht="35.25" customHeight="1" x14ac:dyDescent="0.35">
      <c r="B13" s="79"/>
      <c r="C13" s="68"/>
      <c r="D13" s="69">
        <f>C7*C13</f>
        <v>0</v>
      </c>
    </row>
    <row r="14" spans="2:4" ht="35.25" customHeight="1" thickBot="1" x14ac:dyDescent="0.4">
      <c r="B14" s="80"/>
      <c r="C14" s="68"/>
      <c r="D14" s="73">
        <f>C7*C14</f>
        <v>0</v>
      </c>
    </row>
    <row r="15" spans="2:4" ht="15" thickBot="1" x14ac:dyDescent="0.4"/>
    <row r="16" spans="2:4" x14ac:dyDescent="0.35">
      <c r="B16" s="348" t="s">
        <v>361</v>
      </c>
      <c r="C16" s="349"/>
      <c r="D16" s="350"/>
    </row>
    <row r="17" spans="2:4" ht="15" thickBot="1" x14ac:dyDescent="0.4">
      <c r="B17" s="353"/>
      <c r="C17" s="354"/>
      <c r="D17" s="355"/>
    </row>
    <row r="18" spans="2:4" x14ac:dyDescent="0.35">
      <c r="B18" s="63" t="s">
        <v>17</v>
      </c>
      <c r="C18" s="343">
        <f>SUM('1) Tableau budgétaire 1'!D65:F65,'1) Tableau budgétaire 1'!D75:F75,'1) Tableau budgétaire 1'!D85:F85,'1) Tableau budgétaire 1'!D95:F95)</f>
        <v>1335336.3177570095</v>
      </c>
      <c r="D18" s="344"/>
    </row>
    <row r="19" spans="2:4" x14ac:dyDescent="0.35">
      <c r="B19" s="63" t="s">
        <v>364</v>
      </c>
      <c r="C19" s="351">
        <f>SUM(D21:D25)</f>
        <v>0</v>
      </c>
      <c r="D19" s="352"/>
    </row>
    <row r="20" spans="2:4" x14ac:dyDescent="0.35">
      <c r="B20" s="64" t="s">
        <v>358</v>
      </c>
      <c r="C20" s="65" t="s">
        <v>359</v>
      </c>
      <c r="D20" s="66" t="s">
        <v>360</v>
      </c>
    </row>
    <row r="21" spans="2:4" ht="35.25" customHeight="1" x14ac:dyDescent="0.35">
      <c r="B21" s="67"/>
      <c r="C21" s="68"/>
      <c r="D21" s="69">
        <f>$C$18*C21</f>
        <v>0</v>
      </c>
    </row>
    <row r="22" spans="2:4" ht="35.25" customHeight="1" x14ac:dyDescent="0.35">
      <c r="B22" s="70"/>
      <c r="C22" s="68"/>
      <c r="D22" s="69">
        <f>$C$18*C22</f>
        <v>0</v>
      </c>
    </row>
    <row r="23" spans="2:4" ht="35.25" customHeight="1" x14ac:dyDescent="0.35">
      <c r="B23" s="71"/>
      <c r="C23" s="68"/>
      <c r="D23" s="69">
        <f>$C$18*C23</f>
        <v>0</v>
      </c>
    </row>
    <row r="24" spans="2:4" ht="35.25" customHeight="1" x14ac:dyDescent="0.35">
      <c r="B24" s="71"/>
      <c r="C24" s="68"/>
      <c r="D24" s="69">
        <f>$C$18*C24</f>
        <v>0</v>
      </c>
    </row>
    <row r="25" spans="2:4" ht="35.25" customHeight="1" thickBot="1" x14ac:dyDescent="0.4">
      <c r="B25" s="72"/>
      <c r="C25" s="68"/>
      <c r="D25" s="69">
        <f>$C$18*C25</f>
        <v>0</v>
      </c>
    </row>
    <row r="26" spans="2:4" ht="15" thickBot="1" x14ac:dyDescent="0.4"/>
    <row r="27" spans="2:4" x14ac:dyDescent="0.35">
      <c r="B27" s="348" t="s">
        <v>362</v>
      </c>
      <c r="C27" s="349"/>
      <c r="D27" s="350"/>
    </row>
    <row r="28" spans="2:4" ht="15" thickBot="1" x14ac:dyDescent="0.4">
      <c r="B28" s="345"/>
      <c r="C28" s="346"/>
      <c r="D28" s="347"/>
    </row>
    <row r="29" spans="2:4" x14ac:dyDescent="0.35">
      <c r="B29" s="63" t="s">
        <v>17</v>
      </c>
      <c r="C29" s="343">
        <f>SUM('1) Tableau budgétaire 1'!D107:F107,'1) Tableau budgétaire 1'!D117:F117,'1) Tableau budgétaire 1'!D127:F127,'1) Tableau budgétaire 1'!D137:F137)</f>
        <v>183028</v>
      </c>
      <c r="D29" s="344"/>
    </row>
    <row r="30" spans="2:4" x14ac:dyDescent="0.35">
      <c r="B30" s="63" t="s">
        <v>364</v>
      </c>
      <c r="C30" s="351">
        <f>SUM(D32:D36)</f>
        <v>0</v>
      </c>
      <c r="D30" s="352"/>
    </row>
    <row r="31" spans="2:4" x14ac:dyDescent="0.35">
      <c r="B31" s="64" t="s">
        <v>358</v>
      </c>
      <c r="C31" s="65" t="s">
        <v>359</v>
      </c>
      <c r="D31" s="66" t="s">
        <v>360</v>
      </c>
    </row>
    <row r="32" spans="2:4" ht="35.25" customHeight="1" x14ac:dyDescent="0.35">
      <c r="B32" s="67"/>
      <c r="C32" s="68"/>
      <c r="D32" s="69">
        <f>$C$29*C32</f>
        <v>0</v>
      </c>
    </row>
    <row r="33" spans="2:4" ht="35.25" customHeight="1" x14ac:dyDescent="0.35">
      <c r="B33" s="70"/>
      <c r="C33" s="68"/>
      <c r="D33" s="69">
        <f>$C$29*C33</f>
        <v>0</v>
      </c>
    </row>
    <row r="34" spans="2:4" ht="35.25" customHeight="1" x14ac:dyDescent="0.35">
      <c r="B34" s="71"/>
      <c r="C34" s="68"/>
      <c r="D34" s="69">
        <f>$C$29*C34</f>
        <v>0</v>
      </c>
    </row>
    <row r="35" spans="2:4" ht="35.25" customHeight="1" x14ac:dyDescent="0.35">
      <c r="B35" s="71"/>
      <c r="C35" s="68"/>
      <c r="D35" s="69">
        <f>$C$29*C35</f>
        <v>0</v>
      </c>
    </row>
    <row r="36" spans="2:4" ht="35.25" customHeight="1" thickBot="1" x14ac:dyDescent="0.4">
      <c r="B36" s="72"/>
      <c r="C36" s="68"/>
      <c r="D36" s="69">
        <f>$C$29*C36</f>
        <v>0</v>
      </c>
    </row>
    <row r="37" spans="2:4" ht="15" thickBot="1" x14ac:dyDescent="0.4"/>
    <row r="38" spans="2:4" x14ac:dyDescent="0.35">
      <c r="B38" s="348" t="s">
        <v>363</v>
      </c>
      <c r="C38" s="349"/>
      <c r="D38" s="350"/>
    </row>
    <row r="39" spans="2:4" ht="15" thickBot="1" x14ac:dyDescent="0.4">
      <c r="B39" s="345"/>
      <c r="C39" s="346"/>
      <c r="D39" s="347"/>
    </row>
    <row r="40" spans="2:4" x14ac:dyDescent="0.35">
      <c r="B40" s="63" t="s">
        <v>17</v>
      </c>
      <c r="C40" s="343">
        <f>SUM('1) Tableau budgétaire 1'!D149:F149,'1) Tableau budgétaire 1'!D159:F159,'1) Tableau budgétaire 1'!D169:F169,'1) Tableau budgétaire 1'!D179:F179)</f>
        <v>0</v>
      </c>
      <c r="D40" s="344"/>
    </row>
    <row r="41" spans="2:4" x14ac:dyDescent="0.35">
      <c r="B41" s="63" t="s">
        <v>364</v>
      </c>
      <c r="C41" s="351">
        <f>SUM(D43:D47)</f>
        <v>0</v>
      </c>
      <c r="D41" s="352"/>
    </row>
    <row r="42" spans="2:4" x14ac:dyDescent="0.35">
      <c r="B42" s="64" t="s">
        <v>358</v>
      </c>
      <c r="C42" s="65" t="s">
        <v>359</v>
      </c>
      <c r="D42" s="66" t="s">
        <v>360</v>
      </c>
    </row>
    <row r="43" spans="2:4" ht="35.25" customHeight="1" x14ac:dyDescent="0.35">
      <c r="B43" s="67"/>
      <c r="C43" s="68"/>
      <c r="D43" s="69">
        <f>$C$40*C43</f>
        <v>0</v>
      </c>
    </row>
    <row r="44" spans="2:4" ht="35.25" customHeight="1" x14ac:dyDescent="0.35">
      <c r="B44" s="70"/>
      <c r="C44" s="68"/>
      <c r="D44" s="69">
        <f>$C$40*C44</f>
        <v>0</v>
      </c>
    </row>
    <row r="45" spans="2:4" ht="35.25" customHeight="1" x14ac:dyDescent="0.35">
      <c r="B45" s="71"/>
      <c r="C45" s="68"/>
      <c r="D45" s="69">
        <f>$C$40*C45</f>
        <v>0</v>
      </c>
    </row>
    <row r="46" spans="2:4" ht="35.25" customHeight="1" x14ac:dyDescent="0.35">
      <c r="B46" s="71"/>
      <c r="C46" s="68"/>
      <c r="D46" s="69">
        <f>$C$40*C46</f>
        <v>0</v>
      </c>
    </row>
    <row r="47" spans="2:4" ht="35.25" customHeight="1" thickBot="1" x14ac:dyDescent="0.4">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3"/>
  <sheetViews>
    <sheetView showGridLines="0" zoomScale="80" zoomScaleNormal="80" workbookViewId="0">
      <selection activeCell="E13" sqref="E13"/>
    </sheetView>
  </sheetViews>
  <sheetFormatPr defaultColWidth="9.179687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57" customFormat="1" ht="15.5" x14ac:dyDescent="0.35">
      <c r="B2" s="363" t="s">
        <v>13</v>
      </c>
      <c r="C2" s="364"/>
      <c r="D2" s="364"/>
      <c r="E2" s="364"/>
      <c r="F2" s="365"/>
    </row>
    <row r="3" spans="2:6" s="57" customFormat="1" ht="16" thickBot="1" x14ac:dyDescent="0.4">
      <c r="B3" s="366"/>
      <c r="C3" s="367"/>
      <c r="D3" s="367"/>
      <c r="E3" s="367"/>
      <c r="F3" s="368"/>
    </row>
    <row r="4" spans="2:6" s="57" customFormat="1" ht="16" thickBot="1" x14ac:dyDescent="0.4"/>
    <row r="5" spans="2:6" s="57" customFormat="1" ht="16" thickBot="1" x14ac:dyDescent="0.4">
      <c r="B5" s="360" t="s">
        <v>7</v>
      </c>
      <c r="C5" s="361"/>
      <c r="D5" s="361"/>
      <c r="E5" s="361"/>
      <c r="F5" s="362"/>
    </row>
    <row r="6" spans="2:6" s="57" customFormat="1" ht="15.5" x14ac:dyDescent="0.35">
      <c r="B6" s="51"/>
      <c r="C6" s="36" t="s">
        <v>603</v>
      </c>
      <c r="D6" s="36" t="s">
        <v>604</v>
      </c>
      <c r="E6" s="36" t="s">
        <v>605</v>
      </c>
      <c r="F6" s="314" t="s">
        <v>7</v>
      </c>
    </row>
    <row r="7" spans="2:6" s="57" customFormat="1" ht="15.5" x14ac:dyDescent="0.35">
      <c r="B7" s="51"/>
      <c r="C7" s="30" t="str">
        <f>'1) Tableau budgétaire 1'!D13</f>
        <v>PAM</v>
      </c>
      <c r="D7" s="30" t="str">
        <f>'1) Tableau budgétaire 1'!E13</f>
        <v>FAO</v>
      </c>
      <c r="E7" s="30" t="str">
        <f>'1) Tableau budgétaire 1'!F13</f>
        <v>OIM</v>
      </c>
      <c r="F7" s="315"/>
    </row>
    <row r="8" spans="2:6" s="57" customFormat="1" ht="31" x14ac:dyDescent="0.35">
      <c r="B8" s="7" t="s">
        <v>0</v>
      </c>
      <c r="C8" s="52">
        <f>'2) Tableau budgétaire 2'!D208</f>
        <v>134000</v>
      </c>
      <c r="D8" s="52">
        <f>'2) Tableau budgétaire 2'!E208</f>
        <v>60000</v>
      </c>
      <c r="E8" s="52">
        <f>'2) Tableau budgétaire 2'!F208</f>
        <v>212460</v>
      </c>
      <c r="F8" s="48">
        <f t="shared" ref="F8:F17" si="0">SUM(C8:E8)</f>
        <v>406460</v>
      </c>
    </row>
    <row r="9" spans="2:6" s="57" customFormat="1" ht="46.5" x14ac:dyDescent="0.35">
      <c r="B9" s="7" t="s">
        <v>1</v>
      </c>
      <c r="C9" s="52">
        <f>'2) Tableau budgétaire 2'!D209</f>
        <v>345343.84350280371</v>
      </c>
      <c r="D9" s="52">
        <f>'2) Tableau budgétaire 2'!E209</f>
        <v>110000</v>
      </c>
      <c r="E9" s="52">
        <f>'2) Tableau budgétaire 2'!F209</f>
        <v>20250</v>
      </c>
      <c r="F9" s="49">
        <f t="shared" si="0"/>
        <v>475593.84350280371</v>
      </c>
    </row>
    <row r="10" spans="2:6" s="57" customFormat="1" ht="62" x14ac:dyDescent="0.35">
      <c r="B10" s="7" t="s">
        <v>2</v>
      </c>
      <c r="C10" s="52">
        <f>'2) Tableau budgétaire 2'!D210</f>
        <v>6000</v>
      </c>
      <c r="D10" s="52">
        <f>'2) Tableau budgétaire 2'!E210</f>
        <v>0</v>
      </c>
      <c r="E10" s="52">
        <f>'2) Tableau budgétaire 2'!F210</f>
        <v>1692.5</v>
      </c>
      <c r="F10" s="49">
        <f t="shared" si="0"/>
        <v>7692.5</v>
      </c>
    </row>
    <row r="11" spans="2:6" s="57" customFormat="1" ht="31" x14ac:dyDescent="0.35">
      <c r="B11" s="18" t="s">
        <v>3</v>
      </c>
      <c r="C11" s="52">
        <f>'2) Tableau budgétaire 2'!D211</f>
        <v>312830</v>
      </c>
      <c r="D11" s="52">
        <f>'2) Tableau budgétaire 2'!E211</f>
        <v>270494.79532710277</v>
      </c>
      <c r="E11" s="52">
        <f>'2) Tableau budgétaire 2'!F211</f>
        <v>61270.75</v>
      </c>
      <c r="F11" s="49">
        <f t="shared" si="0"/>
        <v>644595.54532710277</v>
      </c>
    </row>
    <row r="12" spans="2:6" s="57" customFormat="1" ht="15.5" x14ac:dyDescent="0.35">
      <c r="B12" s="7" t="s">
        <v>6</v>
      </c>
      <c r="C12" s="52">
        <f>'2) Tableau budgétaire 2'!D212</f>
        <v>39250</v>
      </c>
      <c r="D12" s="52">
        <f>'2) Tableau budgétaire 2'!E212</f>
        <v>60000</v>
      </c>
      <c r="E12" s="52">
        <f>'2) Tableau budgétaire 2'!F212</f>
        <v>7650</v>
      </c>
      <c r="F12" s="49">
        <f t="shared" si="0"/>
        <v>106900</v>
      </c>
    </row>
    <row r="13" spans="2:6" s="57" customFormat="1" ht="46.5" x14ac:dyDescent="0.35">
      <c r="B13" s="7" t="s">
        <v>4</v>
      </c>
      <c r="C13" s="52">
        <f>'2) Tableau budgétaire 2'!D213</f>
        <v>155080.6336</v>
      </c>
      <c r="D13" s="52">
        <f>'2) Tableau budgétaire 2'!E213</f>
        <v>322166</v>
      </c>
      <c r="E13" s="52">
        <f>'2) Tableau budgétaire 2'!F213</f>
        <v>465430.74532710284</v>
      </c>
      <c r="F13" s="49">
        <f t="shared" si="0"/>
        <v>942677.37892710278</v>
      </c>
    </row>
    <row r="14" spans="2:6" s="57" customFormat="1" ht="31.5" thickBot="1" x14ac:dyDescent="0.4">
      <c r="B14" s="17" t="s">
        <v>14</v>
      </c>
      <c r="C14" s="56">
        <f>'2) Tableau budgétaire 2'!D214</f>
        <v>128990.84999999999</v>
      </c>
      <c r="D14" s="56">
        <f>'2) Tableau budgétaire 2'!E214</f>
        <v>18460.7</v>
      </c>
      <c r="E14" s="56">
        <f>'2) Tableau budgétaire 2'!F214</f>
        <v>72367.5</v>
      </c>
      <c r="F14" s="50">
        <f t="shared" si="0"/>
        <v>219819.05</v>
      </c>
    </row>
    <row r="15" spans="2:6" s="57" customFormat="1" ht="15.5" x14ac:dyDescent="0.35">
      <c r="B15" s="106" t="s">
        <v>606</v>
      </c>
      <c r="C15" s="107">
        <f>SUM(C8:C14)</f>
        <v>1121495.3271028039</v>
      </c>
      <c r="D15" s="107">
        <f>SUM(D8:D14)</f>
        <v>841121.49532710272</v>
      </c>
      <c r="E15" s="107">
        <f>SUM(E8:E14)</f>
        <v>841121.49532710284</v>
      </c>
      <c r="F15" s="108">
        <f t="shared" si="0"/>
        <v>2803738.3177570095</v>
      </c>
    </row>
    <row r="16" spans="2:6" s="57" customFormat="1" ht="15.5" x14ac:dyDescent="0.35">
      <c r="B16" s="109" t="s">
        <v>607</v>
      </c>
      <c r="C16" s="110">
        <f>C15*0.07</f>
        <v>78504.672897196273</v>
      </c>
      <c r="D16" s="110">
        <f t="shared" ref="D16:E16" si="1">D15*0.07</f>
        <v>58878.504672897194</v>
      </c>
      <c r="E16" s="110">
        <f t="shared" si="1"/>
        <v>58878.504672897201</v>
      </c>
      <c r="F16" s="111">
        <f>SUM(C16:E16)</f>
        <v>196261.68224299068</v>
      </c>
    </row>
    <row r="17" spans="2:6" s="57" customFormat="1" ht="30" customHeight="1" thickBot="1" x14ac:dyDescent="0.4">
      <c r="B17" s="53" t="s">
        <v>15</v>
      </c>
      <c r="C17" s="54">
        <f>C15+C16</f>
        <v>1200000.0000000002</v>
      </c>
      <c r="D17" s="54">
        <f>D15+D16</f>
        <v>899999.99999999988</v>
      </c>
      <c r="E17" s="54">
        <f>E15+E16</f>
        <v>900000</v>
      </c>
      <c r="F17" s="55">
        <f t="shared" si="0"/>
        <v>3000000</v>
      </c>
    </row>
    <row r="18" spans="2:6" s="57" customFormat="1" ht="16" thickBot="1" x14ac:dyDescent="0.4"/>
    <row r="19" spans="2:6" s="57" customFormat="1" ht="15.5" x14ac:dyDescent="0.35">
      <c r="B19" s="356" t="s">
        <v>8</v>
      </c>
      <c r="C19" s="357"/>
      <c r="D19" s="358"/>
      <c r="E19" s="358"/>
      <c r="F19" s="359"/>
    </row>
    <row r="20" spans="2:6" ht="15.5" x14ac:dyDescent="0.35">
      <c r="B20" s="14"/>
      <c r="C20" s="12" t="s">
        <v>603</v>
      </c>
      <c r="D20" s="20" t="s">
        <v>604</v>
      </c>
      <c r="E20" s="20" t="s">
        <v>605</v>
      </c>
      <c r="F20" s="15" t="s">
        <v>10</v>
      </c>
    </row>
    <row r="21" spans="2:6" ht="15.5" x14ac:dyDescent="0.35">
      <c r="B21" s="14"/>
      <c r="C21" s="12" t="str">
        <f>'1) Tableau budgétaire 1'!D13</f>
        <v>PAM</v>
      </c>
      <c r="D21" s="12" t="str">
        <f>'1) Tableau budgétaire 1'!E13</f>
        <v>FAO</v>
      </c>
      <c r="E21" s="12" t="str">
        <f>'1) Tableau budgétaire 1'!F13</f>
        <v>OIM</v>
      </c>
      <c r="F21" s="15"/>
    </row>
    <row r="22" spans="2:6" ht="23.25" customHeight="1" x14ac:dyDescent="0.35">
      <c r="B22" s="13" t="s">
        <v>9</v>
      </c>
      <c r="C22" s="11">
        <f>'1) Tableau budgétaire 1'!D205</f>
        <v>840000</v>
      </c>
      <c r="D22" s="11">
        <f>'1) Tableau budgétaire 1'!E205</f>
        <v>630000</v>
      </c>
      <c r="E22" s="11">
        <f>'1) Tableau budgétaire 1'!F205</f>
        <v>630000</v>
      </c>
      <c r="F22" s="2">
        <v>0.7</v>
      </c>
    </row>
    <row r="23" spans="2:6" ht="24.75" customHeight="1" thickBot="1" x14ac:dyDescent="0.4">
      <c r="B23" s="3" t="s">
        <v>11</v>
      </c>
      <c r="C23" s="16">
        <f>'1) Tableau budgétaire 1'!D206</f>
        <v>360000</v>
      </c>
      <c r="D23" s="16">
        <f>'1) Tableau budgétaire 1'!E206</f>
        <v>270000</v>
      </c>
      <c r="E23" s="16">
        <f>'1) Tableau budgétaire 1'!F206</f>
        <v>270000</v>
      </c>
      <c r="F23" s="4">
        <v>0.3</v>
      </c>
    </row>
  </sheetData>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9.1796875" defaultRowHeight="14.5" x14ac:dyDescent="0.35"/>
  <sheetData>
    <row r="1" spans="1:1" x14ac:dyDescent="0.35">
      <c r="A1" s="90">
        <v>0</v>
      </c>
    </row>
    <row r="2" spans="1:1" x14ac:dyDescent="0.35">
      <c r="A2" s="90">
        <v>0.2</v>
      </c>
    </row>
    <row r="3" spans="1:1" x14ac:dyDescent="0.35">
      <c r="A3" s="90">
        <v>0.4</v>
      </c>
    </row>
    <row r="4" spans="1:1" x14ac:dyDescent="0.35">
      <c r="A4" s="90">
        <v>0.6</v>
      </c>
    </row>
    <row r="5" spans="1:1" x14ac:dyDescent="0.35">
      <c r="A5" s="90">
        <v>0.8</v>
      </c>
    </row>
    <row r="6" spans="1:1" x14ac:dyDescent="0.35">
      <c r="A6" s="9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9.1796875" defaultRowHeight="14.5" x14ac:dyDescent="0.35"/>
  <sheetData>
    <row r="1" spans="1:2" x14ac:dyDescent="0.35">
      <c r="A1" s="58" t="s">
        <v>18</v>
      </c>
      <c r="B1" s="59" t="s">
        <v>19</v>
      </c>
    </row>
    <row r="2" spans="1:2" x14ac:dyDescent="0.35">
      <c r="A2" s="60" t="s">
        <v>20</v>
      </c>
      <c r="B2" s="61" t="s">
        <v>21</v>
      </c>
    </row>
    <row r="3" spans="1:2" x14ac:dyDescent="0.35">
      <c r="A3" s="60" t="s">
        <v>22</v>
      </c>
      <c r="B3" s="61" t="s">
        <v>23</v>
      </c>
    </row>
    <row r="4" spans="1:2" x14ac:dyDescent="0.35">
      <c r="A4" s="60" t="s">
        <v>24</v>
      </c>
      <c r="B4" s="61" t="s">
        <v>25</v>
      </c>
    </row>
    <row r="5" spans="1:2" x14ac:dyDescent="0.35">
      <c r="A5" s="60" t="s">
        <v>26</v>
      </c>
      <c r="B5" s="61" t="s">
        <v>27</v>
      </c>
    </row>
    <row r="6" spans="1:2" x14ac:dyDescent="0.35">
      <c r="A6" s="60" t="s">
        <v>28</v>
      </c>
      <c r="B6" s="61" t="s">
        <v>29</v>
      </c>
    </row>
    <row r="7" spans="1:2" x14ac:dyDescent="0.35">
      <c r="A7" s="60" t="s">
        <v>30</v>
      </c>
      <c r="B7" s="61" t="s">
        <v>31</v>
      </c>
    </row>
    <row r="8" spans="1:2" x14ac:dyDescent="0.35">
      <c r="A8" s="60" t="s">
        <v>32</v>
      </c>
      <c r="B8" s="61" t="s">
        <v>33</v>
      </c>
    </row>
    <row r="9" spans="1:2" x14ac:dyDescent="0.35">
      <c r="A9" s="60" t="s">
        <v>34</v>
      </c>
      <c r="B9" s="61" t="s">
        <v>35</v>
      </c>
    </row>
    <row r="10" spans="1:2" x14ac:dyDescent="0.35">
      <c r="A10" s="60" t="s">
        <v>36</v>
      </c>
      <c r="B10" s="61" t="s">
        <v>37</v>
      </c>
    </row>
    <row r="11" spans="1:2" x14ac:dyDescent="0.35">
      <c r="A11" s="60" t="s">
        <v>38</v>
      </c>
      <c r="B11" s="61" t="s">
        <v>39</v>
      </c>
    </row>
    <row r="12" spans="1:2" x14ac:dyDescent="0.35">
      <c r="A12" s="60" t="s">
        <v>40</v>
      </c>
      <c r="B12" s="61" t="s">
        <v>41</v>
      </c>
    </row>
    <row r="13" spans="1:2" x14ac:dyDescent="0.35">
      <c r="A13" s="60" t="s">
        <v>42</v>
      </c>
      <c r="B13" s="61" t="s">
        <v>43</v>
      </c>
    </row>
    <row r="14" spans="1:2" x14ac:dyDescent="0.35">
      <c r="A14" s="60" t="s">
        <v>44</v>
      </c>
      <c r="B14" s="61" t="s">
        <v>45</v>
      </c>
    </row>
    <row r="15" spans="1:2" x14ac:dyDescent="0.35">
      <c r="A15" s="60" t="s">
        <v>46</v>
      </c>
      <c r="B15" s="61" t="s">
        <v>47</v>
      </c>
    </row>
    <row r="16" spans="1:2" x14ac:dyDescent="0.35">
      <c r="A16" s="60" t="s">
        <v>48</v>
      </c>
      <c r="B16" s="61" t="s">
        <v>49</v>
      </c>
    </row>
    <row r="17" spans="1:2" x14ac:dyDescent="0.35">
      <c r="A17" s="60" t="s">
        <v>50</v>
      </c>
      <c r="B17" s="61" t="s">
        <v>51</v>
      </c>
    </row>
    <row r="18" spans="1:2" x14ac:dyDescent="0.35">
      <c r="A18" s="60" t="s">
        <v>52</v>
      </c>
      <c r="B18" s="61" t="s">
        <v>53</v>
      </c>
    </row>
    <row r="19" spans="1:2" x14ac:dyDescent="0.35">
      <c r="A19" s="60" t="s">
        <v>54</v>
      </c>
      <c r="B19" s="61" t="s">
        <v>55</v>
      </c>
    </row>
    <row r="20" spans="1:2" x14ac:dyDescent="0.35">
      <c r="A20" s="60" t="s">
        <v>56</v>
      </c>
      <c r="B20" s="61" t="s">
        <v>57</v>
      </c>
    </row>
    <row r="21" spans="1:2" x14ac:dyDescent="0.35">
      <c r="A21" s="60" t="s">
        <v>58</v>
      </c>
      <c r="B21" s="61" t="s">
        <v>59</v>
      </c>
    </row>
    <row r="22" spans="1:2" x14ac:dyDescent="0.35">
      <c r="A22" s="60" t="s">
        <v>60</v>
      </c>
      <c r="B22" s="61" t="s">
        <v>61</v>
      </c>
    </row>
    <row r="23" spans="1:2" x14ac:dyDescent="0.35">
      <c r="A23" s="60" t="s">
        <v>62</v>
      </c>
      <c r="B23" s="61" t="s">
        <v>63</v>
      </c>
    </row>
    <row r="24" spans="1:2" x14ac:dyDescent="0.35">
      <c r="A24" s="60" t="s">
        <v>64</v>
      </c>
      <c r="B24" s="61" t="s">
        <v>65</v>
      </c>
    </row>
    <row r="25" spans="1:2" x14ac:dyDescent="0.35">
      <c r="A25" s="60" t="s">
        <v>66</v>
      </c>
      <c r="B25" s="61" t="s">
        <v>67</v>
      </c>
    </row>
    <row r="26" spans="1:2" x14ac:dyDescent="0.35">
      <c r="A26" s="60" t="s">
        <v>68</v>
      </c>
      <c r="B26" s="61" t="s">
        <v>69</v>
      </c>
    </row>
    <row r="27" spans="1:2" x14ac:dyDescent="0.35">
      <c r="A27" s="60" t="s">
        <v>70</v>
      </c>
      <c r="B27" s="61" t="s">
        <v>71</v>
      </c>
    </row>
    <row r="28" spans="1:2" x14ac:dyDescent="0.35">
      <c r="A28" s="60" t="s">
        <v>72</v>
      </c>
      <c r="B28" s="61" t="s">
        <v>73</v>
      </c>
    </row>
    <row r="29" spans="1:2" x14ac:dyDescent="0.35">
      <c r="A29" s="60" t="s">
        <v>74</v>
      </c>
      <c r="B29" s="61" t="s">
        <v>75</v>
      </c>
    </row>
    <row r="30" spans="1:2" x14ac:dyDescent="0.35">
      <c r="A30" s="60" t="s">
        <v>76</v>
      </c>
      <c r="B30" s="61" t="s">
        <v>77</v>
      </c>
    </row>
    <row r="31" spans="1:2" x14ac:dyDescent="0.35">
      <c r="A31" s="60" t="s">
        <v>78</v>
      </c>
      <c r="B31" s="61" t="s">
        <v>79</v>
      </c>
    </row>
    <row r="32" spans="1:2" x14ac:dyDescent="0.35">
      <c r="A32" s="60" t="s">
        <v>80</v>
      </c>
      <c r="B32" s="61" t="s">
        <v>81</v>
      </c>
    </row>
    <row r="33" spans="1:2" x14ac:dyDescent="0.35">
      <c r="A33" s="60" t="s">
        <v>82</v>
      </c>
      <c r="B33" s="61" t="s">
        <v>83</v>
      </c>
    </row>
    <row r="34" spans="1:2" x14ac:dyDescent="0.35">
      <c r="A34" s="60" t="s">
        <v>84</v>
      </c>
      <c r="B34" s="61" t="s">
        <v>85</v>
      </c>
    </row>
    <row r="35" spans="1:2" x14ac:dyDescent="0.35">
      <c r="A35" s="60" t="s">
        <v>86</v>
      </c>
      <c r="B35" s="61" t="s">
        <v>87</v>
      </c>
    </row>
    <row r="36" spans="1:2" x14ac:dyDescent="0.35">
      <c r="A36" s="60" t="s">
        <v>88</v>
      </c>
      <c r="B36" s="61" t="s">
        <v>89</v>
      </c>
    </row>
    <row r="37" spans="1:2" x14ac:dyDescent="0.35">
      <c r="A37" s="60" t="s">
        <v>90</v>
      </c>
      <c r="B37" s="61" t="s">
        <v>91</v>
      </c>
    </row>
    <row r="38" spans="1:2" x14ac:dyDescent="0.35">
      <c r="A38" s="60" t="s">
        <v>92</v>
      </c>
      <c r="B38" s="61" t="s">
        <v>93</v>
      </c>
    </row>
    <row r="39" spans="1:2" x14ac:dyDescent="0.35">
      <c r="A39" s="60" t="s">
        <v>94</v>
      </c>
      <c r="B39" s="61" t="s">
        <v>95</v>
      </c>
    </row>
    <row r="40" spans="1:2" x14ac:dyDescent="0.35">
      <c r="A40" s="60" t="s">
        <v>96</v>
      </c>
      <c r="B40" s="61" t="s">
        <v>97</v>
      </c>
    </row>
    <row r="41" spans="1:2" x14ac:dyDescent="0.35">
      <c r="A41" s="60" t="s">
        <v>98</v>
      </c>
      <c r="B41" s="61" t="s">
        <v>99</v>
      </c>
    </row>
    <row r="42" spans="1:2" x14ac:dyDescent="0.35">
      <c r="A42" s="60" t="s">
        <v>100</v>
      </c>
      <c r="B42" s="61" t="s">
        <v>101</v>
      </c>
    </row>
    <row r="43" spans="1:2" x14ac:dyDescent="0.35">
      <c r="A43" s="60" t="s">
        <v>102</v>
      </c>
      <c r="B43" s="61" t="s">
        <v>103</v>
      </c>
    </row>
    <row r="44" spans="1:2" x14ac:dyDescent="0.35">
      <c r="A44" s="60" t="s">
        <v>104</v>
      </c>
      <c r="B44" s="61" t="s">
        <v>105</v>
      </c>
    </row>
    <row r="45" spans="1:2" x14ac:dyDescent="0.35">
      <c r="A45" s="60" t="s">
        <v>106</v>
      </c>
      <c r="B45" s="61" t="s">
        <v>107</v>
      </c>
    </row>
    <row r="46" spans="1:2" x14ac:dyDescent="0.35">
      <c r="A46" s="60" t="s">
        <v>108</v>
      </c>
      <c r="B46" s="61" t="s">
        <v>109</v>
      </c>
    </row>
    <row r="47" spans="1:2" x14ac:dyDescent="0.35">
      <c r="A47" s="60" t="s">
        <v>110</v>
      </c>
      <c r="B47" s="61" t="s">
        <v>111</v>
      </c>
    </row>
    <row r="48" spans="1:2" x14ac:dyDescent="0.35">
      <c r="A48" s="60" t="s">
        <v>112</v>
      </c>
      <c r="B48" s="61" t="s">
        <v>113</v>
      </c>
    </row>
    <row r="49" spans="1:2" x14ac:dyDescent="0.35">
      <c r="A49" s="60" t="s">
        <v>114</v>
      </c>
      <c r="B49" s="61" t="s">
        <v>115</v>
      </c>
    </row>
    <row r="50" spans="1:2" x14ac:dyDescent="0.35">
      <c r="A50" s="60" t="s">
        <v>116</v>
      </c>
      <c r="B50" s="61" t="s">
        <v>117</v>
      </c>
    </row>
    <row r="51" spans="1:2" x14ac:dyDescent="0.35">
      <c r="A51" s="60" t="s">
        <v>118</v>
      </c>
      <c r="B51" s="61" t="s">
        <v>119</v>
      </c>
    </row>
    <row r="52" spans="1:2" x14ac:dyDescent="0.35">
      <c r="A52" s="60" t="s">
        <v>120</v>
      </c>
      <c r="B52" s="61" t="s">
        <v>121</v>
      </c>
    </row>
    <row r="53" spans="1:2" x14ac:dyDescent="0.35">
      <c r="A53" s="60" t="s">
        <v>122</v>
      </c>
      <c r="B53" s="61" t="s">
        <v>123</v>
      </c>
    </row>
    <row r="54" spans="1:2" x14ac:dyDescent="0.35">
      <c r="A54" s="60" t="s">
        <v>124</v>
      </c>
      <c r="B54" s="61" t="s">
        <v>125</v>
      </c>
    </row>
    <row r="55" spans="1:2" x14ac:dyDescent="0.35">
      <c r="A55" s="60" t="s">
        <v>126</v>
      </c>
      <c r="B55" s="61" t="s">
        <v>127</v>
      </c>
    </row>
    <row r="56" spans="1:2" x14ac:dyDescent="0.35">
      <c r="A56" s="60" t="s">
        <v>128</v>
      </c>
      <c r="B56" s="61" t="s">
        <v>129</v>
      </c>
    </row>
    <row r="57" spans="1:2" x14ac:dyDescent="0.35">
      <c r="A57" s="60" t="s">
        <v>130</v>
      </c>
      <c r="B57" s="61" t="s">
        <v>131</v>
      </c>
    </row>
    <row r="58" spans="1:2" x14ac:dyDescent="0.35">
      <c r="A58" s="60" t="s">
        <v>132</v>
      </c>
      <c r="B58" s="61" t="s">
        <v>133</v>
      </c>
    </row>
    <row r="59" spans="1:2" x14ac:dyDescent="0.35">
      <c r="A59" s="60" t="s">
        <v>134</v>
      </c>
      <c r="B59" s="61" t="s">
        <v>135</v>
      </c>
    </row>
    <row r="60" spans="1:2" x14ac:dyDescent="0.35">
      <c r="A60" s="60" t="s">
        <v>136</v>
      </c>
      <c r="B60" s="61" t="s">
        <v>137</v>
      </c>
    </row>
    <row r="61" spans="1:2" x14ac:dyDescent="0.35">
      <c r="A61" s="60" t="s">
        <v>138</v>
      </c>
      <c r="B61" s="61" t="s">
        <v>139</v>
      </c>
    </row>
    <row r="62" spans="1:2" x14ac:dyDescent="0.35">
      <c r="A62" s="60" t="s">
        <v>140</v>
      </c>
      <c r="B62" s="61" t="s">
        <v>141</v>
      </c>
    </row>
    <row r="63" spans="1:2" x14ac:dyDescent="0.35">
      <c r="A63" s="60" t="s">
        <v>142</v>
      </c>
      <c r="B63" s="61" t="s">
        <v>143</v>
      </c>
    </row>
    <row r="64" spans="1:2" x14ac:dyDescent="0.35">
      <c r="A64" s="60" t="s">
        <v>144</v>
      </c>
      <c r="B64" s="61" t="s">
        <v>145</v>
      </c>
    </row>
    <row r="65" spans="1:2" x14ac:dyDescent="0.35">
      <c r="A65" s="60" t="s">
        <v>146</v>
      </c>
      <c r="B65" s="61" t="s">
        <v>147</v>
      </c>
    </row>
    <row r="66" spans="1:2" x14ac:dyDescent="0.35">
      <c r="A66" s="60" t="s">
        <v>148</v>
      </c>
      <c r="B66" s="61" t="s">
        <v>149</v>
      </c>
    </row>
    <row r="67" spans="1:2" x14ac:dyDescent="0.35">
      <c r="A67" s="60" t="s">
        <v>150</v>
      </c>
      <c r="B67" s="61" t="s">
        <v>151</v>
      </c>
    </row>
    <row r="68" spans="1:2" x14ac:dyDescent="0.35">
      <c r="A68" s="60" t="s">
        <v>152</v>
      </c>
      <c r="B68" s="61" t="s">
        <v>153</v>
      </c>
    </row>
    <row r="69" spans="1:2" x14ac:dyDescent="0.35">
      <c r="A69" s="60" t="s">
        <v>154</v>
      </c>
      <c r="B69" s="61" t="s">
        <v>155</v>
      </c>
    </row>
    <row r="70" spans="1:2" x14ac:dyDescent="0.35">
      <c r="A70" s="60" t="s">
        <v>156</v>
      </c>
      <c r="B70" s="61" t="s">
        <v>157</v>
      </c>
    </row>
    <row r="71" spans="1:2" x14ac:dyDescent="0.35">
      <c r="A71" s="60" t="s">
        <v>158</v>
      </c>
      <c r="B71" s="61" t="s">
        <v>159</v>
      </c>
    </row>
    <row r="72" spans="1:2" x14ac:dyDescent="0.35">
      <c r="A72" s="60" t="s">
        <v>160</v>
      </c>
      <c r="B72" s="61" t="s">
        <v>161</v>
      </c>
    </row>
    <row r="73" spans="1:2" x14ac:dyDescent="0.35">
      <c r="A73" s="60" t="s">
        <v>162</v>
      </c>
      <c r="B73" s="61" t="s">
        <v>163</v>
      </c>
    </row>
    <row r="74" spans="1:2" x14ac:dyDescent="0.35">
      <c r="A74" s="60" t="s">
        <v>164</v>
      </c>
      <c r="B74" s="61" t="s">
        <v>165</v>
      </c>
    </row>
    <row r="75" spans="1:2" x14ac:dyDescent="0.35">
      <c r="A75" s="60" t="s">
        <v>166</v>
      </c>
      <c r="B75" s="62" t="s">
        <v>167</v>
      </c>
    </row>
    <row r="76" spans="1:2" x14ac:dyDescent="0.35">
      <c r="A76" s="60" t="s">
        <v>168</v>
      </c>
      <c r="B76" s="62" t="s">
        <v>169</v>
      </c>
    </row>
    <row r="77" spans="1:2" x14ac:dyDescent="0.35">
      <c r="A77" s="60" t="s">
        <v>170</v>
      </c>
      <c r="B77" s="62" t="s">
        <v>171</v>
      </c>
    </row>
    <row r="78" spans="1:2" x14ac:dyDescent="0.35">
      <c r="A78" s="60" t="s">
        <v>172</v>
      </c>
      <c r="B78" s="62" t="s">
        <v>173</v>
      </c>
    </row>
    <row r="79" spans="1:2" x14ac:dyDescent="0.35">
      <c r="A79" s="60" t="s">
        <v>174</v>
      </c>
      <c r="B79" s="62" t="s">
        <v>175</v>
      </c>
    </row>
    <row r="80" spans="1:2" x14ac:dyDescent="0.35">
      <c r="A80" s="60" t="s">
        <v>176</v>
      </c>
      <c r="B80" s="62" t="s">
        <v>177</v>
      </c>
    </row>
    <row r="81" spans="1:2" x14ac:dyDescent="0.35">
      <c r="A81" s="60" t="s">
        <v>178</v>
      </c>
      <c r="B81" s="62" t="s">
        <v>179</v>
      </c>
    </row>
    <row r="82" spans="1:2" x14ac:dyDescent="0.35">
      <c r="A82" s="60" t="s">
        <v>180</v>
      </c>
      <c r="B82" s="62" t="s">
        <v>181</v>
      </c>
    </row>
    <row r="83" spans="1:2" x14ac:dyDescent="0.35">
      <c r="A83" s="60" t="s">
        <v>182</v>
      </c>
      <c r="B83" s="62" t="s">
        <v>183</v>
      </c>
    </row>
    <row r="84" spans="1:2" x14ac:dyDescent="0.35">
      <c r="A84" s="60" t="s">
        <v>184</v>
      </c>
      <c r="B84" s="62" t="s">
        <v>185</v>
      </c>
    </row>
    <row r="85" spans="1:2" x14ac:dyDescent="0.35">
      <c r="A85" s="60" t="s">
        <v>186</v>
      </c>
      <c r="B85" s="62" t="s">
        <v>187</v>
      </c>
    </row>
    <row r="86" spans="1:2" x14ac:dyDescent="0.35">
      <c r="A86" s="60" t="s">
        <v>188</v>
      </c>
      <c r="B86" s="62" t="s">
        <v>189</v>
      </c>
    </row>
    <row r="87" spans="1:2" x14ac:dyDescent="0.35">
      <c r="A87" s="60" t="s">
        <v>190</v>
      </c>
      <c r="B87" s="62" t="s">
        <v>191</v>
      </c>
    </row>
    <row r="88" spans="1:2" x14ac:dyDescent="0.35">
      <c r="A88" s="60" t="s">
        <v>192</v>
      </c>
      <c r="B88" s="62" t="s">
        <v>193</v>
      </c>
    </row>
    <row r="89" spans="1:2" x14ac:dyDescent="0.35">
      <c r="A89" s="60" t="s">
        <v>194</v>
      </c>
      <c r="B89" s="62" t="s">
        <v>195</v>
      </c>
    </row>
    <row r="90" spans="1:2" x14ac:dyDescent="0.35">
      <c r="A90" s="60" t="s">
        <v>196</v>
      </c>
      <c r="B90" s="62" t="s">
        <v>197</v>
      </c>
    </row>
    <row r="91" spans="1:2" x14ac:dyDescent="0.35">
      <c r="A91" s="60" t="s">
        <v>198</v>
      </c>
      <c r="B91" s="62" t="s">
        <v>199</v>
      </c>
    </row>
    <row r="92" spans="1:2" x14ac:dyDescent="0.35">
      <c r="A92" s="60" t="s">
        <v>200</v>
      </c>
      <c r="B92" s="62" t="s">
        <v>201</v>
      </c>
    </row>
    <row r="93" spans="1:2" x14ac:dyDescent="0.35">
      <c r="A93" s="60" t="s">
        <v>202</v>
      </c>
      <c r="B93" s="62" t="s">
        <v>203</v>
      </c>
    </row>
    <row r="94" spans="1:2" x14ac:dyDescent="0.35">
      <c r="A94" s="60" t="s">
        <v>204</v>
      </c>
      <c r="B94" s="62" t="s">
        <v>205</v>
      </c>
    </row>
    <row r="95" spans="1:2" x14ac:dyDescent="0.35">
      <c r="A95" s="60" t="s">
        <v>206</v>
      </c>
      <c r="B95" s="62" t="s">
        <v>207</v>
      </c>
    </row>
    <row r="96" spans="1:2" x14ac:dyDescent="0.35">
      <c r="A96" s="60" t="s">
        <v>208</v>
      </c>
      <c r="B96" s="62" t="s">
        <v>209</v>
      </c>
    </row>
    <row r="97" spans="1:2" x14ac:dyDescent="0.35">
      <c r="A97" s="60" t="s">
        <v>210</v>
      </c>
      <c r="B97" s="62" t="s">
        <v>211</v>
      </c>
    </row>
    <row r="98" spans="1:2" x14ac:dyDescent="0.35">
      <c r="A98" s="60" t="s">
        <v>212</v>
      </c>
      <c r="B98" s="62" t="s">
        <v>213</v>
      </c>
    </row>
    <row r="99" spans="1:2" x14ac:dyDescent="0.35">
      <c r="A99" s="60" t="s">
        <v>214</v>
      </c>
      <c r="B99" s="62" t="s">
        <v>215</v>
      </c>
    </row>
    <row r="100" spans="1:2" x14ac:dyDescent="0.35">
      <c r="A100" s="60" t="s">
        <v>216</v>
      </c>
      <c r="B100" s="62" t="s">
        <v>217</v>
      </c>
    </row>
    <row r="101" spans="1:2" x14ac:dyDescent="0.35">
      <c r="A101" s="60" t="s">
        <v>218</v>
      </c>
      <c r="B101" s="62" t="s">
        <v>219</v>
      </c>
    </row>
    <row r="102" spans="1:2" x14ac:dyDescent="0.35">
      <c r="A102" s="60" t="s">
        <v>220</v>
      </c>
      <c r="B102" s="62" t="s">
        <v>221</v>
      </c>
    </row>
    <row r="103" spans="1:2" x14ac:dyDescent="0.35">
      <c r="A103" s="60" t="s">
        <v>222</v>
      </c>
      <c r="B103" s="62" t="s">
        <v>223</v>
      </c>
    </row>
    <row r="104" spans="1:2" x14ac:dyDescent="0.35">
      <c r="A104" s="60" t="s">
        <v>224</v>
      </c>
      <c r="B104" s="62" t="s">
        <v>225</v>
      </c>
    </row>
    <row r="105" spans="1:2" x14ac:dyDescent="0.35">
      <c r="A105" s="60" t="s">
        <v>226</v>
      </c>
      <c r="B105" s="62" t="s">
        <v>227</v>
      </c>
    </row>
    <row r="106" spans="1:2" x14ac:dyDescent="0.35">
      <c r="A106" s="60" t="s">
        <v>228</v>
      </c>
      <c r="B106" s="62" t="s">
        <v>229</v>
      </c>
    </row>
    <row r="107" spans="1:2" x14ac:dyDescent="0.35">
      <c r="A107" s="60" t="s">
        <v>230</v>
      </c>
      <c r="B107" s="62" t="s">
        <v>231</v>
      </c>
    </row>
    <row r="108" spans="1:2" x14ac:dyDescent="0.35">
      <c r="A108" s="60" t="s">
        <v>232</v>
      </c>
      <c r="B108" s="62" t="s">
        <v>233</v>
      </c>
    </row>
    <row r="109" spans="1:2" x14ac:dyDescent="0.35">
      <c r="A109" s="60" t="s">
        <v>234</v>
      </c>
      <c r="B109" s="62" t="s">
        <v>235</v>
      </c>
    </row>
    <row r="110" spans="1:2" x14ac:dyDescent="0.35">
      <c r="A110" s="60" t="s">
        <v>236</v>
      </c>
      <c r="B110" s="62" t="s">
        <v>237</v>
      </c>
    </row>
    <row r="111" spans="1:2" x14ac:dyDescent="0.35">
      <c r="A111" s="60" t="s">
        <v>238</v>
      </c>
      <c r="B111" s="62" t="s">
        <v>239</v>
      </c>
    </row>
    <row r="112" spans="1:2" x14ac:dyDescent="0.35">
      <c r="A112" s="60" t="s">
        <v>240</v>
      </c>
      <c r="B112" s="62" t="s">
        <v>241</v>
      </c>
    </row>
    <row r="113" spans="1:2" x14ac:dyDescent="0.35">
      <c r="A113" s="60" t="s">
        <v>242</v>
      </c>
      <c r="B113" s="62" t="s">
        <v>243</v>
      </c>
    </row>
    <row r="114" spans="1:2" x14ac:dyDescent="0.35">
      <c r="A114" s="60" t="s">
        <v>244</v>
      </c>
      <c r="B114" s="62" t="s">
        <v>245</v>
      </c>
    </row>
    <row r="115" spans="1:2" x14ac:dyDescent="0.35">
      <c r="A115" s="60" t="s">
        <v>246</v>
      </c>
      <c r="B115" s="62" t="s">
        <v>247</v>
      </c>
    </row>
    <row r="116" spans="1:2" x14ac:dyDescent="0.35">
      <c r="A116" s="60" t="s">
        <v>248</v>
      </c>
      <c r="B116" s="62" t="s">
        <v>249</v>
      </c>
    </row>
    <row r="117" spans="1:2" x14ac:dyDescent="0.35">
      <c r="A117" s="60" t="s">
        <v>250</v>
      </c>
      <c r="B117" s="62" t="s">
        <v>251</v>
      </c>
    </row>
    <row r="118" spans="1:2" x14ac:dyDescent="0.35">
      <c r="A118" s="60" t="s">
        <v>252</v>
      </c>
      <c r="B118" s="62" t="s">
        <v>253</v>
      </c>
    </row>
    <row r="119" spans="1:2" x14ac:dyDescent="0.35">
      <c r="A119" s="60" t="s">
        <v>254</v>
      </c>
      <c r="B119" s="62" t="s">
        <v>255</v>
      </c>
    </row>
    <row r="120" spans="1:2" x14ac:dyDescent="0.35">
      <c r="A120" s="60" t="s">
        <v>256</v>
      </c>
      <c r="B120" s="62" t="s">
        <v>257</v>
      </c>
    </row>
    <row r="121" spans="1:2" x14ac:dyDescent="0.35">
      <c r="A121" s="60" t="s">
        <v>258</v>
      </c>
      <c r="B121" s="62" t="s">
        <v>259</v>
      </c>
    </row>
    <row r="122" spans="1:2" x14ac:dyDescent="0.35">
      <c r="A122" s="60" t="s">
        <v>260</v>
      </c>
      <c r="B122" s="62" t="s">
        <v>261</v>
      </c>
    </row>
    <row r="123" spans="1:2" x14ac:dyDescent="0.35">
      <c r="A123" s="60" t="s">
        <v>262</v>
      </c>
      <c r="B123" s="62" t="s">
        <v>263</v>
      </c>
    </row>
    <row r="124" spans="1:2" x14ac:dyDescent="0.35">
      <c r="A124" s="60" t="s">
        <v>264</v>
      </c>
      <c r="B124" s="62" t="s">
        <v>265</v>
      </c>
    </row>
    <row r="125" spans="1:2" x14ac:dyDescent="0.35">
      <c r="A125" s="60" t="s">
        <v>266</v>
      </c>
      <c r="B125" s="62" t="s">
        <v>267</v>
      </c>
    </row>
    <row r="126" spans="1:2" x14ac:dyDescent="0.35">
      <c r="A126" s="60" t="s">
        <v>268</v>
      </c>
      <c r="B126" s="62" t="s">
        <v>269</v>
      </c>
    </row>
    <row r="127" spans="1:2" x14ac:dyDescent="0.35">
      <c r="A127" s="60" t="s">
        <v>270</v>
      </c>
      <c r="B127" s="62" t="s">
        <v>271</v>
      </c>
    </row>
    <row r="128" spans="1:2" x14ac:dyDescent="0.35">
      <c r="A128" s="60" t="s">
        <v>272</v>
      </c>
      <c r="B128" s="62" t="s">
        <v>273</v>
      </c>
    </row>
    <row r="129" spans="1:2" x14ac:dyDescent="0.35">
      <c r="A129" s="60" t="s">
        <v>274</v>
      </c>
      <c r="B129" s="62" t="s">
        <v>275</v>
      </c>
    </row>
    <row r="130" spans="1:2" x14ac:dyDescent="0.35">
      <c r="A130" s="60" t="s">
        <v>276</v>
      </c>
      <c r="B130" s="62" t="s">
        <v>277</v>
      </c>
    </row>
    <row r="131" spans="1:2" x14ac:dyDescent="0.35">
      <c r="A131" s="60" t="s">
        <v>278</v>
      </c>
      <c r="B131" s="62" t="s">
        <v>279</v>
      </c>
    </row>
    <row r="132" spans="1:2" x14ac:dyDescent="0.35">
      <c r="A132" s="60" t="s">
        <v>280</v>
      </c>
      <c r="B132" s="62" t="s">
        <v>281</v>
      </c>
    </row>
    <row r="133" spans="1:2" x14ac:dyDescent="0.35">
      <c r="A133" s="60" t="s">
        <v>282</v>
      </c>
      <c r="B133" s="62" t="s">
        <v>283</v>
      </c>
    </row>
    <row r="134" spans="1:2" x14ac:dyDescent="0.35">
      <c r="A134" s="60" t="s">
        <v>284</v>
      </c>
      <c r="B134" s="62" t="s">
        <v>285</v>
      </c>
    </row>
    <row r="135" spans="1:2" x14ac:dyDescent="0.35">
      <c r="A135" s="60" t="s">
        <v>286</v>
      </c>
      <c r="B135" s="62" t="s">
        <v>287</v>
      </c>
    </row>
    <row r="136" spans="1:2" x14ac:dyDescent="0.35">
      <c r="A136" s="60" t="s">
        <v>288</v>
      </c>
      <c r="B136" s="62" t="s">
        <v>289</v>
      </c>
    </row>
    <row r="137" spans="1:2" x14ac:dyDescent="0.35">
      <c r="A137" s="60" t="s">
        <v>290</v>
      </c>
      <c r="B137" s="62" t="s">
        <v>291</v>
      </c>
    </row>
    <row r="138" spans="1:2" x14ac:dyDescent="0.35">
      <c r="A138" s="60" t="s">
        <v>292</v>
      </c>
      <c r="B138" s="62" t="s">
        <v>293</v>
      </c>
    </row>
    <row r="139" spans="1:2" x14ac:dyDescent="0.35">
      <c r="A139" s="60" t="s">
        <v>294</v>
      </c>
      <c r="B139" s="62" t="s">
        <v>295</v>
      </c>
    </row>
    <row r="140" spans="1:2" x14ac:dyDescent="0.35">
      <c r="A140" s="60" t="s">
        <v>296</v>
      </c>
      <c r="B140" s="62" t="s">
        <v>297</v>
      </c>
    </row>
    <row r="141" spans="1:2" x14ac:dyDescent="0.35">
      <c r="A141" s="60" t="s">
        <v>298</v>
      </c>
      <c r="B141" s="62" t="s">
        <v>299</v>
      </c>
    </row>
    <row r="142" spans="1:2" x14ac:dyDescent="0.35">
      <c r="A142" s="60" t="s">
        <v>300</v>
      </c>
      <c r="B142" s="62" t="s">
        <v>301</v>
      </c>
    </row>
    <row r="143" spans="1:2" x14ac:dyDescent="0.35">
      <c r="A143" s="60" t="s">
        <v>302</v>
      </c>
      <c r="B143" s="62" t="s">
        <v>303</v>
      </c>
    </row>
    <row r="144" spans="1:2" x14ac:dyDescent="0.35">
      <c r="A144" s="60" t="s">
        <v>304</v>
      </c>
      <c r="B144" s="62" t="s">
        <v>305</v>
      </c>
    </row>
    <row r="145" spans="1:2" x14ac:dyDescent="0.35">
      <c r="A145" s="60" t="s">
        <v>306</v>
      </c>
      <c r="B145" s="62" t="s">
        <v>307</v>
      </c>
    </row>
    <row r="146" spans="1:2" x14ac:dyDescent="0.35">
      <c r="A146" s="60" t="s">
        <v>308</v>
      </c>
      <c r="B146" s="62" t="s">
        <v>309</v>
      </c>
    </row>
    <row r="147" spans="1:2" x14ac:dyDescent="0.35">
      <c r="A147" s="60" t="s">
        <v>310</v>
      </c>
      <c r="B147" s="62" t="s">
        <v>311</v>
      </c>
    </row>
    <row r="148" spans="1:2" x14ac:dyDescent="0.35">
      <c r="A148" s="60" t="s">
        <v>312</v>
      </c>
      <c r="B148" s="62" t="s">
        <v>313</v>
      </c>
    </row>
    <row r="149" spans="1:2" x14ac:dyDescent="0.35">
      <c r="A149" s="60" t="s">
        <v>314</v>
      </c>
      <c r="B149" s="62" t="s">
        <v>315</v>
      </c>
    </row>
    <row r="150" spans="1:2" x14ac:dyDescent="0.35">
      <c r="A150" s="60" t="s">
        <v>316</v>
      </c>
      <c r="B150" s="62" t="s">
        <v>317</v>
      </c>
    </row>
    <row r="151" spans="1:2" x14ac:dyDescent="0.35">
      <c r="A151" s="60" t="s">
        <v>318</v>
      </c>
      <c r="B151" s="62" t="s">
        <v>319</v>
      </c>
    </row>
    <row r="152" spans="1:2" x14ac:dyDescent="0.35">
      <c r="A152" s="60" t="s">
        <v>320</v>
      </c>
      <c r="B152" s="62" t="s">
        <v>321</v>
      </c>
    </row>
    <row r="153" spans="1:2" x14ac:dyDescent="0.35">
      <c r="A153" s="60" t="s">
        <v>322</v>
      </c>
      <c r="B153" s="62" t="s">
        <v>323</v>
      </c>
    </row>
    <row r="154" spans="1:2" x14ac:dyDescent="0.35">
      <c r="A154" s="60" t="s">
        <v>324</v>
      </c>
      <c r="B154" s="62" t="s">
        <v>325</v>
      </c>
    </row>
    <row r="155" spans="1:2" x14ac:dyDescent="0.35">
      <c r="A155" s="60" t="s">
        <v>326</v>
      </c>
      <c r="B155" s="62" t="s">
        <v>327</v>
      </c>
    </row>
    <row r="156" spans="1:2" x14ac:dyDescent="0.35">
      <c r="A156" s="60" t="s">
        <v>328</v>
      </c>
      <c r="B156" s="62" t="s">
        <v>329</v>
      </c>
    </row>
    <row r="157" spans="1:2" x14ac:dyDescent="0.35">
      <c r="A157" s="60" t="s">
        <v>330</v>
      </c>
      <c r="B157" s="62" t="s">
        <v>331</v>
      </c>
    </row>
    <row r="158" spans="1:2" x14ac:dyDescent="0.35">
      <c r="A158" s="60" t="s">
        <v>332</v>
      </c>
      <c r="B158" s="62" t="s">
        <v>333</v>
      </c>
    </row>
    <row r="159" spans="1:2" x14ac:dyDescent="0.35">
      <c r="A159" s="60" t="s">
        <v>334</v>
      </c>
      <c r="B159" s="62" t="s">
        <v>335</v>
      </c>
    </row>
    <row r="160" spans="1:2" x14ac:dyDescent="0.35">
      <c r="A160" s="60" t="s">
        <v>336</v>
      </c>
      <c r="B160" s="62" t="s">
        <v>337</v>
      </c>
    </row>
    <row r="161" spans="1:2" x14ac:dyDescent="0.35">
      <c r="A161" s="60" t="s">
        <v>338</v>
      </c>
      <c r="B161" s="62" t="s">
        <v>339</v>
      </c>
    </row>
    <row r="162" spans="1:2" x14ac:dyDescent="0.35">
      <c r="A162" s="60" t="s">
        <v>340</v>
      </c>
      <c r="B162" s="62" t="s">
        <v>341</v>
      </c>
    </row>
    <row r="163" spans="1:2" x14ac:dyDescent="0.35">
      <c r="A163" s="60" t="s">
        <v>342</v>
      </c>
      <c r="B163" s="62" t="s">
        <v>343</v>
      </c>
    </row>
    <row r="164" spans="1:2" x14ac:dyDescent="0.35">
      <c r="A164" s="60" t="s">
        <v>344</v>
      </c>
      <c r="B164" s="62" t="s">
        <v>345</v>
      </c>
    </row>
    <row r="165" spans="1:2" x14ac:dyDescent="0.35">
      <c r="A165" s="60" t="s">
        <v>346</v>
      </c>
      <c r="B165" s="62" t="s">
        <v>347</v>
      </c>
    </row>
    <row r="166" spans="1:2" x14ac:dyDescent="0.35">
      <c r="A166" s="60" t="s">
        <v>348</v>
      </c>
      <c r="B166" s="62" t="s">
        <v>349</v>
      </c>
    </row>
    <row r="167" spans="1:2" x14ac:dyDescent="0.35">
      <c r="A167" s="60" t="s">
        <v>350</v>
      </c>
      <c r="B167" s="62" t="s">
        <v>351</v>
      </c>
    </row>
    <row r="168" spans="1:2" x14ac:dyDescent="0.35">
      <c r="A168" s="60" t="s">
        <v>352</v>
      </c>
      <c r="B168" s="62" t="s">
        <v>353</v>
      </c>
    </row>
    <row r="169" spans="1:2" x14ac:dyDescent="0.35">
      <c r="A169" s="60" t="s">
        <v>354</v>
      </c>
      <c r="B169" s="62" t="s">
        <v>355</v>
      </c>
    </row>
    <row r="170" spans="1:2" x14ac:dyDescent="0.35">
      <c r="A170" s="60" t="s">
        <v>356</v>
      </c>
      <c r="B170" s="62" t="s">
        <v>357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MPTF_00006_00700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42872832-3263-4FED-910A-7C1A27F828CC}"/>
</file>

<file path=customXml/itemProps2.xml><?xml version="1.0" encoding="utf-8"?>
<ds:datastoreItem xmlns:ds="http://schemas.openxmlformats.org/officeDocument/2006/customXml" ds:itemID="{5EC6A3A9-1019-455E-88CE-76D1D4FB4FF1}"/>
</file>

<file path=customXml/itemProps3.xml><?xml version="1.0" encoding="utf-8"?>
<ds:datastoreItem xmlns:ds="http://schemas.openxmlformats.org/officeDocument/2006/customXml" ds:itemID="{C38568B1-044C-4F5F-8AEE-B65C563531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Mali_00119645_Finance Report_nov22.xlsx</dc:title>
  <dc:creator>Jelena Zelenovic</dc:creator>
  <cp:lastModifiedBy>AMADOU Moustapha</cp:lastModifiedBy>
  <cp:lastPrinted>2019-11-05T10:19:54Z</cp:lastPrinted>
  <dcterms:created xsi:type="dcterms:W3CDTF">2017-11-15T21:17:43Z</dcterms:created>
  <dcterms:modified xsi:type="dcterms:W3CDTF">2022-11-14T16:11:02Z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2021-05-31T09:46:33Z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44cff7b2-2be0-4ed9-b458-2e1d470e862c</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ies>
</file>