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ROJET ENCOURS\421 TANOMAFY POUR PASSATION\RAPPORT Q4 2021\RAPPORT FINAL TANOMAFY - JANV 2022\"/>
    </mc:Choice>
  </mc:AlternateContent>
  <bookViews>
    <workbookView xWindow="-120" yWindow="-120" windowWidth="20730" windowHeight="11160" activeTab="1"/>
  </bookViews>
  <sheets>
    <sheet name="1) Tableau budgétaire 1" sheetId="1" r:id="rId1"/>
    <sheet name="2) Tableau budgétaire 2" sheetId="10" r:id="rId2"/>
    <sheet name="3) Tableau budgétaire 3" sheetId="9" r:id="rId3"/>
    <sheet name="Dropdowns" sheetId="8" state="hidden" r:id="rId4"/>
    <sheet name="Sheet2" sheetId="7" state="hidden" r:id="rId5"/>
  </sheets>
  <externalReferences>
    <externalReference r:id="rId6"/>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 l="1"/>
  <c r="D157" i="10" l="1"/>
  <c r="D156" i="10"/>
  <c r="D155" i="10"/>
  <c r="D154" i="10"/>
  <c r="D153" i="10"/>
  <c r="D152" i="10"/>
  <c r="D151" i="10"/>
  <c r="H71" i="1"/>
  <c r="H56" i="1"/>
  <c r="H50" i="1"/>
  <c r="H46" i="1"/>
  <c r="H35" i="1"/>
  <c r="H28" i="1"/>
  <c r="H24" i="1"/>
  <c r="H19" i="1"/>
  <c r="M146" i="10" l="1"/>
  <c r="M138" i="10"/>
  <c r="J146" i="10"/>
  <c r="J138" i="10" s="1"/>
  <c r="I146" i="10"/>
  <c r="I138" i="10" s="1"/>
  <c r="K145" i="10"/>
  <c r="L145" i="10" s="1"/>
  <c r="O145" i="10" s="1"/>
  <c r="K144" i="10"/>
  <c r="L144" i="10" s="1"/>
  <c r="N144" i="10" s="1"/>
  <c r="K143" i="10"/>
  <c r="L143" i="10" s="1"/>
  <c r="O143" i="10" s="1"/>
  <c r="K142" i="10"/>
  <c r="L142" i="10" s="1"/>
  <c r="N142" i="10" s="1"/>
  <c r="K141" i="10"/>
  <c r="L141" i="10" s="1"/>
  <c r="O141" i="10" s="1"/>
  <c r="K140" i="10"/>
  <c r="L140" i="10" s="1"/>
  <c r="N140" i="10" s="1"/>
  <c r="K139" i="10"/>
  <c r="M133" i="10"/>
  <c r="M125" i="10" s="1"/>
  <c r="M122" i="10"/>
  <c r="M111" i="10"/>
  <c r="M99" i="10"/>
  <c r="M91" i="10" s="1"/>
  <c r="M88" i="10"/>
  <c r="M80" i="10" s="1"/>
  <c r="M77" i="10"/>
  <c r="M65" i="10"/>
  <c r="M54" i="10"/>
  <c r="M46" i="10" s="1"/>
  <c r="M43" i="10"/>
  <c r="M32" i="10"/>
  <c r="M24" i="10" s="1"/>
  <c r="I32" i="10"/>
  <c r="I24" i="10" s="1"/>
  <c r="M114" i="10" l="1"/>
  <c r="N145" i="10"/>
  <c r="K146" i="10"/>
  <c r="K138" i="10" s="1"/>
  <c r="N143" i="10"/>
  <c r="N141" i="10"/>
  <c r="L139" i="10"/>
  <c r="L146" i="10" s="1"/>
  <c r="L138" i="10" s="1"/>
  <c r="M103" i="10"/>
  <c r="M69" i="10"/>
  <c r="M57" i="10"/>
  <c r="M35" i="10"/>
  <c r="M158" i="10"/>
  <c r="N146" i="10" l="1"/>
  <c r="N138" i="10" s="1"/>
  <c r="O139" i="10"/>
  <c r="N139" i="10"/>
  <c r="M160" i="10"/>
  <c r="O146" i="10"/>
  <c r="O138" i="10" s="1"/>
  <c r="M150" i="10" l="1"/>
  <c r="O172" i="10"/>
  <c r="N172" i="10"/>
  <c r="M172" i="10"/>
  <c r="M173" i="10" s="1"/>
  <c r="M174" i="10" s="1"/>
  <c r="P171" i="10"/>
  <c r="P170" i="10"/>
  <c r="P169" i="10"/>
  <c r="P168" i="10"/>
  <c r="P167" i="10"/>
  <c r="P165" i="10"/>
  <c r="J158" i="10"/>
  <c r="I158" i="10"/>
  <c r="F157" i="10"/>
  <c r="E157" i="10"/>
  <c r="K157" i="10"/>
  <c r="L157" i="10" s="1"/>
  <c r="F156" i="10"/>
  <c r="G156" i="10" s="1"/>
  <c r="E156" i="10"/>
  <c r="K156" i="10"/>
  <c r="L156" i="10" s="1"/>
  <c r="F155" i="10"/>
  <c r="E155" i="10"/>
  <c r="G155" i="10" s="1"/>
  <c r="K155" i="10"/>
  <c r="L155" i="10" s="1"/>
  <c r="F154" i="10"/>
  <c r="E154" i="10"/>
  <c r="K154" i="10"/>
  <c r="L154" i="10" s="1"/>
  <c r="F153" i="10"/>
  <c r="E153" i="10"/>
  <c r="K153" i="10"/>
  <c r="L153" i="10" s="1"/>
  <c r="F152" i="10"/>
  <c r="E152" i="10"/>
  <c r="K152" i="10"/>
  <c r="L152" i="10" s="1"/>
  <c r="N152" i="10" s="1"/>
  <c r="F151" i="10"/>
  <c r="E151" i="10"/>
  <c r="K151" i="10"/>
  <c r="F146" i="10"/>
  <c r="E146" i="10"/>
  <c r="D146" i="10"/>
  <c r="D138" i="10" s="1"/>
  <c r="G145" i="10"/>
  <c r="G144" i="10"/>
  <c r="G143" i="10"/>
  <c r="G142" i="10"/>
  <c r="G141" i="10"/>
  <c r="G140" i="10"/>
  <c r="G139" i="10"/>
  <c r="F138" i="10"/>
  <c r="E138" i="10"/>
  <c r="J133" i="10"/>
  <c r="J125" i="10" s="1"/>
  <c r="I133" i="10"/>
  <c r="I125" i="10" s="1"/>
  <c r="F133" i="10"/>
  <c r="E133" i="10"/>
  <c r="D133" i="10"/>
  <c r="K132" i="10"/>
  <c r="L132" i="10" s="1"/>
  <c r="N132" i="10" s="1"/>
  <c r="G132" i="10"/>
  <c r="K131" i="10"/>
  <c r="L131" i="10" s="1"/>
  <c r="G131" i="10"/>
  <c r="K130" i="10"/>
  <c r="L130" i="10" s="1"/>
  <c r="G130" i="10"/>
  <c r="K129" i="10"/>
  <c r="L129" i="10" s="1"/>
  <c r="G129" i="10"/>
  <c r="K128" i="10"/>
  <c r="L128" i="10" s="1"/>
  <c r="G128" i="10"/>
  <c r="K127" i="10"/>
  <c r="L127" i="10" s="1"/>
  <c r="G127" i="10"/>
  <c r="K126" i="10"/>
  <c r="L126" i="10" s="1"/>
  <c r="G126" i="10"/>
  <c r="F125" i="10"/>
  <c r="E125" i="10"/>
  <c r="J122" i="10"/>
  <c r="J114" i="10" s="1"/>
  <c r="I122" i="10"/>
  <c r="I114" i="10" s="1"/>
  <c r="F122" i="10"/>
  <c r="E122" i="10"/>
  <c r="D122" i="10"/>
  <c r="K121" i="10"/>
  <c r="L121" i="10" s="1"/>
  <c r="G121" i="10"/>
  <c r="K120" i="10"/>
  <c r="L120" i="10" s="1"/>
  <c r="G120" i="10"/>
  <c r="K119" i="10"/>
  <c r="L119" i="10" s="1"/>
  <c r="G119" i="10"/>
  <c r="K118" i="10"/>
  <c r="L118" i="10" s="1"/>
  <c r="G118" i="10"/>
  <c r="K117" i="10"/>
  <c r="L117" i="10" s="1"/>
  <c r="G117" i="10"/>
  <c r="K116" i="10"/>
  <c r="L116" i="10" s="1"/>
  <c r="G116" i="10"/>
  <c r="K115" i="10"/>
  <c r="G115" i="10"/>
  <c r="F114" i="10"/>
  <c r="E114" i="10"/>
  <c r="J111" i="10"/>
  <c r="J103" i="10" s="1"/>
  <c r="I111" i="10"/>
  <c r="I103" i="10" s="1"/>
  <c r="F111" i="10"/>
  <c r="E111" i="10"/>
  <c r="D111" i="10"/>
  <c r="D103" i="10" s="1"/>
  <c r="K110" i="10"/>
  <c r="L110" i="10" s="1"/>
  <c r="G110" i="10"/>
  <c r="K109" i="10"/>
  <c r="L109" i="10" s="1"/>
  <c r="G109" i="10"/>
  <c r="K108" i="10"/>
  <c r="L108" i="10" s="1"/>
  <c r="N108" i="10" s="1"/>
  <c r="G108" i="10"/>
  <c r="K107" i="10"/>
  <c r="L107" i="10" s="1"/>
  <c r="G107" i="10"/>
  <c r="K106" i="10"/>
  <c r="L106" i="10" s="1"/>
  <c r="G106" i="10"/>
  <c r="K105" i="10"/>
  <c r="L105" i="10" s="1"/>
  <c r="G105" i="10"/>
  <c r="K104" i="10"/>
  <c r="G104" i="10"/>
  <c r="F103" i="10"/>
  <c r="E103" i="10"/>
  <c r="J99" i="10"/>
  <c r="J91" i="10" s="1"/>
  <c r="I99" i="10"/>
  <c r="I91" i="10" s="1"/>
  <c r="F99" i="10"/>
  <c r="E99" i="10"/>
  <c r="D99" i="10"/>
  <c r="D91" i="10" s="1"/>
  <c r="K98" i="10"/>
  <c r="L98" i="10" s="1"/>
  <c r="G98" i="10"/>
  <c r="K97" i="10"/>
  <c r="L97" i="10" s="1"/>
  <c r="G97" i="10"/>
  <c r="K96" i="10"/>
  <c r="L96" i="10" s="1"/>
  <c r="G96" i="10"/>
  <c r="K95" i="10"/>
  <c r="L95" i="10" s="1"/>
  <c r="G95" i="10"/>
  <c r="K94" i="10"/>
  <c r="L94" i="10" s="1"/>
  <c r="G94" i="10"/>
  <c r="K93" i="10"/>
  <c r="L93" i="10" s="1"/>
  <c r="G93" i="10"/>
  <c r="K92" i="10"/>
  <c r="L92" i="10" s="1"/>
  <c r="G92" i="10"/>
  <c r="F91" i="10"/>
  <c r="E91" i="10"/>
  <c r="J88" i="10"/>
  <c r="J80" i="10" s="1"/>
  <c r="I88" i="10"/>
  <c r="I80" i="10" s="1"/>
  <c r="F88" i="10"/>
  <c r="E88" i="10"/>
  <c r="D88" i="10"/>
  <c r="K87" i="10"/>
  <c r="L87" i="10" s="1"/>
  <c r="G87" i="10"/>
  <c r="K86" i="10"/>
  <c r="L86" i="10" s="1"/>
  <c r="G86" i="10"/>
  <c r="K85" i="10"/>
  <c r="L85" i="10" s="1"/>
  <c r="N85" i="10" s="1"/>
  <c r="G85" i="10"/>
  <c r="K84" i="10"/>
  <c r="L84" i="10" s="1"/>
  <c r="G84" i="10"/>
  <c r="K83" i="10"/>
  <c r="G83" i="10"/>
  <c r="K82" i="10"/>
  <c r="L82" i="10" s="1"/>
  <c r="N82" i="10" s="1"/>
  <c r="G82" i="10"/>
  <c r="K81" i="10"/>
  <c r="L81" i="10" s="1"/>
  <c r="G81" i="10"/>
  <c r="F80" i="10"/>
  <c r="E80" i="10"/>
  <c r="J77" i="10"/>
  <c r="J69" i="10" s="1"/>
  <c r="I77" i="10"/>
  <c r="I69" i="10" s="1"/>
  <c r="F77" i="10"/>
  <c r="E77" i="10"/>
  <c r="D77" i="10"/>
  <c r="D69" i="10" s="1"/>
  <c r="K76" i="10"/>
  <c r="L76" i="10" s="1"/>
  <c r="G76" i="10"/>
  <c r="K75" i="10"/>
  <c r="L75" i="10" s="1"/>
  <c r="N75" i="10" s="1"/>
  <c r="G75" i="10"/>
  <c r="K74" i="10"/>
  <c r="L74" i="10" s="1"/>
  <c r="G74" i="10"/>
  <c r="K73" i="10"/>
  <c r="L73" i="10" s="1"/>
  <c r="G73" i="10"/>
  <c r="K72" i="10"/>
  <c r="L72" i="10" s="1"/>
  <c r="N72" i="10" s="1"/>
  <c r="G72" i="10"/>
  <c r="K71" i="10"/>
  <c r="L71" i="10" s="1"/>
  <c r="N71" i="10" s="1"/>
  <c r="G71" i="10"/>
  <c r="K70" i="10"/>
  <c r="G70" i="10"/>
  <c r="F69" i="10"/>
  <c r="E69" i="10"/>
  <c r="J65" i="10"/>
  <c r="J57" i="10" s="1"/>
  <c r="I65" i="10"/>
  <c r="I57" i="10" s="1"/>
  <c r="F65" i="10"/>
  <c r="E65" i="10"/>
  <c r="D65" i="10"/>
  <c r="K64" i="10"/>
  <c r="L64" i="10" s="1"/>
  <c r="G64" i="10"/>
  <c r="K63" i="10"/>
  <c r="L63" i="10" s="1"/>
  <c r="G63" i="10"/>
  <c r="K62" i="10"/>
  <c r="L62" i="10" s="1"/>
  <c r="N62" i="10" s="1"/>
  <c r="G62" i="10"/>
  <c r="K61" i="10"/>
  <c r="L61" i="10" s="1"/>
  <c r="G61" i="10"/>
  <c r="K60" i="10"/>
  <c r="L60" i="10" s="1"/>
  <c r="G60" i="10"/>
  <c r="K59" i="10"/>
  <c r="L59" i="10" s="1"/>
  <c r="G59" i="10"/>
  <c r="K58" i="10"/>
  <c r="G58" i="10"/>
  <c r="F57" i="10"/>
  <c r="E57" i="10"/>
  <c r="J54" i="10"/>
  <c r="J46" i="10" s="1"/>
  <c r="I54" i="10"/>
  <c r="I46" i="10" s="1"/>
  <c r="F54" i="10"/>
  <c r="E54" i="10"/>
  <c r="D54" i="10"/>
  <c r="D46" i="10" s="1"/>
  <c r="K53" i="10"/>
  <c r="L53" i="10" s="1"/>
  <c r="G53" i="10"/>
  <c r="K52" i="10"/>
  <c r="L52" i="10" s="1"/>
  <c r="G52" i="10"/>
  <c r="K51" i="10"/>
  <c r="L51" i="10" s="1"/>
  <c r="G51" i="10"/>
  <c r="K50" i="10"/>
  <c r="L50" i="10" s="1"/>
  <c r="G50" i="10"/>
  <c r="K49" i="10"/>
  <c r="L49" i="10" s="1"/>
  <c r="G49" i="10"/>
  <c r="K48" i="10"/>
  <c r="L48" i="10" s="1"/>
  <c r="G48" i="10"/>
  <c r="K47" i="10"/>
  <c r="L47" i="10" s="1"/>
  <c r="G47" i="10"/>
  <c r="F46" i="10"/>
  <c r="E46" i="10"/>
  <c r="J43" i="10"/>
  <c r="J35" i="10" s="1"/>
  <c r="I43" i="10"/>
  <c r="I35" i="10" s="1"/>
  <c r="F43" i="10"/>
  <c r="E43" i="10"/>
  <c r="D43" i="10"/>
  <c r="K42" i="10"/>
  <c r="L42" i="10" s="1"/>
  <c r="G42" i="10"/>
  <c r="K41" i="10"/>
  <c r="L41" i="10" s="1"/>
  <c r="G41" i="10"/>
  <c r="K40" i="10"/>
  <c r="L40" i="10" s="1"/>
  <c r="N40" i="10" s="1"/>
  <c r="G40" i="10"/>
  <c r="K39" i="10"/>
  <c r="L39" i="10" s="1"/>
  <c r="G39" i="10"/>
  <c r="K38" i="10"/>
  <c r="G38" i="10"/>
  <c r="K37" i="10"/>
  <c r="L37" i="10" s="1"/>
  <c r="G37" i="10"/>
  <c r="K36" i="10"/>
  <c r="L36" i="10" s="1"/>
  <c r="G36" i="10"/>
  <c r="F35" i="10"/>
  <c r="E35" i="10"/>
  <c r="J32" i="10"/>
  <c r="J24" i="10" s="1"/>
  <c r="F32" i="10"/>
  <c r="E32" i="10"/>
  <c r="D32" i="10"/>
  <c r="D24" i="10" s="1"/>
  <c r="K31" i="10"/>
  <c r="L31" i="10" s="1"/>
  <c r="G31" i="10"/>
  <c r="K30" i="10"/>
  <c r="L30" i="10" s="1"/>
  <c r="G30" i="10"/>
  <c r="K29" i="10"/>
  <c r="L29" i="10" s="1"/>
  <c r="N29" i="10" s="1"/>
  <c r="G29" i="10"/>
  <c r="K28" i="10"/>
  <c r="L28" i="10" s="1"/>
  <c r="G28" i="10"/>
  <c r="K27" i="10"/>
  <c r="L27" i="10" s="1"/>
  <c r="G27" i="10"/>
  <c r="K26" i="10"/>
  <c r="L26" i="10" s="1"/>
  <c r="G26" i="10"/>
  <c r="K25" i="10"/>
  <c r="G25" i="10"/>
  <c r="F24" i="10"/>
  <c r="E24" i="10"/>
  <c r="F21" i="10"/>
  <c r="E21" i="10"/>
  <c r="D21" i="10"/>
  <c r="G103" i="10" l="1"/>
  <c r="G77" i="10"/>
  <c r="G138" i="10"/>
  <c r="G111" i="10"/>
  <c r="G43" i="10"/>
  <c r="K77" i="10"/>
  <c r="K69" i="10" s="1"/>
  <c r="G88" i="10"/>
  <c r="G32" i="10"/>
  <c r="G65" i="10"/>
  <c r="G69" i="10"/>
  <c r="G122" i="10"/>
  <c r="G133" i="10"/>
  <c r="G154" i="10"/>
  <c r="G46" i="10"/>
  <c r="K122" i="10"/>
  <c r="K114" i="10" s="1"/>
  <c r="N31" i="10"/>
  <c r="O31" i="10"/>
  <c r="O61" i="10"/>
  <c r="N61" i="10"/>
  <c r="N63" i="10"/>
  <c r="O63" i="10"/>
  <c r="O110" i="10"/>
  <c r="N110" i="10"/>
  <c r="N120" i="10"/>
  <c r="N122" i="10" s="1"/>
  <c r="N114" i="10" s="1"/>
  <c r="O120" i="10"/>
  <c r="N74" i="10"/>
  <c r="O74" i="10"/>
  <c r="O27" i="10"/>
  <c r="N27" i="10"/>
  <c r="O39" i="10"/>
  <c r="N39" i="10"/>
  <c r="O41" i="10"/>
  <c r="N41" i="10"/>
  <c r="N84" i="10"/>
  <c r="O84" i="10"/>
  <c r="O86" i="10"/>
  <c r="N86" i="10"/>
  <c r="O42" i="10"/>
  <c r="N42" i="10"/>
  <c r="O87" i="10"/>
  <c r="N87" i="10"/>
  <c r="L99" i="10"/>
  <c r="G146" i="10"/>
  <c r="E158" i="10"/>
  <c r="O156" i="10"/>
  <c r="N156" i="10"/>
  <c r="O157" i="10"/>
  <c r="N157" i="10"/>
  <c r="N26" i="10"/>
  <c r="O52" i="10"/>
  <c r="N52" i="10"/>
  <c r="N54" i="10" s="1"/>
  <c r="N46" i="10" s="1"/>
  <c r="O64" i="10"/>
  <c r="N64" i="10"/>
  <c r="O73" i="10"/>
  <c r="N73" i="10"/>
  <c r="O76" i="10"/>
  <c r="N76" i="10"/>
  <c r="N97" i="10"/>
  <c r="N99" i="10" s="1"/>
  <c r="N91" i="10" s="1"/>
  <c r="O97" i="10"/>
  <c r="O131" i="10"/>
  <c r="N131" i="10"/>
  <c r="N133" i="10" s="1"/>
  <c r="N125" i="10" s="1"/>
  <c r="O153" i="10"/>
  <c r="N153" i="10"/>
  <c r="K32" i="10"/>
  <c r="K24" i="10" s="1"/>
  <c r="O28" i="10"/>
  <c r="N28" i="10"/>
  <c r="G54" i="10"/>
  <c r="K65" i="10"/>
  <c r="K57" i="10" s="1"/>
  <c r="L70" i="10"/>
  <c r="N70" i="10" s="1"/>
  <c r="O81" i="10"/>
  <c r="N81" i="10"/>
  <c r="G99" i="10"/>
  <c r="D125" i="10"/>
  <c r="G125" i="10" s="1"/>
  <c r="L25" i="10"/>
  <c r="L32" i="10" s="1"/>
  <c r="N30" i="10"/>
  <c r="O30" i="10"/>
  <c r="K43" i="10"/>
  <c r="K35" i="10" s="1"/>
  <c r="O60" i="10"/>
  <c r="N60" i="10"/>
  <c r="K88" i="10"/>
  <c r="K80" i="10" s="1"/>
  <c r="K111" i="10"/>
  <c r="K103" i="10" s="1"/>
  <c r="N107" i="10"/>
  <c r="O107" i="10"/>
  <c r="D35" i="10"/>
  <c r="G35" i="10" s="1"/>
  <c r="K54" i="10"/>
  <c r="K46" i="10" s="1"/>
  <c r="D80" i="10"/>
  <c r="G80" i="10" s="1"/>
  <c r="K99" i="10"/>
  <c r="K91" i="10" s="1"/>
  <c r="L104" i="10"/>
  <c r="L111" i="10" s="1"/>
  <c r="O109" i="10"/>
  <c r="N109" i="10"/>
  <c r="K133" i="10"/>
  <c r="K125" i="10" s="1"/>
  <c r="F158" i="10"/>
  <c r="G152" i="10"/>
  <c r="N154" i="10"/>
  <c r="O154" i="10"/>
  <c r="O155" i="10"/>
  <c r="N155" i="10"/>
  <c r="G157" i="10"/>
  <c r="G91" i="10"/>
  <c r="G24" i="10"/>
  <c r="L133" i="10"/>
  <c r="L54" i="10"/>
  <c r="K158" i="10"/>
  <c r="L151" i="10"/>
  <c r="L38" i="10"/>
  <c r="L43" i="10" s="1"/>
  <c r="L58" i="10"/>
  <c r="L65" i="10" s="1"/>
  <c r="L83" i="10"/>
  <c r="N83" i="10" s="1"/>
  <c r="L115" i="10"/>
  <c r="L122" i="10" s="1"/>
  <c r="D158" i="10"/>
  <c r="G151" i="10"/>
  <c r="G153" i="10"/>
  <c r="N173" i="10"/>
  <c r="N174" i="10" s="1"/>
  <c r="D57" i="10"/>
  <c r="G57" i="10" s="1"/>
  <c r="D114" i="10"/>
  <c r="G114" i="10" s="1"/>
  <c r="O173" i="10"/>
  <c r="O174" i="10" s="1"/>
  <c r="B18" i="9"/>
  <c r="N77" i="10" l="1"/>
  <c r="N69" i="10" s="1"/>
  <c r="L35" i="10"/>
  <c r="O43" i="10"/>
  <c r="O35" i="10" s="1"/>
  <c r="L46" i="10"/>
  <c r="O54" i="10"/>
  <c r="O46" i="10" s="1"/>
  <c r="N43" i="10"/>
  <c r="N35" i="10" s="1"/>
  <c r="L57" i="10"/>
  <c r="O65" i="10"/>
  <c r="O57" i="10" s="1"/>
  <c r="N151" i="10"/>
  <c r="N158" i="10" s="1"/>
  <c r="O151" i="10"/>
  <c r="L125" i="10"/>
  <c r="O133" i="10"/>
  <c r="O125" i="10" s="1"/>
  <c r="N65" i="10"/>
  <c r="N57" i="10" s="1"/>
  <c r="N88" i="10"/>
  <c r="N80" i="10" s="1"/>
  <c r="L24" i="10"/>
  <c r="O32" i="10"/>
  <c r="O24" i="10" s="1"/>
  <c r="L91" i="10"/>
  <c r="O99" i="10"/>
  <c r="O91" i="10" s="1"/>
  <c r="L114" i="10"/>
  <c r="O122" i="10"/>
  <c r="O114" i="10" s="1"/>
  <c r="L77" i="10"/>
  <c r="N111" i="10"/>
  <c r="N103" i="10" s="1"/>
  <c r="O25" i="10"/>
  <c r="N25" i="10"/>
  <c r="N32" i="10" s="1"/>
  <c r="N24" i="10" s="1"/>
  <c r="L88" i="10"/>
  <c r="L103" i="10"/>
  <c r="O111" i="10"/>
  <c r="O103" i="10" s="1"/>
  <c r="K159" i="10"/>
  <c r="L159" i="10" s="1"/>
  <c r="L158" i="10"/>
  <c r="O158" i="10" s="1"/>
  <c r="G158" i="10"/>
  <c r="D159" i="10"/>
  <c r="D160" i="10" s="1"/>
  <c r="L80" i="10" l="1"/>
  <c r="O88" i="10"/>
  <c r="O80" i="10" s="1"/>
  <c r="L69" i="10"/>
  <c r="O77" i="10"/>
  <c r="O69" i="10" s="1"/>
  <c r="O159" i="10"/>
  <c r="N159" i="10"/>
  <c r="K160" i="10"/>
  <c r="L160" i="10" s="1"/>
  <c r="I78" i="1"/>
  <c r="O160" i="10" l="1"/>
  <c r="O150" i="10" s="1"/>
  <c r="N160" i="10"/>
  <c r="N150" i="10" s="1"/>
  <c r="G42" i="1"/>
  <c r="C14" i="9" l="1"/>
  <c r="F7" i="9" l="1"/>
  <c r="H66" i="1" l="1"/>
  <c r="D102" i="1" s="1"/>
  <c r="D14" i="9" l="1"/>
  <c r="D16" i="9" s="1"/>
  <c r="E14" i="9"/>
  <c r="E16" i="9" s="1"/>
  <c r="B14" i="9" l="1"/>
  <c r="B15" i="9" s="1"/>
  <c r="F15" i="9" l="1"/>
  <c r="C16" i="9"/>
  <c r="B16" i="9"/>
  <c r="B20" i="9" s="1"/>
  <c r="F13" i="9"/>
  <c r="F12" i="9"/>
  <c r="F11" i="9"/>
  <c r="F10" i="9"/>
  <c r="F9" i="9"/>
  <c r="F8" i="9"/>
  <c r="F16" i="9" l="1"/>
  <c r="G14" i="9"/>
  <c r="G16" i="9" s="1"/>
  <c r="F14" i="9"/>
  <c r="C18" i="9" l="1"/>
  <c r="D18" i="9" s="1"/>
  <c r="E18" i="9"/>
  <c r="C20" i="9"/>
  <c r="D105" i="1"/>
  <c r="D20" i="9" l="1"/>
  <c r="E20" i="9"/>
  <c r="I82" i="1"/>
  <c r="I71" i="1"/>
  <c r="I66" i="1"/>
  <c r="I56" i="1"/>
  <c r="I50" i="1"/>
  <c r="I46" i="1"/>
  <c r="I42" i="1"/>
  <c r="I35" i="1"/>
  <c r="I28" i="1"/>
  <c r="I24" i="1"/>
  <c r="I19" i="1"/>
  <c r="I79" i="1" l="1"/>
  <c r="I83" i="1" s="1"/>
  <c r="I102" i="1" s="1"/>
  <c r="I103" i="1" s="1"/>
  <c r="H100" i="1"/>
  <c r="E96" i="1" l="1"/>
  <c r="F96" i="1"/>
  <c r="D96" i="1"/>
  <c r="E88" i="1"/>
  <c r="F88" i="1"/>
  <c r="D88" i="1"/>
  <c r="G75" i="1"/>
  <c r="G76" i="1"/>
  <c r="G77" i="1"/>
  <c r="G74" i="1"/>
  <c r="E78" i="1"/>
  <c r="F78" i="1"/>
  <c r="D78" i="1"/>
  <c r="G24" i="1" l="1"/>
  <c r="G71" i="1"/>
  <c r="G35" i="1"/>
  <c r="G50" i="1"/>
  <c r="G46" i="1"/>
  <c r="G56" i="1"/>
  <c r="G66" i="1"/>
  <c r="G78" i="1"/>
  <c r="H78" i="1"/>
  <c r="H82" i="1" s="1"/>
  <c r="G28" i="1"/>
  <c r="G19" i="1"/>
  <c r="E71" i="1" l="1"/>
  <c r="F71" i="1"/>
  <c r="E66" i="1"/>
  <c r="F66" i="1"/>
  <c r="E56" i="1"/>
  <c r="F56" i="1"/>
  <c r="E50" i="1"/>
  <c r="F50" i="1"/>
  <c r="E46" i="1"/>
  <c r="F46" i="1"/>
  <c r="E42" i="1"/>
  <c r="F42" i="1"/>
  <c r="E35" i="1"/>
  <c r="F35" i="1"/>
  <c r="E28" i="1"/>
  <c r="F28" i="1"/>
  <c r="E24" i="1"/>
  <c r="F24" i="1"/>
  <c r="D24" i="1"/>
  <c r="F19" i="1"/>
  <c r="E19" i="1"/>
  <c r="E89" i="1" l="1"/>
  <c r="E90" i="1" s="1"/>
  <c r="F89" i="1"/>
  <c r="F90" i="1" l="1"/>
  <c r="D71" i="1"/>
  <c r="D66" i="1"/>
  <c r="D56" i="1"/>
  <c r="D50" i="1"/>
  <c r="D46" i="1"/>
  <c r="D42" i="1"/>
  <c r="D35" i="1"/>
  <c r="D28" i="1"/>
  <c r="D19" i="1"/>
  <c r="D89" i="1" l="1"/>
  <c r="G89" i="1" s="1"/>
  <c r="F91" i="1"/>
  <c r="E91" i="1"/>
  <c r="E99" i="1" l="1"/>
  <c r="E98" i="1"/>
  <c r="E97" i="1"/>
  <c r="E100" i="1" s="1"/>
  <c r="F99" i="1"/>
  <c r="F98" i="1"/>
  <c r="F97" i="1"/>
  <c r="D90" i="1"/>
  <c r="F100" i="1" l="1"/>
  <c r="G90" i="1"/>
  <c r="G91" i="1" s="1"/>
  <c r="D91" i="1"/>
  <c r="D97" i="1" s="1"/>
  <c r="D106" i="1" l="1"/>
  <c r="D103" i="1"/>
  <c r="D99" i="1"/>
  <c r="D98" i="1"/>
  <c r="D100" i="1" l="1"/>
  <c r="G99" i="1"/>
  <c r="G98" i="1"/>
  <c r="G97" i="1"/>
  <c r="G100" i="1" l="1"/>
</calcChain>
</file>

<file path=xl/sharedStrings.xml><?xml version="1.0" encoding="utf-8"?>
<sst xmlns="http://schemas.openxmlformats.org/spreadsheetml/2006/main" count="765" uniqueCount="545">
  <si>
    <t>Instructions:</t>
  </si>
  <si>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</si>
  <si>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</si>
  <si>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</si>
  <si>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</si>
  <si>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</si>
  <si>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</si>
  <si>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</si>
  <si>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</si>
  <si>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</si>
  <si>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</si>
  <si>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</si>
  <si>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</si>
  <si>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</si>
  <si>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</si>
  <si>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</si>
  <si>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</si>
  <si>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</si>
  <si>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</si>
  <si>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</si>
  <si>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</si>
  <si>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</si>
  <si>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</si>
  <si>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</si>
  <si>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</si>
  <si>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</si>
  <si>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</si>
  <si>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</si>
  <si>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</si>
  <si>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</si>
  <si>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</si>
  <si>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</si>
  <si>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</si>
  <si>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</si>
  <si>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</si>
  <si>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</si>
  <si>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</si>
  <si>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</si>
  <si>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</si>
  <si>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</si>
  <si>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</si>
  <si>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</si>
  <si>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</si>
  <si>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</si>
  <si>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</si>
  <si>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</si>
  <si>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</si>
  <si>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</si>
  <si>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</si>
  <si>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</si>
  <si>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</si>
  <si>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</si>
  <si>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</si>
  <si>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</si>
  <si>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</si>
  <si>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</si>
  <si>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</si>
  <si>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</si>
  <si>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</si>
  <si>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</si>
  <si>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</si>
  <si>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</si>
  <si>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</si>
  <si>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</si>
  <si>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</si>
  <si>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</si>
  <si>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</si>
  <si>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</si>
  <si>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</si>
  <si>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</si>
  <si>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</si>
  <si>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</si>
  <si>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</si>
  <si>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</si>
  <si>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</si>
  <si>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</si>
  <si>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</si>
  <si>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</si>
  <si>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</si>
  <si>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</si>
  <si>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</si>
  <si>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</si>
  <si>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</si>
  <si>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</si>
  <si>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</si>
  <si>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</si>
  <si>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</si>
  <si>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</si>
  <si>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</si>
  <si>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</si>
  <si>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</si>
  <si>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</si>
  <si>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</si>
  <si>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</si>
  <si>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</si>
  <si>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</si>
  <si>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</si>
  <si>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</si>
  <si>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</si>
  <si>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</si>
  <si>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</si>
  <si>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</si>
  <si>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</si>
  <si>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</si>
  <si>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</si>
  <si>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</si>
  <si>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</si>
  <si>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</si>
  <si>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</si>
  <si>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</si>
  <si>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</si>
  <si>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</si>
  <si>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</si>
  <si>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</si>
  <si>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</si>
  <si>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</si>
  <si>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</si>
  <si>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</si>
  <si>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</si>
  <si>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</si>
  <si>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</si>
  <si>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</si>
  <si>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</si>
  <si>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</si>
  <si>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</si>
  <si>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</si>
  <si>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</si>
  <si>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</si>
  <si>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</si>
  <si>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</si>
  <si>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</si>
  <si>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</si>
  <si>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</si>
  <si>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</si>
  <si>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</si>
  <si>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</si>
  <si>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</si>
  <si>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</si>
  <si>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</si>
  <si>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</si>
  <si>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</si>
  <si>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</si>
  <si>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</si>
  <si>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</si>
  <si>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</si>
  <si>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</si>
  <si>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</si>
  <si>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</si>
  <si>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</si>
  <si>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</si>
  <si>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</si>
  <si>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</si>
  <si>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</si>
  <si>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</si>
  <si>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</si>
  <si>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</si>
  <si>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</si>
  <si>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</si>
  <si>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</si>
  <si>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</si>
  <si>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</si>
  <si>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</si>
  <si>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</si>
  <si>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</si>
  <si>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</si>
  <si>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</si>
  <si>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</si>
  <si>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</si>
  <si>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</si>
  <si>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</si>
  <si>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</si>
  <si>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</si>
  <si>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</si>
  <si>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</si>
  <si>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</si>
  <si>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</si>
  <si>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</si>
  <si>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</si>
  <si>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</si>
  <si>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</si>
  <si>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</si>
  <si>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</si>
  <si>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</si>
  <si>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</si>
  <si>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</si>
  <si>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</si>
  <si>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</si>
  <si>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</si>
  <si>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</si>
  <si>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</si>
  <si>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</si>
  <si>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</si>
  <si>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</si>
  <si>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</si>
  <si>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</si>
  <si>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</si>
  <si>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</si>
  <si>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</si>
  <si>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</si>
  <si>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</si>
  <si>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</si>
  <si>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</si>
  <si>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</si>
  <si>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</si>
  <si>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</si>
  <si>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</si>
  <si>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</si>
  <si>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</si>
  <si>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</si>
  <si>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</si>
  <si>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</si>
  <si>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</si>
  <si>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</si>
  <si>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</si>
  <si>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</si>
  <si>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</si>
  <si>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</si>
  <si>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</si>
  <si>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</si>
  <si>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</si>
  <si>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</si>
  <si>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</si>
  <si>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</si>
  <si>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</si>
  <si>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</si>
  <si>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</si>
  <si>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</si>
  <si>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</si>
  <si>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</si>
  <si>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</si>
  <si>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</si>
  <si>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</si>
  <si>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</si>
  <si>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</si>
  <si>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</si>
  <si>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</si>
  <si>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</si>
  <si>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</si>
  <si>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</si>
  <si>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</si>
  <si>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</si>
  <si>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</si>
  <si>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</si>
  <si>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</si>
  <si>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</si>
  <si>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</si>
  <si>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</si>
  <si>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</si>
  <si>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</si>
  <si>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</si>
  <si>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</si>
  <si>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</si>
  <si>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</si>
  <si>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</si>
  <si>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</si>
  <si>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</si>
  <si>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</si>
  <si>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</si>
  <si>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</si>
  <si>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</si>
  <si>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</si>
  <si>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</si>
  <si>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</si>
  <si>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</si>
  <si>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</si>
  <si>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</si>
  <si>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</si>
  <si>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</si>
  <si>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</si>
  <si>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</si>
  <si>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</si>
  <si>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</si>
  <si>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</si>
  <si>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</si>
  <si>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</si>
  <si>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</si>
  <si>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</si>
  <si>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</si>
  <si>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</si>
  <si>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</si>
  <si>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</si>
  <si>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</si>
  <si>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</si>
  <si>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</si>
  <si>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</si>
  <si>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</si>
  <si>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</si>
  <si>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</si>
  <si>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</si>
  <si>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</si>
  <si>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</si>
  <si>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</si>
  <si>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</si>
  <si>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</si>
  <si>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</si>
  <si>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</si>
  <si>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</si>
  <si>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</si>
  <si>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</si>
  <si>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</si>
  <si>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</si>
  <si>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</si>
  <si>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</si>
  <si>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</si>
  <si>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</si>
  <si>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</si>
  <si>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</si>
  <si>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</si>
  <si>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</si>
  <si>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</si>
  <si>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</si>
  <si>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</si>
  <si>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</si>
  <si>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</si>
  <si>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</si>
  <si>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</si>
  <si>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</si>
  <si>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</si>
  <si>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</si>
  <si>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</si>
  <si>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</si>
  <si>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</si>
  <si>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</si>
  <si>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</si>
  <si>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</si>
  <si>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</si>
  <si>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</si>
  <si>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</si>
  <si>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</si>
  <si>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</si>
  <si>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</si>
  <si>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</si>
  <si>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</si>
  <si>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</si>
  <si>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</si>
  <si>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</si>
  <si>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</si>
  <si>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</si>
  <si>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</si>
  <si>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</si>
  <si>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</si>
  <si>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</si>
  <si>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</si>
  <si>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TOTAL</t>
  </si>
  <si>
    <t>Nombre de resultat/ produit</t>
  </si>
  <si>
    <t xml:space="preserve">RESULTAT 1: </t>
  </si>
  <si>
    <t>Produit 1.1:</t>
  </si>
  <si>
    <t>Activite 1.1.1:</t>
  </si>
  <si>
    <t>Activite 1.1.2:</t>
  </si>
  <si>
    <t>Activite 1.1.3:</t>
  </si>
  <si>
    <t>Produit 1.2:</t>
  </si>
  <si>
    <t>Activite 1.2.1</t>
  </si>
  <si>
    <t>Activite 1.2.2</t>
  </si>
  <si>
    <t>Activite 1.2.3</t>
  </si>
  <si>
    <t>Produit 1.3:</t>
  </si>
  <si>
    <t>Activite 1.3.1</t>
  </si>
  <si>
    <t>Activite 1.3.2</t>
  </si>
  <si>
    <t>Produit 1.4:</t>
  </si>
  <si>
    <t>Activite 1.4.1</t>
  </si>
  <si>
    <t>Activite 1.4.2</t>
  </si>
  <si>
    <t>Activite 1.4.3</t>
  </si>
  <si>
    <t>Activite 1.4.4</t>
  </si>
  <si>
    <t>Activite 1.4.5</t>
  </si>
  <si>
    <t xml:space="preserve">RESULTAT 2: </t>
  </si>
  <si>
    <t>Produit 2.1</t>
  </si>
  <si>
    <t>Activite 2.1.1</t>
  </si>
  <si>
    <t>Activite 2.1.2</t>
  </si>
  <si>
    <t>Activite 2.1.3</t>
  </si>
  <si>
    <t>Produit 2.2</t>
  </si>
  <si>
    <t>Activite 2.2.1</t>
  </si>
  <si>
    <t>Activite' 2.2.2</t>
  </si>
  <si>
    <t>Produit 2.3</t>
  </si>
  <si>
    <t>Activite 2.3.1</t>
  </si>
  <si>
    <t>Activite 2.3.2</t>
  </si>
  <si>
    <t xml:space="preserve">RESULTAT 3: </t>
  </si>
  <si>
    <t>Produit 3.1</t>
  </si>
  <si>
    <t>Activite 3.1.1</t>
  </si>
  <si>
    <t>Activite 3.1.2</t>
  </si>
  <si>
    <t>Produit 3.2:</t>
  </si>
  <si>
    <t>Activite 3.2.1</t>
  </si>
  <si>
    <t>Activite 3.2.2</t>
  </si>
  <si>
    <t>Activite 3.2.3</t>
  </si>
  <si>
    <t>Activite 3.2.4</t>
  </si>
  <si>
    <t>Activite 3.2.5</t>
  </si>
  <si>
    <t>Activite 3.2.6</t>
  </si>
  <si>
    <t>Activite 3.2.7</t>
  </si>
  <si>
    <t>Activite 3.2.8</t>
  </si>
  <si>
    <t>Produit 3.3</t>
  </si>
  <si>
    <t>Activite 3.3.1</t>
  </si>
  <si>
    <t>Activite 3.3.2</t>
  </si>
  <si>
    <t>Activite 3.3.3</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</si>
  <si>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</si>
  <si>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</si>
  <si>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</si>
  <si>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</si>
  <si>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</si>
  <si>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</si>
  <si>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</si>
  <si>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</si>
  <si>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</si>
  <si>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</si>
  <si>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</si>
  <si>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</si>
  <si>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</si>
  <si>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</si>
  <si>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</si>
  <si>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</si>
  <si>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</si>
  <si>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</si>
  <si>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</si>
  <si>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</si>
  <si>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</si>
  <si>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</si>
  <si>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</si>
  <si>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</si>
  <si>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</si>
  <si>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</si>
  <si>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</si>
  <si>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</si>
  <si>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</si>
  <si>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</si>
  <si>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</si>
  <si>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</si>
  <si>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</si>
  <si>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</si>
  <si>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</si>
  <si>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</si>
  <si>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</si>
  <si>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</si>
  <si>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SAF FJKM (budget en USD)</t>
  </si>
  <si>
    <t>Tableau 1 - Rapport financier SAF FJKM  par résultat, produit et activité</t>
  </si>
  <si>
    <t>CATEGORIES</t>
  </si>
  <si>
    <t xml:space="preserve"> TOTAL PROJET</t>
  </si>
  <si>
    <t>Budget</t>
  </si>
  <si>
    <t>Dépense</t>
  </si>
  <si>
    <t>Sous-total</t>
  </si>
  <si>
    <t xml:space="preserve">8. Coûts indirects*  </t>
  </si>
  <si>
    <t xml:space="preserve">Tableau 1 - Budget de projet TANOMAFY-JAP par categorie de cout </t>
  </si>
  <si>
    <t>SAF FJKM</t>
  </si>
  <si>
    <t>Les jeunes vulnérables ont un accès accru aux opportunités de travail</t>
  </si>
  <si>
    <t>Kiosque d'orientation des jeunes</t>
  </si>
  <si>
    <t>Mise en place des kiosques d’orientation des jeunes</t>
  </si>
  <si>
    <t>Vulgarisation des activités/services du kiosque</t>
  </si>
  <si>
    <t>Opérationnalisation des kiosques  d'orientation des jeunes au sein des fokontany (présent en permanence pendant 18 mois dans les quartiers )</t>
  </si>
  <si>
    <t>Pack de formation des jeunes en matière d'employabilité, culture entrepreneuriale, compétences de vie et art de métier</t>
  </si>
  <si>
    <t xml:space="preserve">Renforcement des capacités des bénéficiaires en terme d'employabilité et compétences de vie </t>
  </si>
  <si>
    <t>Négociation de bourses de formations courtes pour les jeunes bénéficiaires afin qu’ils bénéficient de formations spécialisées</t>
  </si>
  <si>
    <t>Formation des 80 boursiers en culture entrepreneuriale</t>
  </si>
  <si>
    <t>Espaces d’échange et de rencontres entre les employeurs et les jeunes</t>
  </si>
  <si>
    <t>Organisation d’un forum de l’emploi et d’entreprenariat dédié aux petits métiers</t>
  </si>
  <si>
    <t>Participation à des espaces d'échanges et de rencontre entre les employeurs et les jeunes</t>
  </si>
  <si>
    <t>Pack d'accès facilité aux financements adaptés aux jeunes défavorisés</t>
  </si>
  <si>
    <t>Facilitation de l'accès des jeunes à des possibilités de financement</t>
  </si>
  <si>
    <t>Création de groupe VSLA</t>
  </si>
  <si>
    <t>Plaidoyer auprès des institutions de microfinance pour faciliter davantage l'accès des jeunes à des moyens de financement</t>
  </si>
  <si>
    <t>Mise en place  de l’outillothèque</t>
  </si>
  <si>
    <t>Opérationnalisation de l’outillothèque</t>
  </si>
  <si>
    <t>Les jeunes vulnérables deviennent des ambassadeurs de paix promoteurs des droits fondamentaux et de la cohésion sociale au sein de leurs communautés</t>
  </si>
  <si>
    <t xml:space="preserve">Pool d’ambassadeurs de paix pour les quartiers défavorisés </t>
  </si>
  <si>
    <t>Identifier les membres du pool d'ambassadeur de paix</t>
  </si>
  <si>
    <t>Former le pool d’ambassadeur</t>
  </si>
  <si>
    <t>Opérationnaliser le pool d'ambassadeurs de la paix</t>
  </si>
  <si>
    <t>Campagne de promotion des droits humains et de cohésion sociale dans les fokontany d’intervention par les ambassadeurs</t>
  </si>
  <si>
    <t>Élaborer une stratégie de promotion des droits humains et de cohésion sociale  </t>
  </si>
  <si>
    <t>Mettre en œuvre une campagne de promotion des droits humains et de cohésion sociale</t>
  </si>
  <si>
    <t>Microprojets contribuant à l’amélioration de la sécurité dans les fokontany d’intervention</t>
  </si>
  <si>
    <t>Organiser des dialogues communautaires conduits par les ambassadeurs de paix sur la prévention de l’insécurité dans les fokontany d’intervention</t>
  </si>
  <si>
    <t>Appuyer techniquement et financièrement la mise en œuvre des solutions identifiées lors des dialogues (améliorations infrastructures, travaux d’assainissement, appuis à la pérennisation des dispositifs communautaires de lutte contre l’insécurité)</t>
  </si>
  <si>
    <t>Les parties prenantes (gouvernement, OSC, privés, autorités locales, communautés) s’engagent pour une meilleure implication des jeunes vulnérables dans les processus de décision</t>
  </si>
  <si>
    <t>Renforcement de capacité des parties prenantes pour une meilleure participation des jeunes défavorisés dans la gouvernance à tous les niveaux</t>
  </si>
  <si>
    <t>Renforcer  les capacités des OSCs et autorités à tous les niveaux en matière d’intégration des jeunes défavorisés dans les processus de décision</t>
  </si>
  <si>
    <t>Formation des OSCs et des autorités locales en matière d’intégration des jeunes vulnérables dans les processus de décision</t>
  </si>
  <si>
    <t>Espaces de dialogues entre les ambassadeurs de paix et les autorités et les OSCs leurs permettant d’exprimer leurs besoins spécifiques et les limites de possibilités des réponses par les autorités</t>
  </si>
  <si>
    <t>Organisation de séances de dialogues avec des OSCs thématiques et les jeunes ambassadeurs</t>
  </si>
  <si>
    <t>Organisation de séances de dialogues avec les autorités au niveau communautaire et local (chefs fokontany, leaders communautaires)</t>
  </si>
  <si>
    <t>Organisation de séances de dialogues avec les autorités au niveau communal (les conseillers communaux et les staffs des communes,le Conseil communal de la Jeunesse)</t>
  </si>
  <si>
    <t>Organisation de séances de dialogues avec les forces de sécurité</t>
  </si>
  <si>
    <t>Organisation de séances de dialogues au niveau national (a les planificateurs des ministères sectoriels, l’AN  / Parlement des jeunes)</t>
  </si>
  <si>
    <t>Organisation de séances de dialogues entre les jeunes ambassadrices et des leaders économiques et politiques féminins</t>
  </si>
  <si>
    <t>Organisation de séances de dialogues avec les médias</t>
  </si>
  <si>
    <t>Stratégie d’intégration pérenne des jeunes défavorisés dans les processus de décision</t>
  </si>
  <si>
    <t xml:space="preserve"> Élaboration de la stratégie </t>
  </si>
  <si>
    <t>Plaidoyer pour l’adoption de la stratégie par les autorités à tous les niveaux</t>
  </si>
  <si>
    <t>Dissémination de la stratégie et engagement des autorités</t>
  </si>
  <si>
    <t>Coût indirect (7%)</t>
  </si>
  <si>
    <t>COUT TOTAL DU PROJET</t>
  </si>
  <si>
    <t xml:space="preserve">Nouveau budget revisé du projet </t>
  </si>
  <si>
    <t>BUDGET DU PROJET</t>
  </si>
  <si>
    <t>Dépenses</t>
  </si>
  <si>
    <t>Reliquat</t>
  </si>
  <si>
    <t>%</t>
  </si>
  <si>
    <t>TOTAL VIREMENT</t>
  </si>
  <si>
    <t>Annexe D - REVISION BUDGETAIRE DU PROJET TANOMAFY</t>
  </si>
  <si>
    <t>Titre du Projet</t>
  </si>
  <si>
    <t>TANOMAFY - JAP (TANOra Masoivohon'ny Filaminana eto Iarivo - Jeunes Ambassadeurs de Paix)</t>
  </si>
  <si>
    <t xml:space="preserve">Agences de mise en œuvre </t>
  </si>
  <si>
    <t xml:space="preserve">Zones d’intervention </t>
  </si>
  <si>
    <t xml:space="preserve">Région ANALAMANGA : District Antananarivo, Commune Urbaine d'Antananarivo - 13 localités couvrant 40 fokontany: Anosibe, Namontana, Andranomanalina,Petite Vitesse, Andavamamba, Antohomadinika,Ampefiloha Ambodirano, Ankorondrano, Anatihazo Isotry, Ankasina, Manjakaray, Andohotapenaka, Ankazomanga
</t>
  </si>
  <si>
    <t>Brève description du projet:</t>
  </si>
  <si>
    <t>La ville d’Antananarivo, caractérisée par une rupture sociale et une disparité entre les localités et classes au détriment des populations des « bas quartiers », constitue une zone à risque d’éclatement de manifestations politiques et de conflits conduisant à la violence et la destruction de biens, surtout durant les périodes d’instabilité politique dans le pays. Le projet TANOMAFY-JAP ambitionne de renforcer les jeunes des quartiers défavorisés d’Antananarivo pour qu’ils adoptent des comportements favorisant la consolidation de la paix au sein de leurs communautés, éduquent leurs pairs à en faire de même et s’engagent dans des dialogues constructifs avec les autorités pour que leurs besoins soient mieux considérés dans les processus de prises de décision.</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</si>
  <si>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</si>
  <si>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</si>
  <si>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</si>
  <si>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Budget revisé (en USD)</t>
  </si>
  <si>
    <t>Budget initial (USD)</t>
  </si>
  <si>
    <t>Recipient Agency 2</t>
  </si>
  <si>
    <t>Recipient Agency 3</t>
  </si>
  <si>
    <t>Total nouveau budget du projet</t>
  </si>
  <si>
    <t>RESULTAT 1</t>
  </si>
  <si>
    <t>En plus (+)</t>
  </si>
  <si>
    <t>En moins (-)</t>
  </si>
  <si>
    <t>Budget revisé</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</si>
  <si>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</si>
  <si>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</si>
  <si>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</si>
  <si>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</si>
  <si>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</si>
  <si>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</si>
  <si>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</si>
  <si>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</si>
  <si>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</si>
  <si>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</si>
  <si>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</si>
  <si>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</si>
  <si>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</si>
  <si>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</si>
  <si>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</si>
  <si>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</si>
  <si>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</si>
  <si>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</si>
  <si>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 xml:space="preserve">Coûts supplémentaires </t>
  </si>
  <si>
    <t>Total des coûts supplémentaires (du tableau 1)</t>
  </si>
  <si>
    <t>Totaux budget initial (en USD)</t>
  </si>
  <si>
    <t>Organisation recipiendiaire</t>
  </si>
  <si>
    <t>Recipient Organization 2</t>
  </si>
  <si>
    <t>Recipient Organization 3</t>
  </si>
  <si>
    <t>Totals</t>
  </si>
  <si>
    <t xml:space="preserve">Budget initial </t>
  </si>
  <si>
    <t>Révision budgétaire</t>
  </si>
  <si>
    <t xml:space="preserve">Budget révisé </t>
  </si>
  <si>
    <t>variation de la révision</t>
  </si>
  <si>
    <t xml:space="preserve">Réalisation </t>
  </si>
  <si>
    <t>Ecart</t>
  </si>
  <si>
    <t>Réalisation</t>
  </si>
  <si>
    <t>Annexe D - RAPPORT FINANCIER SAF FJKM 01 JANVIER 2020- 18 Février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</si>
</sst>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 _A_r_-;\-* #,##0\ _A_r_-;_-* &quot;-&quot;\ _A_r_-;_-@_-"/>
    <numFmt numFmtId="165" formatCode="_-* #,##0.00\ _A_r_-;\-* #,##0.00\ _A_r_-;_-* &quot;-&quot;??\ _A_r_-;_-@_-"/>
    <numFmt numFmtId="166" formatCode="_(&quot;$&quot;* #,##0.00_);_(&quot;$&quot;* \(#,##0.00\);_(&quot;$&quot;* &quot;-&quot;??_);_(@_)"/>
    <numFmt numFmtId="167" formatCode="_(* #,##0_);_(* \(#,##0\);_(* &quot;-&quot;??_);_(@_)"/>
    <numFmt numFmtId="168" formatCode="_-* #,##0.00\ _A_r_-;\-* #,##0.00\ _A_r_-;_-* &quot;-&quot;\ _A_r_-;_-@_-"/>
    <numFmt numFmtId="169" formatCode="_-* #,##0\ _€_-;\-* #,##0\ _€_-;_-* &quot;-&quot;??\ _€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i/>
      <sz val="11"/>
      <color theme="1"/>
      <name val="Arial Narrow"/>
      <family val="2"/>
    </font>
    <font>
      <b/>
      <sz val="10"/>
      <color theme="1"/>
      <name val="Calibri"/>
      <family val="2"/>
      <scheme val="minor"/>
    </font>
    <font>
      <sz val="10"/>
      <color theme="1"/>
      <name val="Calibri"/>
      <family val="2"/>
      <scheme val="minor"/>
    </font>
    <font>
      <b/>
      <sz val="11"/>
      <color theme="1"/>
      <name val="Arial Narrow"/>
      <family val="2"/>
    </font>
    <font>
      <b/>
      <sz val="16"/>
      <color rgb="FF00B0F0"/>
      <name val="Arial Narrow"/>
      <family val="2"/>
    </font>
    <font>
      <b/>
      <sz val="14"/>
      <color theme="1"/>
      <name val="Arial Narrow"/>
      <family val="2"/>
    </font>
    <font>
      <sz val="14"/>
      <color theme="1"/>
      <name val="Arial Narrow"/>
      <family val="2"/>
    </font>
    <font>
      <b/>
      <sz val="12"/>
      <color theme="1"/>
      <name val="Calibri"/>
      <family val="2"/>
    </font>
    <font>
      <sz val="12"/>
      <color theme="1"/>
      <name val="Calibri"/>
      <family val="2"/>
    </font>
    <font>
      <b/>
      <sz val="16"/>
      <color rgb="FFFF0000"/>
      <name val="Calibri"/>
      <family val="2"/>
      <scheme val="minor"/>
    </font>
    <font>
      <b/>
      <sz val="12"/>
      <name val="Calibri"/>
      <family val="2"/>
      <scheme val="minor"/>
    </font>
    <font>
      <sz val="12"/>
      <name val="Calibri"/>
      <family val="2"/>
      <scheme val="minor"/>
    </font>
    <font>
      <b/>
      <sz val="12"/>
      <color theme="1"/>
      <name val="Arial Narrow"/>
      <family val="2"/>
    </font>
    <font>
      <sz val="12"/>
      <color theme="1"/>
      <name val="Arial Narrow"/>
      <family val="2"/>
    </font>
    <font>
      <b/>
      <sz val="10"/>
      <color theme="1"/>
      <name val="Calibri"/>
      <family val="2"/>
    </font>
    <font>
      <sz val="10"/>
      <color theme="1"/>
      <name val="Times New Roman"/>
      <family val="1"/>
    </font>
    <font>
      <sz val="10"/>
      <color theme="1"/>
      <name val="Calibri"/>
      <family val="2"/>
    </font>
    <font>
      <b/>
      <sz val="10"/>
      <color theme="1"/>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rgb="FF00B0F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6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auto="1"/>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auto="1"/>
      </right>
      <top style="thin">
        <color auto="1"/>
      </top>
      <bottom style="thin">
        <color auto="1"/>
      </bottom>
      <diagonal/>
    </border>
    <border>
      <left style="medium">
        <color indexed="64"/>
      </left>
      <right style="medium">
        <color auto="1"/>
      </right>
      <top style="medium">
        <color indexed="64"/>
      </top>
      <bottom style="thin">
        <color indexed="64"/>
      </bottom>
      <diagonal/>
    </border>
    <border>
      <left style="medium">
        <color indexed="64"/>
      </left>
      <right style="medium">
        <color auto="1"/>
      </right>
      <top style="thin">
        <color indexed="64"/>
      </top>
      <bottom/>
      <diagonal/>
    </border>
    <border>
      <left style="medium">
        <color indexed="64"/>
      </left>
      <right/>
      <top style="thin">
        <color indexed="64"/>
      </top>
      <bottom/>
      <diagonal/>
    </border>
  </borders>
  <cellStyleXfs count="7">
    <xf numFmtId="0" fontId="0" fillId="0" borderId="0"/>
    <xf numFmtId="166"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cellStyleXfs>
  <cellXfs count="375">
    <xf numFmtId="0" fontId="0" fillId="0" borderId="0" xfId="0"/>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6" fontId="9" fillId="0" borderId="0" xfId="1" applyFont="1" applyFill="1" applyBorder="1" applyAlignment="1" applyProtection="1">
      <alignment vertical="center" wrapText="1"/>
    </xf>
    <xf numFmtId="166" fontId="6" fillId="0" borderId="3" xfId="1" applyNumberFormat="1" applyFont="1" applyBorder="1" applyAlignment="1" applyProtection="1">
      <alignment horizontal="center" vertical="center" wrapText="1"/>
      <protection locked="0"/>
    </xf>
    <xf numFmtId="166" fontId="6" fillId="3" borderId="3" xfId="1" applyNumberFormat="1"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wrapText="1"/>
    </xf>
    <xf numFmtId="166" fontId="2" fillId="2" borderId="5" xfId="1" applyNumberFormat="1" applyFont="1" applyFill="1" applyBorder="1" applyAlignment="1" applyProtection="1">
      <alignment horizontal="center" vertical="center" wrapText="1"/>
    </xf>
    <xf numFmtId="166"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6" fontId="6" fillId="0" borderId="3" xfId="1" applyFont="1" applyBorder="1" applyAlignment="1" applyProtection="1">
      <alignment vertical="center" wrapText="1"/>
      <protection locked="0"/>
    </xf>
    <xf numFmtId="0" fontId="2" fillId="2" borderId="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3" borderId="0" xfId="0" applyFont="1" applyFill="1" applyBorder="1" applyAlignment="1">
      <alignment vertical="center" wrapText="1"/>
    </xf>
    <xf numFmtId="166"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6"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6" fontId="2" fillId="0" borderId="0" xfId="1" applyFont="1" applyFill="1" applyBorder="1" applyAlignment="1" applyProtection="1">
      <alignment vertical="center" wrapText="1"/>
    </xf>
    <xf numFmtId="166" fontId="6" fillId="0" borderId="0" xfId="1" applyNumberFormat="1" applyFont="1" applyFill="1" applyBorder="1" applyAlignment="1" applyProtection="1">
      <alignment horizontal="center" vertical="center" wrapText="1"/>
    </xf>
    <xf numFmtId="166" fontId="6" fillId="0" borderId="0" xfId="1" applyFont="1" applyFill="1" applyBorder="1" applyAlignment="1" applyProtection="1">
      <alignment horizontal="center" vertical="center" wrapText="1"/>
    </xf>
    <xf numFmtId="166" fontId="2" fillId="0" borderId="0" xfId="1" applyFont="1" applyFill="1" applyBorder="1" applyAlignment="1" applyProtection="1">
      <alignment horizontal="center" vertical="center"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6" fontId="6" fillId="2" borderId="3" xfId="0" applyNumberFormat="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6" fontId="2" fillId="2" borderId="3" xfId="1" applyFont="1" applyFill="1" applyBorder="1" applyAlignment="1" applyProtection="1">
      <alignment vertical="center" wrapText="1"/>
    </xf>
    <xf numFmtId="166" fontId="2" fillId="2" borderId="4" xfId="1" applyFont="1" applyFill="1" applyBorder="1" applyAlignment="1" applyProtection="1">
      <alignment vertical="center" wrapText="1"/>
    </xf>
    <xf numFmtId="166"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0" fontId="3" fillId="2" borderId="23" xfId="0" applyFont="1" applyFill="1" applyBorder="1" applyAlignment="1" applyProtection="1">
      <alignment horizontal="left" vertical="center" wrapText="1"/>
    </xf>
    <xf numFmtId="166" fontId="2" fillId="2" borderId="14"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166" fontId="2" fillId="2" borderId="8"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7" borderId="15" xfId="0" applyFont="1" applyFill="1" applyBorder="1" applyAlignment="1">
      <alignment wrapText="1"/>
    </xf>
    <xf numFmtId="166" fontId="2" fillId="2" borderId="3" xfId="1" applyFont="1" applyFill="1" applyBorder="1" applyAlignment="1" applyProtection="1">
      <alignment horizontal="center" vertical="center" wrapText="1"/>
    </xf>
    <xf numFmtId="166" fontId="6" fillId="2" borderId="3" xfId="1" applyFont="1" applyFill="1" applyBorder="1" applyAlignment="1" applyProtection="1">
      <alignment vertical="center" wrapText="1"/>
    </xf>
    <xf numFmtId="0" fontId="6" fillId="2" borderId="7" xfId="0" applyFont="1" applyFill="1" applyBorder="1" applyAlignment="1" applyProtection="1">
      <alignment vertical="center" wrapText="1"/>
    </xf>
    <xf numFmtId="166" fontId="6" fillId="2" borderId="8" xfId="0" applyNumberFormat="1" applyFont="1" applyFill="1" applyBorder="1" applyAlignment="1" applyProtection="1">
      <alignment vertical="center" wrapText="1"/>
    </xf>
    <xf numFmtId="166" fontId="2" fillId="2" borderId="12"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xf>
    <xf numFmtId="166" fontId="2" fillId="2" borderId="3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6" fontId="6" fillId="2" borderId="3" xfId="1" applyNumberFormat="1" applyFont="1" applyFill="1" applyBorder="1" applyAlignment="1" applyProtection="1">
      <alignment horizontal="center" vertical="center" wrapText="1"/>
    </xf>
    <xf numFmtId="166"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18" fillId="0" borderId="0" xfId="0" applyFont="1" applyBorder="1" applyAlignment="1">
      <alignment wrapText="1"/>
    </xf>
    <xf numFmtId="0" fontId="10" fillId="7" borderId="13" xfId="0" applyFont="1" applyFill="1" applyBorder="1" applyAlignment="1">
      <alignment wrapText="1"/>
    </xf>
    <xf numFmtId="0" fontId="10" fillId="7" borderId="16" xfId="0" applyFont="1" applyFill="1" applyBorder="1" applyAlignment="1">
      <alignment wrapText="1"/>
    </xf>
    <xf numFmtId="0" fontId="2" fillId="8" borderId="3" xfId="0" applyFont="1" applyFill="1" applyBorder="1" applyAlignment="1" applyProtection="1">
      <alignment vertical="center" wrapText="1"/>
    </xf>
    <xf numFmtId="10" fontId="2" fillId="2" borderId="8" xfId="2" applyNumberFormat="1" applyFont="1" applyFill="1" applyBorder="1" applyAlignment="1" applyProtection="1">
      <alignment wrapText="1"/>
    </xf>
    <xf numFmtId="166" fontId="6" fillId="2" borderId="3" xfId="1" applyFont="1" applyFill="1" applyBorder="1" applyAlignment="1" applyProtection="1">
      <alignment horizontal="center" vertical="center" wrapText="1"/>
    </xf>
    <xf numFmtId="166" fontId="6" fillId="0" borderId="3" xfId="1" applyFont="1" applyBorder="1" applyAlignment="1" applyProtection="1">
      <alignment horizontal="center" vertical="center" wrapText="1"/>
      <protection locked="0"/>
    </xf>
    <xf numFmtId="166" fontId="6" fillId="3" borderId="3" xfId="1" applyFont="1" applyFill="1" applyBorder="1" applyAlignment="1" applyProtection="1">
      <alignment horizontal="center" vertical="center" wrapText="1"/>
      <protection locked="0"/>
    </xf>
    <xf numFmtId="166" fontId="2" fillId="3" borderId="0" xfId="1" applyFont="1" applyFill="1" applyBorder="1" applyAlignment="1" applyProtection="1">
      <alignment vertical="center" wrapText="1"/>
      <protection locked="0"/>
    </xf>
    <xf numFmtId="166" fontId="6" fillId="0" borderId="0" xfId="1" applyFont="1" applyFill="1" applyBorder="1" applyAlignment="1" applyProtection="1">
      <alignment vertical="center" wrapText="1"/>
      <protection locked="0"/>
    </xf>
    <xf numFmtId="166" fontId="0" fillId="0" borderId="0" xfId="1" applyFont="1" applyBorder="1" applyAlignment="1">
      <alignment wrapText="1"/>
    </xf>
    <xf numFmtId="166" fontId="2" fillId="3" borderId="0" xfId="1" applyFont="1" applyFill="1" applyBorder="1" applyAlignment="1">
      <alignment vertical="center" wrapText="1"/>
    </xf>
    <xf numFmtId="166" fontId="2" fillId="3" borderId="0" xfId="1" applyFont="1" applyFill="1" applyBorder="1" applyAlignment="1" applyProtection="1">
      <alignment horizontal="center" vertical="center" wrapText="1"/>
    </xf>
    <xf numFmtId="166" fontId="2" fillId="3" borderId="0" xfId="1" applyFont="1" applyFill="1" applyBorder="1" applyAlignment="1" applyProtection="1">
      <alignment horizontal="right" vertical="center" wrapText="1"/>
      <protection locked="0"/>
    </xf>
    <xf numFmtId="166" fontId="2" fillId="3" borderId="0" xfId="1" applyFont="1" applyFill="1" applyBorder="1" applyAlignment="1" applyProtection="1">
      <alignment vertical="center" wrapText="1"/>
    </xf>
    <xf numFmtId="166" fontId="2" fillId="0" borderId="0" xfId="1" applyFont="1" applyFill="1" applyBorder="1" applyAlignment="1">
      <alignment vertical="center" wrapText="1"/>
    </xf>
    <xf numFmtId="166" fontId="0" fillId="0" borderId="0" xfId="1" applyFont="1" applyFill="1" applyBorder="1" applyAlignment="1">
      <alignment wrapText="1"/>
    </xf>
    <xf numFmtId="166" fontId="14" fillId="0" borderId="0" xfId="1" applyFont="1" applyBorder="1" applyAlignment="1">
      <alignment wrapText="1"/>
    </xf>
    <xf numFmtId="166" fontId="10" fillId="7" borderId="13" xfId="1" applyFont="1" applyFill="1" applyBorder="1" applyAlignment="1">
      <alignment wrapText="1"/>
    </xf>
    <xf numFmtId="166" fontId="12" fillId="3" borderId="0" xfId="1" applyFont="1" applyFill="1" applyBorder="1" applyAlignment="1">
      <alignment horizontal="left" wrapText="1"/>
    </xf>
    <xf numFmtId="0" fontId="1" fillId="2" borderId="7" xfId="0" applyFont="1" applyFill="1" applyBorder="1" applyAlignment="1" applyProtection="1">
      <alignment vertical="center" wrapText="1"/>
    </xf>
    <xf numFmtId="0" fontId="17" fillId="0" borderId="0" xfId="0" applyFont="1" applyBorder="1" applyAlignment="1">
      <alignment vertical="top"/>
    </xf>
    <xf numFmtId="0" fontId="19" fillId="3" borderId="0" xfId="0" applyFont="1" applyFill="1" applyBorder="1" applyAlignment="1">
      <alignment vertical="top" wrapText="1"/>
    </xf>
    <xf numFmtId="0" fontId="19" fillId="3" borderId="3" xfId="0" applyFont="1" applyFill="1" applyBorder="1" applyAlignment="1">
      <alignment vertical="top" wrapText="1"/>
    </xf>
    <xf numFmtId="0" fontId="20" fillId="0" borderId="0" xfId="0" applyFont="1"/>
    <xf numFmtId="0" fontId="21" fillId="0" borderId="0" xfId="0" applyFont="1"/>
    <xf numFmtId="167" fontId="21" fillId="0" borderId="0" xfId="0" applyNumberFormat="1" applyFont="1"/>
    <xf numFmtId="0" fontId="20" fillId="10" borderId="3"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1" fillId="0" borderId="7" xfId="0" applyFont="1" applyBorder="1" applyAlignment="1">
      <alignment vertical="center" wrapText="1"/>
    </xf>
    <xf numFmtId="167" fontId="21" fillId="0" borderId="3" xfId="3" applyNumberFormat="1" applyFont="1" applyBorder="1" applyAlignment="1">
      <alignment horizontal="right" vertical="center"/>
    </xf>
    <xf numFmtId="0" fontId="20" fillId="11" borderId="7" xfId="0" applyFont="1" applyFill="1" applyBorder="1" applyAlignment="1">
      <alignment vertical="center" wrapText="1"/>
    </xf>
    <xf numFmtId="167" fontId="20" fillId="11" borderId="3" xfId="3" applyNumberFormat="1" applyFont="1" applyFill="1" applyBorder="1" applyAlignment="1">
      <alignment horizontal="center" vertical="center" wrapText="1"/>
    </xf>
    <xf numFmtId="167" fontId="20" fillId="4" borderId="3" xfId="0" applyNumberFormat="1" applyFont="1" applyFill="1" applyBorder="1" applyAlignment="1">
      <alignment horizontal="right" vertical="center" wrapText="1"/>
    </xf>
    <xf numFmtId="167" fontId="21" fillId="0" borderId="3" xfId="3" applyNumberFormat="1" applyFont="1" applyBorder="1" applyAlignment="1">
      <alignment horizontal="center" vertical="center" wrapText="1"/>
    </xf>
    <xf numFmtId="167" fontId="21" fillId="0" borderId="3" xfId="0" applyNumberFormat="1" applyFont="1" applyBorder="1" applyAlignment="1">
      <alignment horizontal="right" vertical="center" wrapText="1"/>
    </xf>
    <xf numFmtId="0" fontId="20" fillId="11" borderId="10" xfId="0" applyFont="1" applyFill="1" applyBorder="1" applyAlignment="1">
      <alignment vertical="center" wrapText="1"/>
    </xf>
    <xf numFmtId="167" fontId="20" fillId="11" borderId="11" xfId="3" applyNumberFormat="1" applyFont="1" applyFill="1" applyBorder="1" applyAlignment="1">
      <alignment horizontal="center" vertical="center" wrapText="1"/>
    </xf>
    <xf numFmtId="167" fontId="20" fillId="11" borderId="11" xfId="0" applyNumberFormat="1" applyFont="1" applyFill="1" applyBorder="1" applyAlignment="1">
      <alignment horizontal="right" vertical="center" wrapText="1"/>
    </xf>
    <xf numFmtId="9" fontId="6" fillId="0" borderId="0" xfId="2" applyFont="1" applyFill="1" applyBorder="1" applyAlignment="1" applyProtection="1">
      <alignment horizontal="center" vertical="center" wrapText="1"/>
    </xf>
    <xf numFmtId="0" fontId="2" fillId="13" borderId="35" xfId="0" applyFont="1" applyFill="1" applyBorder="1" applyAlignment="1" applyProtection="1">
      <alignment vertical="center" wrapText="1"/>
    </xf>
    <xf numFmtId="166" fontId="1" fillId="13" borderId="36" xfId="1" applyNumberFormat="1" applyFont="1" applyFill="1" applyBorder="1" applyAlignment="1" applyProtection="1">
      <alignment vertical="center" wrapText="1"/>
      <protection locked="0"/>
    </xf>
    <xf numFmtId="166" fontId="2" fillId="2" borderId="3" xfId="1" applyNumberFormat="1" applyFont="1" applyFill="1" applyBorder="1" applyAlignment="1" applyProtection="1">
      <alignment vertical="center" wrapText="1"/>
      <protection locked="0"/>
    </xf>
    <xf numFmtId="166" fontId="2" fillId="13" borderId="36" xfId="1" applyNumberFormat="1" applyFont="1" applyFill="1" applyBorder="1" applyAlignment="1" applyProtection="1">
      <alignment vertical="center" wrapText="1"/>
      <protection locked="0"/>
    </xf>
    <xf numFmtId="166" fontId="2" fillId="13" borderId="37" xfId="1" applyNumberFormat="1" applyFont="1" applyFill="1" applyBorder="1" applyAlignment="1" applyProtection="1">
      <alignment vertical="center" wrapText="1"/>
      <protection locked="0"/>
    </xf>
    <xf numFmtId="166" fontId="2" fillId="2" borderId="39" xfId="0" applyNumberFormat="1" applyFont="1" applyFill="1" applyBorder="1" applyAlignment="1">
      <alignment vertical="center" wrapText="1"/>
    </xf>
    <xf numFmtId="166" fontId="2" fillId="2" borderId="39" xfId="1" applyFont="1" applyFill="1" applyBorder="1" applyAlignment="1" applyProtection="1">
      <alignment vertical="center" wrapText="1"/>
    </xf>
    <xf numFmtId="0" fontId="0" fillId="2" borderId="39" xfId="0" applyFont="1" applyFill="1" applyBorder="1" applyAlignment="1">
      <alignment wrapText="1"/>
    </xf>
    <xf numFmtId="166" fontId="22" fillId="3" borderId="0" xfId="0" applyNumberFormat="1" applyFont="1" applyFill="1" applyAlignment="1">
      <alignment wrapText="1"/>
    </xf>
    <xf numFmtId="9" fontId="22" fillId="0" borderId="0" xfId="2" applyFont="1" applyAlignment="1">
      <alignment wrapText="1"/>
    </xf>
    <xf numFmtId="0" fontId="22" fillId="0" borderId="0" xfId="0" applyFont="1" applyAlignment="1">
      <alignment wrapText="1"/>
    </xf>
    <xf numFmtId="9" fontId="0" fillId="2" borderId="39" xfId="2" applyNumberFormat="1" applyFont="1" applyFill="1" applyBorder="1" applyAlignment="1">
      <alignment wrapText="1"/>
    </xf>
    <xf numFmtId="0" fontId="20" fillId="0" borderId="0" xfId="0" applyFont="1" applyAlignment="1">
      <alignment horizontal="center"/>
    </xf>
    <xf numFmtId="0" fontId="2" fillId="0" borderId="0" xfId="0" applyFont="1" applyFill="1" applyBorder="1" applyAlignment="1">
      <alignment horizontal="center" vertical="center" wrapText="1"/>
    </xf>
    <xf numFmtId="165" fontId="21" fillId="0" borderId="0" xfId="0" applyNumberFormat="1" applyFont="1"/>
    <xf numFmtId="0" fontId="1" fillId="0" borderId="0" xfId="0" applyFont="1" applyBorder="1" applyAlignment="1">
      <alignment wrapText="1"/>
    </xf>
    <xf numFmtId="0" fontId="1" fillId="3" borderId="0" xfId="0" applyFont="1" applyFill="1" applyBorder="1" applyAlignment="1">
      <alignment wrapText="1"/>
    </xf>
    <xf numFmtId="0" fontId="24" fillId="3" borderId="23" xfId="0" applyFont="1" applyFill="1" applyBorder="1" applyAlignment="1">
      <alignment horizontal="justify" vertical="center" wrapText="1"/>
    </xf>
    <xf numFmtId="0" fontId="24" fillId="3" borderId="7" xfId="0" applyFont="1" applyFill="1" applyBorder="1" applyAlignment="1">
      <alignment horizontal="left" vertical="center" wrapText="1"/>
    </xf>
    <xf numFmtId="0" fontId="1" fillId="7" borderId="13" xfId="0" applyFont="1" applyFill="1" applyBorder="1" applyAlignment="1">
      <alignment wrapText="1"/>
    </xf>
    <xf numFmtId="166" fontId="26" fillId="7" borderId="16" xfId="5" applyFont="1" applyFill="1" applyBorder="1" applyAlignment="1" applyProtection="1">
      <alignment vertical="center" wrapText="1"/>
    </xf>
    <xf numFmtId="0" fontId="27" fillId="0" borderId="0" xfId="0" applyFont="1" applyFill="1" applyBorder="1" applyAlignment="1">
      <alignment vertical="center" wrapText="1"/>
    </xf>
    <xf numFmtId="0" fontId="4" fillId="3" borderId="22"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0" xfId="0" applyFont="1" applyFill="1" applyBorder="1" applyAlignment="1">
      <alignment horizontal="left" vertical="top" wrapText="1"/>
    </xf>
    <xf numFmtId="0" fontId="1" fillId="0" borderId="45" xfId="0" applyFont="1" applyBorder="1" applyAlignment="1">
      <alignment wrapText="1"/>
    </xf>
    <xf numFmtId="0" fontId="2" fillId="3" borderId="0" xfId="0" applyFont="1" applyFill="1" applyBorder="1" applyAlignment="1">
      <alignment horizontal="left" wrapText="1"/>
    </xf>
    <xf numFmtId="166" fontId="2" fillId="2" borderId="5" xfId="5" applyFont="1" applyFill="1" applyBorder="1" applyAlignment="1" applyProtection="1">
      <alignment horizontal="center" vertical="center" wrapText="1"/>
    </xf>
    <xf numFmtId="0" fontId="2" fillId="2" borderId="3" xfId="5" applyNumberFormat="1" applyFont="1" applyFill="1" applyBorder="1" applyAlignment="1" applyProtection="1">
      <alignment horizontal="center" vertical="center" wrapText="1"/>
    </xf>
    <xf numFmtId="0" fontId="29" fillId="14" borderId="26" xfId="0" applyFont="1" applyFill="1" applyBorder="1" applyAlignment="1">
      <alignment horizontal="center" vertical="center" wrapText="1"/>
    </xf>
    <xf numFmtId="0" fontId="29" fillId="14" borderId="5" xfId="0" applyFont="1" applyFill="1" applyBorder="1" applyAlignment="1">
      <alignment horizontal="center" vertical="center" wrapText="1"/>
    </xf>
    <xf numFmtId="0" fontId="29" fillId="15" borderId="25" xfId="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9" fillId="14" borderId="30" xfId="0" applyFont="1" applyFill="1" applyBorder="1" applyAlignment="1">
      <alignment horizontal="center" vertical="center" wrapText="1"/>
    </xf>
    <xf numFmtId="0" fontId="29" fillId="15" borderId="29" xfId="0" applyFont="1" applyFill="1" applyBorder="1" applyAlignment="1">
      <alignment horizontal="center" vertical="center" wrapText="1"/>
    </xf>
    <xf numFmtId="0" fontId="2" fillId="2" borderId="50" xfId="0" applyFont="1" applyFill="1" applyBorder="1" applyAlignment="1">
      <alignment horizontal="left" wrapText="1"/>
    </xf>
    <xf numFmtId="166" fontId="2" fillId="2" borderId="50" xfId="0" applyNumberFormat="1" applyFont="1" applyFill="1" applyBorder="1" applyAlignment="1">
      <alignment horizontal="center" wrapText="1"/>
    </xf>
    <xf numFmtId="166" fontId="2" fillId="2" borderId="50" xfId="0" applyNumberFormat="1" applyFont="1" applyFill="1" applyBorder="1" applyAlignment="1">
      <alignment wrapText="1"/>
    </xf>
    <xf numFmtId="166" fontId="29" fillId="14" borderId="7" xfId="0" applyNumberFormat="1" applyFont="1" applyFill="1" applyBorder="1" applyAlignment="1">
      <alignment horizontal="center" wrapText="1"/>
    </xf>
    <xf numFmtId="166" fontId="29" fillId="14" borderId="3" xfId="0" applyNumberFormat="1" applyFont="1" applyFill="1" applyBorder="1" applyAlignment="1">
      <alignment horizontal="center" wrapText="1"/>
    </xf>
    <xf numFmtId="166" fontId="29" fillId="15" borderId="8" xfId="0" applyNumberFormat="1" applyFont="1" applyFill="1" applyBorder="1" applyAlignment="1">
      <alignment horizontal="center" wrapText="1"/>
    </xf>
    <xf numFmtId="166" fontId="2" fillId="13" borderId="51" xfId="0" applyNumberFormat="1" applyFont="1" applyFill="1" applyBorder="1" applyAlignment="1">
      <alignment wrapText="1"/>
    </xf>
    <xf numFmtId="0" fontId="27" fillId="2" borderId="30" xfId="0" applyFont="1" applyFill="1" applyBorder="1" applyAlignment="1" applyProtection="1">
      <alignment vertical="center" wrapText="1"/>
    </xf>
    <xf numFmtId="166" fontId="1" fillId="0" borderId="30" xfId="0" applyNumberFormat="1" applyFont="1" applyBorder="1" applyAlignment="1" applyProtection="1">
      <alignment wrapText="1"/>
      <protection locked="0"/>
    </xf>
    <xf numFmtId="166" fontId="1" fillId="3" borderId="30" xfId="5" applyNumberFormat="1" applyFont="1" applyFill="1" applyBorder="1" applyAlignment="1" applyProtection="1">
      <alignment horizontal="center" vertical="center" wrapText="1"/>
      <protection locked="0"/>
    </xf>
    <xf numFmtId="166" fontId="2" fillId="2" borderId="30" xfId="0" applyNumberFormat="1" applyFont="1" applyFill="1" applyBorder="1" applyAlignment="1">
      <alignment wrapText="1"/>
    </xf>
    <xf numFmtId="166" fontId="30" fillId="0" borderId="7" xfId="0" applyNumberFormat="1" applyFont="1" applyFill="1" applyBorder="1" applyAlignment="1" applyProtection="1">
      <alignment wrapText="1"/>
      <protection locked="0"/>
    </xf>
    <xf numFmtId="166" fontId="30" fillId="0" borderId="3" xfId="0" applyNumberFormat="1" applyFont="1" applyFill="1" applyBorder="1" applyAlignment="1" applyProtection="1">
      <alignment wrapText="1"/>
      <protection locked="0"/>
    </xf>
    <xf numFmtId="0" fontId="27" fillId="2" borderId="3" xfId="0" applyFont="1" applyFill="1" applyBorder="1" applyAlignment="1" applyProtection="1">
      <alignment vertical="center" wrapText="1"/>
    </xf>
    <xf numFmtId="166" fontId="1" fillId="0" borderId="3" xfId="0" applyNumberFormat="1" applyFont="1" applyBorder="1" applyAlignment="1" applyProtection="1">
      <alignment wrapText="1"/>
      <protection locked="0"/>
    </xf>
    <xf numFmtId="166" fontId="1" fillId="3" borderId="3" xfId="5"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0" fontId="27" fillId="2" borderId="3" xfId="0" applyFont="1" applyFill="1" applyBorder="1" applyAlignment="1" applyProtection="1">
      <alignment vertical="center" wrapText="1"/>
      <protection locked="0"/>
    </xf>
    <xf numFmtId="166" fontId="2" fillId="4" borderId="3" xfId="5" applyFont="1" applyFill="1" applyBorder="1" applyAlignment="1" applyProtection="1">
      <alignment wrapText="1"/>
    </xf>
    <xf numFmtId="166" fontId="2" fillId="4" borderId="3" xfId="5" applyNumberFormat="1" applyFont="1" applyFill="1" applyBorder="1" applyAlignment="1">
      <alignment wrapText="1"/>
    </xf>
    <xf numFmtId="166" fontId="2" fillId="2" borderId="4" xfId="0" applyNumberFormat="1" applyFont="1" applyFill="1" applyBorder="1" applyAlignment="1">
      <alignment wrapText="1"/>
    </xf>
    <xf numFmtId="166" fontId="29" fillId="14" borderId="10" xfId="6" applyNumberFormat="1" applyFont="1" applyFill="1" applyBorder="1" applyAlignment="1">
      <alignment wrapText="1"/>
    </xf>
    <xf numFmtId="166" fontId="29" fillId="14" borderId="11" xfId="6" applyNumberFormat="1" applyFont="1" applyFill="1" applyBorder="1" applyAlignment="1">
      <alignment wrapText="1"/>
    </xf>
    <xf numFmtId="166" fontId="29" fillId="15" borderId="12" xfId="0" applyNumberFormat="1" applyFont="1" applyFill="1" applyBorder="1" applyAlignment="1">
      <alignment horizontal="center" wrapText="1"/>
    </xf>
    <xf numFmtId="166" fontId="2" fillId="3" borderId="4" xfId="5" applyFont="1" applyFill="1" applyBorder="1" applyAlignment="1" applyProtection="1">
      <alignment wrapText="1"/>
    </xf>
    <xf numFmtId="166" fontId="2" fillId="3" borderId="1" xfId="5" applyNumberFormat="1" applyFont="1" applyFill="1" applyBorder="1" applyAlignment="1">
      <alignment wrapText="1"/>
    </xf>
    <xf numFmtId="166" fontId="2" fillId="3" borderId="2" xfId="0" applyNumberFormat="1" applyFont="1" applyFill="1" applyBorder="1" applyAlignment="1">
      <alignment wrapText="1"/>
    </xf>
    <xf numFmtId="0" fontId="2" fillId="13" borderId="47" xfId="0" applyFont="1" applyFill="1" applyBorder="1" applyAlignment="1">
      <alignment horizontal="center" vertical="center" wrapText="1"/>
    </xf>
    <xf numFmtId="0" fontId="2" fillId="2" borderId="11" xfId="0" applyFont="1" applyFill="1" applyBorder="1" applyAlignment="1">
      <alignment horizontal="left" wrapText="1"/>
    </xf>
    <xf numFmtId="166" fontId="2" fillId="2" borderId="11" xfId="0" applyNumberFormat="1" applyFont="1" applyFill="1" applyBorder="1" applyAlignment="1">
      <alignment horizontal="center" wrapText="1"/>
    </xf>
    <xf numFmtId="166" fontId="2" fillId="2" borderId="11" xfId="0" applyNumberFormat="1" applyFont="1" applyFill="1" applyBorder="1" applyAlignment="1">
      <alignment wrapText="1"/>
    </xf>
    <xf numFmtId="166" fontId="2" fillId="3" borderId="1" xfId="5" applyFont="1" applyFill="1" applyBorder="1" applyAlignment="1" applyProtection="1">
      <alignment wrapText="1"/>
    </xf>
    <xf numFmtId="0" fontId="1" fillId="0" borderId="0" xfId="0" applyFont="1" applyFill="1" applyBorder="1" applyAlignment="1">
      <alignment wrapText="1"/>
    </xf>
    <xf numFmtId="0" fontId="2" fillId="2" borderId="39" xfId="0" applyFont="1" applyFill="1" applyBorder="1" applyAlignment="1">
      <alignment horizontal="center" wrapText="1"/>
    </xf>
    <xf numFmtId="0" fontId="2" fillId="2" borderId="53" xfId="0" applyFont="1" applyFill="1" applyBorder="1" applyAlignment="1">
      <alignment horizontal="center" wrapText="1"/>
    </xf>
    <xf numFmtId="0" fontId="2" fillId="2" borderId="30" xfId="0" applyFont="1" applyFill="1" applyBorder="1" applyAlignment="1">
      <alignment horizontal="center" wrapText="1"/>
    </xf>
    <xf numFmtId="0" fontId="2" fillId="2" borderId="48" xfId="0" applyFont="1" applyFill="1" applyBorder="1" applyAlignment="1">
      <alignment horizontal="center" wrapText="1"/>
    </xf>
    <xf numFmtId="166" fontId="2" fillId="2" borderId="3" xfId="0" applyNumberFormat="1" applyFont="1" applyFill="1" applyBorder="1" applyAlignment="1">
      <alignment horizont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29" fillId="15" borderId="14" xfId="0" applyFont="1" applyFill="1" applyBorder="1" applyAlignment="1">
      <alignment horizontal="center" vertical="center" wrapText="1"/>
    </xf>
    <xf numFmtId="0" fontId="26" fillId="2" borderId="49" xfId="0" applyFont="1" applyFill="1" applyBorder="1" applyAlignment="1" applyProtection="1">
      <alignment vertical="center" wrapText="1"/>
    </xf>
    <xf numFmtId="166" fontId="1" fillId="2" borderId="53" xfId="0" applyNumberFormat="1" applyFont="1" applyFill="1" applyBorder="1" applyAlignment="1">
      <alignment wrapText="1"/>
    </xf>
    <xf numFmtId="166" fontId="1" fillId="2" borderId="30" xfId="0" applyNumberFormat="1" applyFont="1" applyFill="1" applyBorder="1" applyAlignment="1">
      <alignment wrapText="1"/>
    </xf>
    <xf numFmtId="166" fontId="2" fillId="2" borderId="29" xfId="0" applyNumberFormat="1" applyFont="1" applyFill="1" applyBorder="1" applyAlignment="1">
      <alignment wrapText="1"/>
    </xf>
    <xf numFmtId="0" fontId="26" fillId="2" borderId="51" xfId="0" applyFont="1" applyFill="1" applyBorder="1" applyAlignment="1" applyProtection="1">
      <alignment vertical="center" wrapText="1"/>
    </xf>
    <xf numFmtId="166" fontId="2" fillId="2" borderId="8" xfId="0" applyNumberFormat="1" applyFont="1" applyFill="1" applyBorder="1" applyAlignment="1">
      <alignment wrapText="1"/>
    </xf>
    <xf numFmtId="0" fontId="26" fillId="2" borderId="51" xfId="0" applyFont="1" applyFill="1" applyBorder="1" applyAlignment="1" applyProtection="1">
      <alignment vertical="center" wrapText="1"/>
      <protection locked="0"/>
    </xf>
    <xf numFmtId="166" fontId="1" fillId="3" borderId="0" xfId="5" applyFont="1" applyFill="1" applyBorder="1" applyAlignment="1" applyProtection="1">
      <alignment vertical="center" wrapText="1"/>
      <protection locked="0"/>
    </xf>
    <xf numFmtId="166" fontId="1" fillId="2" borderId="55" xfId="0" applyNumberFormat="1" applyFont="1" applyFill="1" applyBorder="1" applyAlignment="1">
      <alignment wrapText="1"/>
    </xf>
    <xf numFmtId="166" fontId="1" fillId="2" borderId="11" xfId="0" applyNumberFormat="1" applyFont="1" applyFill="1" applyBorder="1" applyAlignment="1">
      <alignment wrapText="1"/>
    </xf>
    <xf numFmtId="166" fontId="2" fillId="2" borderId="12" xfId="0" applyNumberFormat="1" applyFont="1" applyFill="1" applyBorder="1" applyAlignment="1">
      <alignment wrapText="1"/>
    </xf>
    <xf numFmtId="0" fontId="1" fillId="2" borderId="6" xfId="0" applyFont="1" applyFill="1" applyBorder="1" applyAlignment="1" applyProtection="1">
      <alignment vertical="center" wrapText="1"/>
    </xf>
    <xf numFmtId="166" fontId="2" fillId="2" borderId="56" xfId="5" applyNumberFormat="1" applyFont="1" applyFill="1" applyBorder="1" applyAlignment="1">
      <alignment wrapText="1"/>
    </xf>
    <xf numFmtId="166" fontId="2" fillId="2" borderId="50" xfId="5" applyNumberFormat="1" applyFont="1" applyFill="1" applyBorder="1" applyAlignment="1">
      <alignment wrapText="1"/>
    </xf>
    <xf numFmtId="166" fontId="2" fillId="2" borderId="57" xfId="0" applyNumberFormat="1" applyFont="1" applyFill="1" applyBorder="1" applyAlignment="1">
      <alignment wrapText="1"/>
    </xf>
    <xf numFmtId="166" fontId="2" fillId="2" borderId="0" xfId="5" applyNumberFormat="1" applyFont="1" applyFill="1" applyBorder="1" applyAlignment="1">
      <alignment wrapText="1"/>
    </xf>
    <xf numFmtId="166" fontId="2" fillId="2" borderId="46" xfId="0" applyNumberFormat="1" applyFont="1" applyFill="1" applyBorder="1" applyAlignment="1">
      <alignment wrapText="1"/>
    </xf>
    <xf numFmtId="166" fontId="2" fillId="2" borderId="52" xfId="5" applyFont="1" applyFill="1" applyBorder="1" applyAlignment="1" applyProtection="1">
      <alignment wrapText="1"/>
    </xf>
    <xf numFmtId="166" fontId="2" fillId="2" borderId="20" xfId="5" applyNumberFormat="1" applyFont="1" applyFill="1" applyBorder="1" applyAlignment="1">
      <alignment wrapText="1"/>
    </xf>
    <xf numFmtId="166" fontId="2" fillId="2" borderId="18" xfId="0" applyNumberFormat="1" applyFont="1" applyFill="1" applyBorder="1" applyAlignment="1">
      <alignment wrapText="1"/>
    </xf>
    <xf numFmtId="166" fontId="30" fillId="0" borderId="10" xfId="0" applyNumberFormat="1" applyFont="1" applyFill="1" applyBorder="1" applyAlignment="1" applyProtection="1">
      <alignment wrapText="1"/>
      <protection locked="0"/>
    </xf>
    <xf numFmtId="166" fontId="30" fillId="0" borderId="11" xfId="0" applyNumberFormat="1" applyFont="1" applyFill="1" applyBorder="1" applyAlignment="1" applyProtection="1">
      <alignment wrapText="1"/>
      <protection locked="0"/>
    </xf>
    <xf numFmtId="0" fontId="32" fillId="0" borderId="0" xfId="0" applyFont="1" applyBorder="1" applyAlignment="1">
      <alignment wrapText="1"/>
    </xf>
    <xf numFmtId="0" fontId="32" fillId="3" borderId="0" xfId="0" applyFont="1" applyFill="1" applyBorder="1" applyAlignment="1">
      <alignment wrapText="1"/>
    </xf>
    <xf numFmtId="0" fontId="33" fillId="10" borderId="3" xfId="0" applyFont="1" applyFill="1" applyBorder="1" applyAlignment="1">
      <alignment horizontal="center" vertical="center" wrapText="1"/>
    </xf>
    <xf numFmtId="0" fontId="34" fillId="0" borderId="58" xfId="0" applyFont="1" applyBorder="1" applyAlignment="1">
      <alignment vertical="center" wrapText="1"/>
    </xf>
    <xf numFmtId="168" fontId="35" fillId="17" borderId="3" xfId="0" applyNumberFormat="1" applyFont="1" applyFill="1" applyBorder="1" applyAlignment="1">
      <alignment horizontal="right" vertical="center" wrapText="1"/>
    </xf>
    <xf numFmtId="0" fontId="36" fillId="2" borderId="58" xfId="0" applyFont="1" applyFill="1" applyBorder="1" applyAlignment="1">
      <alignment vertical="center" wrapText="1"/>
    </xf>
    <xf numFmtId="168" fontId="35" fillId="2" borderId="3" xfId="0" applyNumberFormat="1" applyFont="1" applyFill="1" applyBorder="1" applyAlignment="1">
      <alignment horizontal="right" vertical="center" wrapText="1"/>
    </xf>
    <xf numFmtId="0" fontId="36" fillId="11" borderId="58" xfId="0" applyFont="1" applyFill="1" applyBorder="1" applyAlignment="1">
      <alignment vertical="center" wrapText="1"/>
    </xf>
    <xf numFmtId="168" fontId="33" fillId="2" borderId="3" xfId="0" applyNumberFormat="1" applyFont="1" applyFill="1" applyBorder="1" applyAlignment="1">
      <alignment horizontal="right" vertical="center" wrapText="1"/>
    </xf>
    <xf numFmtId="166" fontId="2" fillId="13" borderId="6" xfId="0" applyNumberFormat="1" applyFont="1" applyFill="1" applyBorder="1" applyAlignment="1">
      <alignment wrapText="1"/>
    </xf>
    <xf numFmtId="0" fontId="2" fillId="13" borderId="15" xfId="0" applyFont="1" applyFill="1" applyBorder="1" applyAlignment="1">
      <alignment horizontal="center" vertical="center" wrapText="1"/>
    </xf>
    <xf numFmtId="0" fontId="2" fillId="13" borderId="21" xfId="0" applyFont="1" applyFill="1" applyBorder="1" applyAlignment="1">
      <alignment horizontal="center" vertical="center" wrapText="1"/>
    </xf>
    <xf numFmtId="166" fontId="2" fillId="13" borderId="6" xfId="0" applyNumberFormat="1" applyFont="1" applyFill="1" applyBorder="1" applyAlignment="1">
      <alignment horizontal="center" vertical="center" wrapText="1"/>
    </xf>
    <xf numFmtId="0" fontId="2" fillId="13" borderId="51" xfId="0" applyFont="1" applyFill="1" applyBorder="1" applyAlignment="1">
      <alignment horizontal="center" vertical="center" wrapText="1"/>
    </xf>
    <xf numFmtId="166" fontId="29" fillId="14" borderId="51" xfId="0" applyNumberFormat="1" applyFont="1" applyFill="1" applyBorder="1" applyAlignment="1">
      <alignment horizontal="center" wrapText="1"/>
    </xf>
    <xf numFmtId="9" fontId="29" fillId="15" borderId="51" xfId="2" applyFont="1" applyFill="1" applyBorder="1" applyAlignment="1">
      <alignment horizontal="center" wrapText="1"/>
    </xf>
    <xf numFmtId="0" fontId="1" fillId="0" borderId="51" xfId="0" applyFont="1" applyBorder="1" applyAlignment="1">
      <alignment wrapText="1"/>
    </xf>
    <xf numFmtId="165" fontId="1" fillId="0" borderId="51" xfId="0" applyNumberFormat="1" applyFont="1" applyBorder="1" applyAlignment="1">
      <alignment wrapText="1"/>
    </xf>
    <xf numFmtId="166" fontId="1" fillId="0" borderId="51" xfId="0" applyNumberFormat="1" applyFont="1" applyBorder="1" applyAlignment="1">
      <alignment wrapText="1"/>
    </xf>
    <xf numFmtId="0" fontId="1" fillId="3" borderId="30" xfId="0" applyFont="1" applyFill="1" applyBorder="1" applyAlignment="1">
      <alignment wrapText="1"/>
    </xf>
    <xf numFmtId="166" fontId="29" fillId="14" borderId="6" xfId="0" applyNumberFormat="1" applyFont="1" applyFill="1" applyBorder="1" applyAlignment="1">
      <alignment horizontal="center" wrapText="1"/>
    </xf>
    <xf numFmtId="168" fontId="1" fillId="0" borderId="6" xfId="4" applyNumberFormat="1" applyFont="1" applyBorder="1" applyAlignment="1">
      <alignment wrapText="1"/>
    </xf>
    <xf numFmtId="9" fontId="29" fillId="15" borderId="27" xfId="2" applyFont="1" applyFill="1" applyBorder="1" applyAlignment="1">
      <alignment horizontal="center" wrapText="1"/>
    </xf>
    <xf numFmtId="9" fontId="1" fillId="0" borderId="27" xfId="2" applyFont="1" applyBorder="1" applyAlignment="1">
      <alignment wrapText="1"/>
    </xf>
    <xf numFmtId="9" fontId="1" fillId="0" borderId="51" xfId="2" applyFont="1" applyBorder="1" applyAlignment="1">
      <alignment wrapText="1"/>
    </xf>
    <xf numFmtId="166" fontId="30" fillId="3" borderId="51" xfId="0" applyNumberFormat="1" applyFont="1" applyFill="1" applyBorder="1" applyAlignment="1">
      <alignment horizontal="center" wrapText="1"/>
    </xf>
    <xf numFmtId="164" fontId="1" fillId="0" borderId="0" xfId="4" applyFont="1" applyFill="1" applyBorder="1" applyAlignment="1">
      <alignment wrapText="1"/>
    </xf>
    <xf numFmtId="0" fontId="2" fillId="13" borderId="59" xfId="0" applyFont="1" applyFill="1" applyBorder="1" applyAlignment="1">
      <alignment horizontal="center" vertical="center" wrapText="1"/>
    </xf>
    <xf numFmtId="166" fontId="2" fillId="2" borderId="2" xfId="0" applyNumberFormat="1" applyFont="1" applyFill="1" applyBorder="1" applyAlignment="1">
      <alignment horizontal="center" wrapText="1"/>
    </xf>
    <xf numFmtId="0" fontId="2" fillId="2" borderId="59" xfId="0" applyNumberFormat="1" applyFont="1" applyFill="1" applyBorder="1" applyAlignment="1">
      <alignment horizontal="center" wrapText="1"/>
    </xf>
    <xf numFmtId="166" fontId="1" fillId="2" borderId="49" xfId="0" applyNumberFormat="1" applyFont="1" applyFill="1" applyBorder="1" applyAlignment="1">
      <alignment wrapText="1"/>
    </xf>
    <xf numFmtId="166" fontId="1" fillId="2" borderId="48" xfId="0" applyNumberFormat="1" applyFont="1" applyFill="1" applyBorder="1" applyAlignment="1">
      <alignment wrapText="1"/>
    </xf>
    <xf numFmtId="166" fontId="1" fillId="2" borderId="51" xfId="0" applyNumberFormat="1" applyFont="1" applyFill="1" applyBorder="1" applyAlignment="1">
      <alignment wrapText="1"/>
    </xf>
    <xf numFmtId="166" fontId="1" fillId="2" borderId="51" xfId="5" applyNumberFormat="1" applyFont="1" applyFill="1" applyBorder="1" applyAlignment="1">
      <alignment wrapText="1"/>
    </xf>
    <xf numFmtId="166" fontId="2" fillId="2" borderId="52" xfId="5" applyNumberFormat="1" applyFont="1" applyFill="1" applyBorder="1" applyAlignment="1">
      <alignment wrapText="1"/>
    </xf>
    <xf numFmtId="166" fontId="29" fillId="14" borderId="60" xfId="0" applyNumberFormat="1" applyFont="1" applyFill="1" applyBorder="1" applyAlignment="1">
      <alignment horizontal="center" wrapText="1"/>
    </xf>
    <xf numFmtId="9" fontId="29" fillId="15" borderId="60" xfId="2" applyFont="1" applyFill="1" applyBorder="1" applyAlignment="1">
      <alignment horizontal="center" wrapText="1"/>
    </xf>
    <xf numFmtId="166" fontId="29" fillId="14" borderId="39" xfId="0" applyNumberFormat="1" applyFont="1" applyFill="1" applyBorder="1" applyAlignment="1">
      <alignment horizontal="center" wrapText="1"/>
    </xf>
    <xf numFmtId="9" fontId="29" fillId="15" borderId="39" xfId="2" applyFont="1" applyFill="1" applyBorder="1" applyAlignment="1">
      <alignment horizontal="center" wrapText="1"/>
    </xf>
    <xf numFmtId="166" fontId="2" fillId="13" borderId="60" xfId="0" applyNumberFormat="1" applyFont="1" applyFill="1" applyBorder="1" applyAlignment="1">
      <alignment wrapText="1"/>
    </xf>
    <xf numFmtId="166" fontId="2" fillId="13" borderId="39" xfId="0" applyNumberFormat="1" applyFont="1" applyFill="1" applyBorder="1" applyAlignment="1">
      <alignment wrapText="1"/>
    </xf>
    <xf numFmtId="166" fontId="1" fillId="0" borderId="60" xfId="0" applyNumberFormat="1" applyFont="1" applyBorder="1" applyAlignment="1">
      <alignment wrapText="1"/>
    </xf>
    <xf numFmtId="9" fontId="1" fillId="0" borderId="60" xfId="2" applyFont="1" applyBorder="1" applyAlignment="1">
      <alignment wrapText="1"/>
    </xf>
    <xf numFmtId="166" fontId="29" fillId="13" borderId="39" xfId="6" applyNumberFormat="1" applyFont="1" applyFill="1" applyBorder="1" applyAlignment="1">
      <alignment wrapText="1"/>
    </xf>
    <xf numFmtId="0" fontId="1" fillId="0" borderId="60" xfId="0" applyFont="1" applyBorder="1" applyAlignment="1">
      <alignment wrapText="1"/>
    </xf>
    <xf numFmtId="166" fontId="30" fillId="3" borderId="60" xfId="0" applyNumberFormat="1" applyFont="1" applyFill="1" applyBorder="1" applyAlignment="1">
      <alignment horizontal="center" wrapText="1"/>
    </xf>
    <xf numFmtId="165" fontId="1" fillId="0" borderId="60" xfId="0" applyNumberFormat="1" applyFont="1" applyBorder="1" applyAlignment="1">
      <alignment wrapText="1"/>
    </xf>
    <xf numFmtId="166" fontId="2" fillId="13" borderId="61" xfId="0" applyNumberFormat="1" applyFont="1" applyFill="1" applyBorder="1" applyAlignment="1">
      <alignment wrapText="1"/>
    </xf>
    <xf numFmtId="166" fontId="29" fillId="13" borderId="21" xfId="6" applyNumberFormat="1" applyFont="1" applyFill="1" applyBorder="1" applyAlignment="1">
      <alignment wrapText="1"/>
    </xf>
    <xf numFmtId="9" fontId="1" fillId="0" borderId="41" xfId="2" applyFont="1" applyBorder="1" applyAlignment="1">
      <alignment wrapText="1"/>
    </xf>
    <xf numFmtId="166" fontId="29" fillId="14" borderId="21" xfId="0" applyNumberFormat="1" applyFont="1" applyFill="1" applyBorder="1" applyAlignment="1">
      <alignment horizontal="center" wrapText="1"/>
    </xf>
    <xf numFmtId="9" fontId="29" fillId="15" borderId="19" xfId="2" applyFont="1" applyFill="1" applyBorder="1" applyAlignment="1">
      <alignment horizontal="center" wrapText="1"/>
    </xf>
    <xf numFmtId="0" fontId="20" fillId="0" borderId="0" xfId="0" applyFont="1" applyAlignment="1">
      <alignment horizontal="center"/>
    </xf>
    <xf numFmtId="0" fontId="21" fillId="12" borderId="0" xfId="0" applyFont="1" applyFill="1"/>
    <xf numFmtId="169" fontId="20" fillId="10" borderId="11" xfId="3" applyNumberFormat="1" applyFont="1" applyFill="1" applyBorder="1" applyAlignment="1">
      <alignment horizontal="center" vertical="center" wrapText="1"/>
    </xf>
    <xf numFmtId="0" fontId="2" fillId="4" borderId="32"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3"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166" fontId="2" fillId="2" borderId="25" xfId="1" applyFont="1" applyFill="1" applyBorder="1" applyAlignment="1" applyProtection="1">
      <alignment horizontal="center" vertical="center" wrapText="1"/>
    </xf>
    <xf numFmtId="166"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6"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7" xfId="0" applyFont="1" applyFill="1" applyBorder="1" applyAlignment="1">
      <alignment horizontal="left" wrapText="1"/>
    </xf>
    <xf numFmtId="0" fontId="4" fillId="7" borderId="20" xfId="0" applyFont="1" applyFill="1" applyBorder="1" applyAlignment="1">
      <alignment horizontal="left" wrapText="1"/>
    </xf>
    <xf numFmtId="166" fontId="4" fillId="7" borderId="20" xfId="1" applyFont="1" applyFill="1" applyBorder="1" applyAlignment="1">
      <alignment horizontal="left" wrapText="1"/>
    </xf>
    <xf numFmtId="0" fontId="4" fillId="7" borderId="18" xfId="0" applyFont="1" applyFill="1" applyBorder="1" applyAlignment="1">
      <alignment horizontal="left" wrapText="1"/>
    </xf>
    <xf numFmtId="0" fontId="12" fillId="7" borderId="21" xfId="0" applyFont="1" applyFill="1" applyBorder="1" applyAlignment="1">
      <alignment horizontal="left" wrapText="1"/>
    </xf>
    <xf numFmtId="0" fontId="12" fillId="7" borderId="22" xfId="0" applyFont="1" applyFill="1" applyBorder="1" applyAlignment="1">
      <alignment horizontal="left" wrapText="1"/>
    </xf>
    <xf numFmtId="0" fontId="12" fillId="7" borderId="19"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13" borderId="60" xfId="0" applyFont="1" applyFill="1" applyBorder="1" applyAlignment="1">
      <alignment horizontal="center" vertical="center" wrapText="1"/>
    </xf>
    <xf numFmtId="0" fontId="2" fillId="13" borderId="49" xfId="0" applyFont="1" applyFill="1" applyBorder="1" applyAlignment="1">
      <alignment horizontal="center" vertical="center" wrapText="1"/>
    </xf>
    <xf numFmtId="0" fontId="23" fillId="0" borderId="0" xfId="0" applyFont="1" applyBorder="1" applyAlignment="1">
      <alignment horizontal="left" vertical="center" wrapText="1"/>
    </xf>
    <xf numFmtId="0" fontId="25" fillId="0" borderId="28"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left" vertical="center" wrapText="1"/>
    </xf>
    <xf numFmtId="0" fontId="25" fillId="0" borderId="27" xfId="0" applyFont="1" applyBorder="1" applyAlignment="1">
      <alignment horizontal="left" vertical="center" wrapText="1"/>
    </xf>
    <xf numFmtId="0" fontId="24" fillId="3" borderId="26"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5" fillId="0" borderId="31"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25" fillId="0" borderId="43" xfId="0" applyFont="1" applyBorder="1" applyAlignment="1">
      <alignment horizontal="left" vertical="center" wrapText="1"/>
    </xf>
    <xf numFmtId="0" fontId="25" fillId="0" borderId="20" xfId="0" applyFont="1" applyBorder="1" applyAlignment="1">
      <alignment horizontal="left" vertical="center" wrapText="1"/>
    </xf>
    <xf numFmtId="0" fontId="25" fillId="0" borderId="18" xfId="0" applyFont="1" applyBorder="1" applyAlignment="1">
      <alignment horizontal="left" vertical="center" wrapText="1"/>
    </xf>
    <xf numFmtId="0" fontId="10" fillId="7" borderId="15" xfId="0" applyFont="1" applyFill="1" applyBorder="1" applyAlignment="1">
      <alignment horizontal="left" wrapText="1"/>
    </xf>
    <xf numFmtId="0" fontId="10" fillId="7" borderId="13" xfId="0" applyFont="1" applyFill="1" applyBorder="1" applyAlignment="1">
      <alignment horizontal="left" wrapText="1"/>
    </xf>
    <xf numFmtId="0" fontId="10" fillId="7" borderId="44" xfId="0" applyFont="1" applyFill="1" applyBorder="1" applyAlignment="1">
      <alignment horizontal="left" wrapText="1"/>
    </xf>
    <xf numFmtId="0" fontId="4" fillId="7" borderId="4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46"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18" xfId="0" applyFont="1" applyFill="1" applyBorder="1" applyAlignment="1">
      <alignment horizontal="left" vertical="top" wrapText="1"/>
    </xf>
    <xf numFmtId="0" fontId="2" fillId="13" borderId="21" xfId="0" applyFont="1" applyFill="1" applyBorder="1" applyAlignment="1">
      <alignment horizontal="center" wrapText="1"/>
    </xf>
    <xf numFmtId="0" fontId="2" fillId="13" borderId="22" xfId="0" applyFont="1" applyFill="1" applyBorder="1" applyAlignment="1">
      <alignment horizontal="center" wrapText="1"/>
    </xf>
    <xf numFmtId="0" fontId="2" fillId="13" borderId="19"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44" fontId="29" fillId="14" borderId="32" xfId="6" applyFont="1" applyFill="1" applyBorder="1" applyAlignment="1">
      <alignment horizontal="center" vertical="center" wrapText="1"/>
    </xf>
    <xf numFmtId="44" fontId="29" fillId="14" borderId="33" xfId="6" applyFont="1" applyFill="1" applyBorder="1" applyAlignment="1">
      <alignment horizontal="center" vertical="center" wrapText="1"/>
    </xf>
    <xf numFmtId="44" fontId="29" fillId="14" borderId="34" xfId="6" applyFont="1" applyFill="1" applyBorder="1" applyAlignment="1">
      <alignment horizontal="center" vertical="center" wrapText="1"/>
    </xf>
    <xf numFmtId="0" fontId="29" fillId="14" borderId="6" xfId="6" applyNumberFormat="1" applyFont="1" applyFill="1" applyBorder="1" applyAlignment="1" applyProtection="1">
      <alignment horizontal="center" vertical="center" wrapText="1"/>
    </xf>
    <xf numFmtId="0" fontId="29" fillId="14" borderId="1" xfId="6" applyNumberFormat="1" applyFont="1" applyFill="1" applyBorder="1" applyAlignment="1" applyProtection="1">
      <alignment horizontal="center" vertical="center" wrapText="1"/>
    </xf>
    <xf numFmtId="0" fontId="29" fillId="14" borderId="27" xfId="6"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29" fillId="14" borderId="15" xfId="6" applyFont="1" applyFill="1" applyBorder="1" applyAlignment="1">
      <alignment horizontal="center" vertical="center" wrapText="1"/>
    </xf>
    <xf numFmtId="44" fontId="29" fillId="14" borderId="13" xfId="6" applyFont="1" applyFill="1" applyBorder="1" applyAlignment="1">
      <alignment horizontal="center" vertical="center" wrapText="1"/>
    </xf>
    <xf numFmtId="44" fontId="29" fillId="14" borderId="16" xfId="6" applyFont="1" applyFill="1" applyBorder="1" applyAlignment="1">
      <alignment horizontal="center" vertical="center" wrapText="1"/>
    </xf>
    <xf numFmtId="0" fontId="33" fillId="9" borderId="58"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3" fillId="16" borderId="2"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31" fillId="2" borderId="21" xfId="0" applyFont="1" applyFill="1" applyBorder="1" applyAlignment="1">
      <alignment horizontal="center" wrapText="1"/>
    </xf>
    <xf numFmtId="0" fontId="31" fillId="2" borderId="22" xfId="0" applyFont="1" applyFill="1" applyBorder="1" applyAlignment="1">
      <alignment horizontal="center" wrapText="1"/>
    </xf>
    <xf numFmtId="0" fontId="31" fillId="2" borderId="19" xfId="0" applyFont="1" applyFill="1" applyBorder="1" applyAlignment="1">
      <alignment horizontal="center" wrapText="1"/>
    </xf>
    <xf numFmtId="0" fontId="20" fillId="9" borderId="23"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20" fillId="0" borderId="0" xfId="0" applyFont="1" applyAlignment="1">
      <alignment horizontal="center"/>
    </xf>
  </cellXfs>
  <cellStyles count="7">
    <cellStyle name="Milliers" xfId="3" builtinId="3"/>
    <cellStyle name="Milliers [0]" xfId="4" builtinId="6"/>
    <cellStyle name="Monétaire" xfId="1" builtinId="4"/>
    <cellStyle name="Monétaire 2" xfId="5"/>
    <cellStyle name="Monétaire 3" xfId="6"/>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SA/mars/PROJET%20ENCOURS/421%20TANOMAFY/1.421%20Budget%20du%20Projet/1.a.Canevas%20Partenaire%20Financier/BUDGET%20FINAL%20TANOMAFY%2008-05/200527%20BUDGET%20SAF%20FJKM_Final%20r&#233;amen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Sheet2"/>
    </sheetNames>
    <sheetDataSet>
      <sheetData sheetId="0">
        <row r="24">
          <cell r="E24">
            <v>0</v>
          </cell>
          <cell r="F24">
            <v>0</v>
          </cell>
        </row>
        <row r="34">
          <cell r="E34">
            <v>0</v>
          </cell>
          <cell r="F34">
            <v>0</v>
          </cell>
        </row>
        <row r="44">
          <cell r="E44">
            <v>0</v>
          </cell>
          <cell r="F44">
            <v>0</v>
          </cell>
        </row>
        <row r="54">
          <cell r="E54">
            <v>0</v>
          </cell>
          <cell r="F54">
            <v>0</v>
          </cell>
        </row>
        <row r="66">
          <cell r="E66">
            <v>0</v>
          </cell>
          <cell r="F66">
            <v>0</v>
          </cell>
        </row>
        <row r="76">
          <cell r="E76">
            <v>0</v>
          </cell>
          <cell r="F76">
            <v>0</v>
          </cell>
        </row>
        <row r="86">
          <cell r="E86">
            <v>0</v>
          </cell>
          <cell r="F86">
            <v>0</v>
          </cell>
        </row>
        <row r="108">
          <cell r="E108">
            <v>0</v>
          </cell>
          <cell r="F108">
            <v>0</v>
          </cell>
        </row>
        <row r="118">
          <cell r="E118">
            <v>0</v>
          </cell>
          <cell r="F118">
            <v>0</v>
          </cell>
        </row>
        <row r="128">
          <cell r="E128">
            <v>0</v>
          </cell>
          <cell r="F128">
            <v>0</v>
          </cell>
        </row>
        <row r="187">
          <cell r="E187">
            <v>0</v>
          </cell>
          <cell r="F187">
            <v>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172"/>
  <sheetViews>
    <sheetView showGridLines="0" showZeros="0" topLeftCell="A73" zoomScale="80" zoomScaleNormal="80" workbookViewId="0">
      <selection activeCell="I74" sqref="I74"/>
    </sheetView>
  </sheetViews>
  <sheetFormatPr baseColWidth="10" defaultColWidth="9.140625" defaultRowHeight="15" x14ac:dyDescent="0.25"/>
  <cols>
    <col min="1" max="1" width="9.140625" style="28"/>
    <col min="2" max="2" width="30.7109375" style="28" customWidth="1"/>
    <col min="3" max="3" width="43" style="28" customWidth="1"/>
    <col min="4" max="7" width="23.140625" style="28" customWidth="1"/>
    <col min="8" max="8" width="22.42578125" style="28" customWidth="1"/>
    <col min="9" max="9" width="22.42578125" style="100" customWidth="1"/>
    <col min="10" max="10" width="30.28515625" style="28" customWidth="1"/>
    <col min="11" max="11" width="18.85546875" style="28" customWidth="1"/>
    <col min="12" max="12" width="9.140625" style="28"/>
    <col min="13" max="13" width="17.7109375" style="28" customWidth="1"/>
    <col min="14" max="14" width="26.42578125" style="28" customWidth="1"/>
    <col min="15" max="15" width="22.42578125" style="28" customWidth="1"/>
    <col min="16" max="16" width="29.7109375" style="28" customWidth="1"/>
    <col min="17" max="17" width="23.42578125" style="28" customWidth="1"/>
    <col min="18" max="18" width="18.42578125" style="28" customWidth="1"/>
    <col min="19" max="19" width="17.42578125" style="28" customWidth="1"/>
    <col min="20" max="20" width="25.140625" style="28" customWidth="1"/>
    <col min="21" max="16384" width="9.140625" style="28"/>
  </cols>
  <sheetData>
    <row r="2" spans="2:13" ht="47.25" customHeight="1" x14ac:dyDescent="0.7">
      <c r="B2" s="111" t="s">
        <v>544</v>
      </c>
      <c r="C2" s="111"/>
      <c r="D2" s="111"/>
      <c r="E2" s="111"/>
      <c r="F2" s="26"/>
      <c r="G2" s="26"/>
      <c r="H2" s="27"/>
      <c r="I2" s="107"/>
      <c r="J2" s="27"/>
    </row>
    <row r="3" spans="2:13" ht="15.75" x14ac:dyDescent="0.25">
      <c r="B3" s="90"/>
    </row>
    <row r="4" spans="2:13" ht="16.5" thickBot="1" x14ac:dyDescent="0.3">
      <c r="B4" s="31"/>
    </row>
    <row r="5" spans="2:13" ht="36.75" customHeight="1" x14ac:dyDescent="0.55000000000000004">
      <c r="B5" s="69" t="s">
        <v>0</v>
      </c>
      <c r="C5" s="91"/>
      <c r="D5" s="91"/>
      <c r="E5" s="91"/>
      <c r="F5" s="91"/>
      <c r="G5" s="91"/>
      <c r="H5" s="91"/>
      <c r="I5" s="108"/>
      <c r="J5" s="91"/>
      <c r="K5" s="91"/>
      <c r="L5" s="91"/>
      <c r="M5" s="92"/>
    </row>
    <row r="6" spans="2:13" ht="174" customHeight="1" thickBot="1" x14ac:dyDescent="0.4">
      <c r="B6" s="308" t="s">
        <v>421</v>
      </c>
      <c r="C6" s="309"/>
      <c r="D6" s="309"/>
      <c r="E6" s="309"/>
      <c r="F6" s="309"/>
      <c r="G6" s="309"/>
      <c r="H6" s="309"/>
      <c r="I6" s="310"/>
      <c r="J6" s="309"/>
      <c r="K6" s="309"/>
      <c r="L6" s="309"/>
      <c r="M6" s="311"/>
    </row>
    <row r="7" spans="2:13" x14ac:dyDescent="0.25">
      <c r="B7" s="32"/>
    </row>
    <row r="8" spans="2:13" ht="15.75" thickBot="1" x14ac:dyDescent="0.3"/>
    <row r="9" spans="2:13" ht="27" customHeight="1" thickBot="1" x14ac:dyDescent="0.45">
      <c r="B9" s="312" t="s">
        <v>430</v>
      </c>
      <c r="C9" s="313"/>
      <c r="D9" s="313"/>
      <c r="E9" s="313"/>
      <c r="F9" s="313"/>
      <c r="G9" s="313"/>
      <c r="H9" s="314"/>
      <c r="I9" s="109"/>
    </row>
    <row r="11" spans="2:13" ht="25.5" customHeight="1" x14ac:dyDescent="0.25">
      <c r="D11" s="33"/>
      <c r="E11" s="33"/>
      <c r="F11" s="33"/>
      <c r="G11" s="33"/>
      <c r="H11" s="30"/>
      <c r="I11" s="106"/>
      <c r="J11" s="29"/>
      <c r="K11" s="29"/>
    </row>
    <row r="12" spans="2:13" ht="213.75" customHeight="1" x14ac:dyDescent="0.25">
      <c r="B12" s="57" t="s">
        <v>344</v>
      </c>
      <c r="C12" s="57" t="s">
        <v>395</v>
      </c>
      <c r="D12" s="57" t="s">
        <v>429</v>
      </c>
      <c r="E12" s="57" t="s">
        <v>396</v>
      </c>
      <c r="F12" s="57" t="s">
        <v>397</v>
      </c>
      <c r="G12" s="57" t="s">
        <v>486</v>
      </c>
      <c r="H12" s="57" t="s">
        <v>398</v>
      </c>
      <c r="I12" s="57" t="s">
        <v>424</v>
      </c>
      <c r="J12" s="57" t="s">
        <v>399</v>
      </c>
      <c r="K12" s="38"/>
    </row>
    <row r="13" spans="2:13" ht="18.75" customHeight="1" x14ac:dyDescent="0.25">
      <c r="B13" s="39"/>
      <c r="C13" s="39"/>
      <c r="D13" s="45"/>
      <c r="E13" s="45"/>
      <c r="F13" s="45"/>
      <c r="G13" s="57"/>
      <c r="H13" s="39"/>
      <c r="I13" s="95"/>
      <c r="J13" s="39"/>
      <c r="K13" s="38"/>
    </row>
    <row r="14" spans="2:13" ht="15.75" x14ac:dyDescent="0.25">
      <c r="B14" s="52" t="s">
        <v>345</v>
      </c>
      <c r="C14" s="305" t="s">
        <v>439</v>
      </c>
      <c r="D14" s="305"/>
      <c r="E14" s="305"/>
      <c r="F14" s="305"/>
      <c r="G14" s="305"/>
      <c r="H14" s="305"/>
      <c r="I14" s="306"/>
      <c r="J14" s="305"/>
      <c r="K14" s="13"/>
    </row>
    <row r="15" spans="2:13" ht="15.75" x14ac:dyDescent="0.25">
      <c r="B15" s="52" t="s">
        <v>346</v>
      </c>
      <c r="C15" s="305" t="s">
        <v>440</v>
      </c>
      <c r="D15" s="305"/>
      <c r="E15" s="305"/>
      <c r="F15" s="305"/>
      <c r="G15" s="305"/>
      <c r="H15" s="305"/>
      <c r="I15" s="306"/>
      <c r="J15" s="305"/>
      <c r="K15" s="40"/>
    </row>
    <row r="16" spans="2:13" ht="33" x14ac:dyDescent="0.25">
      <c r="B16" s="53" t="s">
        <v>347</v>
      </c>
      <c r="C16" s="112" t="s">
        <v>441</v>
      </c>
      <c r="D16" s="14">
        <v>8509.0410958904104</v>
      </c>
      <c r="E16" s="14"/>
      <c r="F16" s="14"/>
      <c r="G16" s="84">
        <v>8509.0400000000009</v>
      </c>
      <c r="H16" s="81">
        <v>0.44871794871794873</v>
      </c>
      <c r="I16" s="96">
        <v>8315.5164771707605</v>
      </c>
      <c r="J16" s="67"/>
      <c r="K16" s="129"/>
    </row>
    <row r="17" spans="1:11" ht="16.5" x14ac:dyDescent="0.25">
      <c r="B17" s="53" t="s">
        <v>348</v>
      </c>
      <c r="C17" s="113" t="s">
        <v>442</v>
      </c>
      <c r="D17" s="14">
        <v>8273.9726027397264</v>
      </c>
      <c r="E17" s="14"/>
      <c r="F17" s="14"/>
      <c r="G17" s="84">
        <v>8273.9699999999993</v>
      </c>
      <c r="H17" s="81">
        <v>0.5</v>
      </c>
      <c r="I17" s="96">
        <v>7290.7575861469049</v>
      </c>
      <c r="J17" s="67"/>
      <c r="K17" s="41"/>
    </row>
    <row r="18" spans="1:11" ht="66" x14ac:dyDescent="0.25">
      <c r="B18" s="53" t="s">
        <v>349</v>
      </c>
      <c r="C18" s="113" t="s">
        <v>443</v>
      </c>
      <c r="D18" s="14">
        <v>4536.51</v>
      </c>
      <c r="E18" s="14"/>
      <c r="F18" s="14"/>
      <c r="G18" s="84">
        <v>4536.51</v>
      </c>
      <c r="H18" s="81">
        <v>0.46666666666666662</v>
      </c>
      <c r="I18" s="96">
        <v>4377.3730552155221</v>
      </c>
      <c r="J18" s="67"/>
      <c r="K18" s="41"/>
    </row>
    <row r="19" spans="1:11" ht="15.75" x14ac:dyDescent="0.25">
      <c r="A19" s="29"/>
      <c r="C19" s="54" t="s">
        <v>400</v>
      </c>
      <c r="D19" s="16">
        <f>SUM(D16:D18)</f>
        <v>21319.523698630139</v>
      </c>
      <c r="E19" s="16">
        <f>SUM(E16:E18)</f>
        <v>0</v>
      </c>
      <c r="F19" s="16">
        <f>SUM(F16:F18)</f>
        <v>0</v>
      </c>
      <c r="G19" s="16">
        <f>SUM(G16:G18)</f>
        <v>21319.520000000004</v>
      </c>
      <c r="H19" s="70">
        <f>(H16*G16)+(H17*G17)+(H18*G18)</f>
        <v>10072.181974358975</v>
      </c>
      <c r="I19" s="70">
        <f>SUM(I16:I18)</f>
        <v>19983.647118533187</v>
      </c>
      <c r="J19" s="68"/>
      <c r="K19" s="43"/>
    </row>
    <row r="20" spans="1:11" ht="15.75" x14ac:dyDescent="0.25">
      <c r="A20" s="29"/>
      <c r="B20" s="52" t="s">
        <v>350</v>
      </c>
      <c r="C20" s="305" t="s">
        <v>444</v>
      </c>
      <c r="D20" s="305"/>
      <c r="E20" s="305"/>
      <c r="F20" s="305"/>
      <c r="G20" s="305"/>
      <c r="H20" s="305"/>
      <c r="I20" s="306"/>
      <c r="J20" s="305"/>
      <c r="K20" s="40"/>
    </row>
    <row r="21" spans="1:11" ht="39.75" customHeight="1" x14ac:dyDescent="0.25">
      <c r="A21" s="29"/>
      <c r="B21" s="53" t="s">
        <v>351</v>
      </c>
      <c r="C21" s="113" t="s">
        <v>445</v>
      </c>
      <c r="D21" s="14">
        <v>30219.178082191778</v>
      </c>
      <c r="E21" s="14"/>
      <c r="F21" s="14"/>
      <c r="G21" s="84">
        <v>30219.178082191778</v>
      </c>
      <c r="H21" s="81">
        <v>0.4916666666666667</v>
      </c>
      <c r="I21" s="96">
        <v>29700.929507124689</v>
      </c>
      <c r="J21" s="67"/>
      <c r="K21" s="41"/>
    </row>
    <row r="22" spans="1:11" ht="49.5" x14ac:dyDescent="0.25">
      <c r="A22" s="29"/>
      <c r="B22" s="53" t="s">
        <v>352</v>
      </c>
      <c r="C22" s="113" t="s">
        <v>446</v>
      </c>
      <c r="D22" s="14">
        <v>16043.835616438357</v>
      </c>
      <c r="E22" s="14"/>
      <c r="F22" s="14"/>
      <c r="G22" s="84">
        <v>16043.835616438357</v>
      </c>
      <c r="H22" s="81">
        <v>0.6</v>
      </c>
      <c r="I22" s="96">
        <v>15573.004667790488</v>
      </c>
      <c r="J22" s="67"/>
      <c r="K22" s="41"/>
    </row>
    <row r="23" spans="1:11" ht="48" customHeight="1" x14ac:dyDescent="0.25">
      <c r="A23" s="29"/>
      <c r="B23" s="53" t="s">
        <v>353</v>
      </c>
      <c r="C23" s="113" t="s">
        <v>447</v>
      </c>
      <c r="D23" s="14">
        <v>15627.05918379295</v>
      </c>
      <c r="E23" s="14"/>
      <c r="F23" s="14"/>
      <c r="G23" s="84">
        <v>15627.05918379295</v>
      </c>
      <c r="H23" s="81">
        <v>0.52499999999999991</v>
      </c>
      <c r="I23" s="96">
        <v>15288.88249762663</v>
      </c>
      <c r="J23" s="67"/>
      <c r="K23" s="41"/>
    </row>
    <row r="24" spans="1:11" ht="15.75" x14ac:dyDescent="0.25">
      <c r="A24" s="29"/>
      <c r="C24" s="54" t="s">
        <v>400</v>
      </c>
      <c r="D24" s="17">
        <f>SUM(D21:D23)</f>
        <v>61890.07288242309</v>
      </c>
      <c r="E24" s="17">
        <f>SUM(E21:E23)</f>
        <v>0</v>
      </c>
      <c r="F24" s="17">
        <f>SUM(F21:F23)</f>
        <v>0</v>
      </c>
      <c r="G24" s="17">
        <f>SUM(G21:G23)</f>
        <v>61890.07288242309</v>
      </c>
      <c r="H24" s="70">
        <f>(H21*G21)+(H22*G22)+(H23*G23)</f>
        <v>32688.269998431933</v>
      </c>
      <c r="I24" s="70">
        <f>SUM(I21:I23)</f>
        <v>60562.816672541812</v>
      </c>
      <c r="J24" s="68"/>
      <c r="K24" s="43"/>
    </row>
    <row r="25" spans="1:11" ht="15.75" x14ac:dyDescent="0.25">
      <c r="A25" s="29"/>
      <c r="B25" s="52" t="s">
        <v>354</v>
      </c>
      <c r="C25" s="305" t="s">
        <v>448</v>
      </c>
      <c r="D25" s="305"/>
      <c r="E25" s="305"/>
      <c r="F25" s="305"/>
      <c r="G25" s="305"/>
      <c r="H25" s="305"/>
      <c r="I25" s="306"/>
      <c r="J25" s="305"/>
      <c r="K25" s="40"/>
    </row>
    <row r="26" spans="1:11" ht="33" x14ac:dyDescent="0.25">
      <c r="A26" s="29"/>
      <c r="B26" s="53" t="s">
        <v>355</v>
      </c>
      <c r="C26" s="113" t="s">
        <v>449</v>
      </c>
      <c r="D26" s="14">
        <v>6849.3150684931506</v>
      </c>
      <c r="E26" s="14"/>
      <c r="F26" s="14"/>
      <c r="G26" s="84">
        <v>6849.3150684931506</v>
      </c>
      <c r="H26" s="81">
        <v>0.4</v>
      </c>
      <c r="I26" s="96">
        <v>6847.2254855828951</v>
      </c>
      <c r="J26" s="67"/>
      <c r="K26" s="129"/>
    </row>
    <row r="27" spans="1:11" ht="33" x14ac:dyDescent="0.25">
      <c r="A27" s="29"/>
      <c r="B27" s="53" t="s">
        <v>356</v>
      </c>
      <c r="C27" s="113" t="s">
        <v>450</v>
      </c>
      <c r="D27" s="14">
        <v>8986.6180680263369</v>
      </c>
      <c r="E27" s="14"/>
      <c r="F27" s="14"/>
      <c r="G27" s="84">
        <v>8986.6180680263369</v>
      </c>
      <c r="H27" s="81">
        <v>0.45</v>
      </c>
      <c r="I27" s="96">
        <v>8930.0385357532432</v>
      </c>
      <c r="J27" s="67"/>
      <c r="K27" s="41"/>
    </row>
    <row r="28" spans="1:11" ht="15.75" x14ac:dyDescent="0.25">
      <c r="C28" s="54" t="s">
        <v>400</v>
      </c>
      <c r="D28" s="17">
        <f>SUM(D26:D27)</f>
        <v>15835.933136519488</v>
      </c>
      <c r="E28" s="17">
        <f>SUM(E26:E27)</f>
        <v>0</v>
      </c>
      <c r="F28" s="17">
        <f>SUM(F26:F27)</f>
        <v>0</v>
      </c>
      <c r="G28" s="17">
        <f>SUM(G26:G27)</f>
        <v>15835.933136519488</v>
      </c>
      <c r="H28" s="70">
        <f>(H26*G26)+(H27*G27)</f>
        <v>6783.7041580091118</v>
      </c>
      <c r="I28" s="70">
        <f>SUM(I26:I27)</f>
        <v>15777.264021336137</v>
      </c>
      <c r="J28" s="68"/>
      <c r="K28" s="43"/>
    </row>
    <row r="29" spans="1:11" ht="15.75" x14ac:dyDescent="0.25">
      <c r="B29" s="52" t="s">
        <v>357</v>
      </c>
      <c r="C29" s="305" t="s">
        <v>451</v>
      </c>
      <c r="D29" s="305"/>
      <c r="E29" s="305"/>
      <c r="F29" s="305"/>
      <c r="G29" s="305"/>
      <c r="H29" s="305"/>
      <c r="I29" s="306"/>
      <c r="J29" s="305"/>
      <c r="K29" s="40"/>
    </row>
    <row r="30" spans="1:11" ht="33" x14ac:dyDescent="0.25">
      <c r="B30" s="53" t="s">
        <v>358</v>
      </c>
      <c r="C30" s="113" t="s">
        <v>452</v>
      </c>
      <c r="D30" s="14">
        <v>1200</v>
      </c>
      <c r="E30" s="14"/>
      <c r="F30" s="14"/>
      <c r="G30" s="84">
        <v>1200</v>
      </c>
      <c r="H30" s="82">
        <v>0.34461538461538466</v>
      </c>
      <c r="I30" s="96">
        <v>278.61122933185891</v>
      </c>
      <c r="J30" s="67"/>
      <c r="K30" s="41"/>
    </row>
    <row r="31" spans="1:11" ht="16.5" x14ac:dyDescent="0.25">
      <c r="B31" s="53" t="s">
        <v>359</v>
      </c>
      <c r="C31" s="113" t="s">
        <v>453</v>
      </c>
      <c r="D31" s="14">
        <v>5586.3013698630139</v>
      </c>
      <c r="E31" s="14"/>
      <c r="F31" s="14"/>
      <c r="G31" s="84">
        <v>5586.3013698630139</v>
      </c>
      <c r="H31" s="82">
        <v>0.5</v>
      </c>
      <c r="I31" s="96">
        <v>5307.9820349300362</v>
      </c>
      <c r="J31" s="67"/>
      <c r="K31" s="41"/>
    </row>
    <row r="32" spans="1:11" ht="49.5" x14ac:dyDescent="0.25">
      <c r="B32" s="53" t="s">
        <v>360</v>
      </c>
      <c r="C32" s="113" t="s">
        <v>454</v>
      </c>
      <c r="D32" s="14">
        <v>328.76712328767121</v>
      </c>
      <c r="E32" s="14"/>
      <c r="F32" s="14"/>
      <c r="G32" s="84">
        <v>328.76712328767121</v>
      </c>
      <c r="H32" s="82">
        <v>0.5</v>
      </c>
      <c r="I32" s="96">
        <v>259.99249814093179</v>
      </c>
      <c r="J32" s="67"/>
      <c r="K32" s="41"/>
    </row>
    <row r="33" spans="1:11" ht="16.5" x14ac:dyDescent="0.25">
      <c r="B33" s="53" t="s">
        <v>361</v>
      </c>
      <c r="C33" s="113" t="s">
        <v>455</v>
      </c>
      <c r="D33" s="14">
        <v>38589.844183553658</v>
      </c>
      <c r="E33" s="14"/>
      <c r="F33" s="14"/>
      <c r="G33" s="84">
        <v>38589.844183553658</v>
      </c>
      <c r="H33" s="82">
        <v>0.4</v>
      </c>
      <c r="I33" s="96">
        <v>37311.802648988669</v>
      </c>
      <c r="J33" s="67"/>
      <c r="K33" s="41"/>
    </row>
    <row r="34" spans="1:11" ht="16.5" x14ac:dyDescent="0.25">
      <c r="B34" s="53" t="s">
        <v>362</v>
      </c>
      <c r="C34" s="113" t="s">
        <v>456</v>
      </c>
      <c r="D34" s="14">
        <v>19800.392513841762</v>
      </c>
      <c r="E34" s="14"/>
      <c r="F34" s="14"/>
      <c r="G34" s="84">
        <v>19800.392513841762</v>
      </c>
      <c r="H34" s="82">
        <v>0.45833333333333331</v>
      </c>
      <c r="I34" s="96">
        <v>19384.068391245084</v>
      </c>
      <c r="J34" s="67"/>
      <c r="K34" s="41"/>
    </row>
    <row r="35" spans="1:11" ht="15.75" x14ac:dyDescent="0.25">
      <c r="C35" s="54" t="s">
        <v>400</v>
      </c>
      <c r="D35" s="16">
        <f>SUM(D30:D34)</f>
        <v>65505.305190546103</v>
      </c>
      <c r="E35" s="16">
        <f>SUM(E30:E34)</f>
        <v>0</v>
      </c>
      <c r="F35" s="16">
        <f>SUM(F30:F34)</f>
        <v>0</v>
      </c>
      <c r="G35" s="16">
        <f>SUM(G30:G34)</f>
        <v>65505.305190546103</v>
      </c>
      <c r="H35" s="70">
        <f>(H30*G30)+(H31*G31)+(H32*G32)+(H33*G33)+(H34*G34)</f>
        <v>27882.190283712742</v>
      </c>
      <c r="I35" s="70">
        <f>SUM(I30:I34)</f>
        <v>62542.456802636581</v>
      </c>
      <c r="J35" s="68"/>
      <c r="K35" s="43"/>
    </row>
    <row r="36" spans="1:11" ht="15.75" x14ac:dyDescent="0.25">
      <c r="B36" s="8"/>
      <c r="C36" s="9"/>
      <c r="D36" s="7"/>
      <c r="E36" s="7"/>
      <c r="F36" s="7"/>
      <c r="G36" s="7"/>
      <c r="H36" s="7"/>
      <c r="I36" s="7"/>
      <c r="J36" s="7"/>
      <c r="K36" s="42"/>
    </row>
    <row r="37" spans="1:11" ht="15.75" x14ac:dyDescent="0.25">
      <c r="B37" s="54" t="s">
        <v>363</v>
      </c>
      <c r="C37" s="307" t="s">
        <v>457</v>
      </c>
      <c r="D37" s="307"/>
      <c r="E37" s="307"/>
      <c r="F37" s="307"/>
      <c r="G37" s="307"/>
      <c r="H37" s="307"/>
      <c r="I37" s="306"/>
      <c r="J37" s="307"/>
      <c r="K37" s="13"/>
    </row>
    <row r="38" spans="1:11" ht="15.75" x14ac:dyDescent="0.25">
      <c r="B38" s="52" t="s">
        <v>364</v>
      </c>
      <c r="C38" s="305" t="s">
        <v>458</v>
      </c>
      <c r="D38" s="305"/>
      <c r="E38" s="305"/>
      <c r="F38" s="305"/>
      <c r="G38" s="305"/>
      <c r="H38" s="305"/>
      <c r="I38" s="306"/>
      <c r="J38" s="305"/>
      <c r="K38" s="40"/>
    </row>
    <row r="39" spans="1:11" ht="33" x14ac:dyDescent="0.25">
      <c r="B39" s="53" t="s">
        <v>365</v>
      </c>
      <c r="C39" s="113" t="s">
        <v>459</v>
      </c>
      <c r="D39" s="14"/>
      <c r="E39" s="14"/>
      <c r="F39" s="14"/>
      <c r="G39" s="84">
        <v>0</v>
      </c>
      <c r="H39" s="81"/>
      <c r="I39" s="96"/>
      <c r="J39" s="67"/>
      <c r="K39" s="41"/>
    </row>
    <row r="40" spans="1:11" ht="16.5" x14ac:dyDescent="0.25">
      <c r="B40" s="53" t="s">
        <v>366</v>
      </c>
      <c r="C40" s="113" t="s">
        <v>460</v>
      </c>
      <c r="D40" s="14">
        <v>13380.82191780822</v>
      </c>
      <c r="E40" s="14"/>
      <c r="F40" s="14"/>
      <c r="G40" s="84">
        <v>13380.82191780822</v>
      </c>
      <c r="H40" s="81">
        <v>0.7</v>
      </c>
      <c r="I40" s="96">
        <v>12477.936095939196</v>
      </c>
      <c r="J40" s="67"/>
      <c r="K40" s="41"/>
    </row>
    <row r="41" spans="1:11" ht="33" x14ac:dyDescent="0.25">
      <c r="B41" s="53" t="s">
        <v>367</v>
      </c>
      <c r="C41" s="113" t="s">
        <v>461</v>
      </c>
      <c r="D41" s="14">
        <v>358.90410958904113</v>
      </c>
      <c r="E41" s="14"/>
      <c r="F41" s="14"/>
      <c r="G41" s="84">
        <v>358.90410958904113</v>
      </c>
      <c r="H41" s="81">
        <v>0.5</v>
      </c>
      <c r="I41" s="96">
        <v>93.763394486683268</v>
      </c>
      <c r="J41" s="67"/>
      <c r="K41" s="41"/>
    </row>
    <row r="42" spans="1:11" s="29" customFormat="1" ht="15.75" x14ac:dyDescent="0.25">
      <c r="A42" s="28"/>
      <c r="B42" s="28"/>
      <c r="C42" s="54" t="s">
        <v>400</v>
      </c>
      <c r="D42" s="16">
        <f>SUM(D39:D41)</f>
        <v>13739.726027397261</v>
      </c>
      <c r="E42" s="16">
        <f>SUM(E39:E41)</f>
        <v>0</v>
      </c>
      <c r="F42" s="16">
        <f>SUM(F39:F41)</f>
        <v>0</v>
      </c>
      <c r="G42" s="17">
        <f>SUM(G39:G41)</f>
        <v>13739.726027397261</v>
      </c>
      <c r="H42" s="70">
        <f>(H39*G39)+(H40*G40)+(H41*G41)</f>
        <v>9546.0273972602754</v>
      </c>
      <c r="I42" s="70">
        <f>SUM(I39:I41)</f>
        <v>12571.699490425879</v>
      </c>
      <c r="J42" s="68"/>
      <c r="K42" s="43"/>
    </row>
    <row r="43" spans="1:11" ht="15.75" x14ac:dyDescent="0.25">
      <c r="B43" s="52" t="s">
        <v>368</v>
      </c>
      <c r="C43" s="305" t="s">
        <v>462</v>
      </c>
      <c r="D43" s="305"/>
      <c r="E43" s="305"/>
      <c r="F43" s="305"/>
      <c r="G43" s="305"/>
      <c r="H43" s="305"/>
      <c r="I43" s="306"/>
      <c r="J43" s="305"/>
      <c r="K43" s="40"/>
    </row>
    <row r="44" spans="1:11" ht="33" x14ac:dyDescent="0.25">
      <c r="B44" s="53" t="s">
        <v>369</v>
      </c>
      <c r="C44" s="113" t="s">
        <v>463</v>
      </c>
      <c r="D44" s="14">
        <v>10747.397260273972</v>
      </c>
      <c r="E44" s="14"/>
      <c r="F44" s="14"/>
      <c r="G44" s="84">
        <v>10747.397260273972</v>
      </c>
      <c r="H44" s="81">
        <v>0.9</v>
      </c>
      <c r="I44" s="96">
        <v>10413.662634553402</v>
      </c>
      <c r="J44" s="67"/>
      <c r="K44" s="41"/>
    </row>
    <row r="45" spans="1:11" ht="33" x14ac:dyDescent="0.25">
      <c r="B45" s="53" t="s">
        <v>370</v>
      </c>
      <c r="C45" s="113" t="s">
        <v>464</v>
      </c>
      <c r="D45" s="14">
        <v>80560.397504148932</v>
      </c>
      <c r="E45" s="14"/>
      <c r="F45" s="14"/>
      <c r="G45" s="84">
        <v>80560.397504148932</v>
      </c>
      <c r="H45" s="81">
        <v>0.44999999999999996</v>
      </c>
      <c r="I45" s="96">
        <v>76714.917167446692</v>
      </c>
      <c r="J45" s="67"/>
      <c r="K45" s="41"/>
    </row>
    <row r="46" spans="1:11" ht="15.75" x14ac:dyDescent="0.25">
      <c r="C46" s="54" t="s">
        <v>400</v>
      </c>
      <c r="D46" s="17">
        <f>SUM(D44:D45)</f>
        <v>91307.794764422899</v>
      </c>
      <c r="E46" s="17">
        <f>SUM(E44:E45)</f>
        <v>0</v>
      </c>
      <c r="F46" s="17">
        <f>SUM(F44:F45)</f>
        <v>0</v>
      </c>
      <c r="G46" s="17">
        <f>SUM(G44:G45)</f>
        <v>91307.794764422899</v>
      </c>
      <c r="H46" s="70">
        <f>(H44*G44)+(H45*G45)</f>
        <v>45924.836411113589</v>
      </c>
      <c r="I46" s="70">
        <f>SUM(I44:I45)</f>
        <v>87128.579802000095</v>
      </c>
      <c r="J46" s="68"/>
      <c r="K46" s="43"/>
    </row>
    <row r="47" spans="1:11" ht="15.75" x14ac:dyDescent="0.25">
      <c r="B47" s="52" t="s">
        <v>371</v>
      </c>
      <c r="C47" s="305" t="s">
        <v>465</v>
      </c>
      <c r="D47" s="305"/>
      <c r="E47" s="305"/>
      <c r="F47" s="305"/>
      <c r="G47" s="305"/>
      <c r="H47" s="305"/>
      <c r="I47" s="306"/>
      <c r="J47" s="305"/>
      <c r="K47" s="40"/>
    </row>
    <row r="48" spans="1:11" ht="66" x14ac:dyDescent="0.25">
      <c r="B48" s="53" t="s">
        <v>372</v>
      </c>
      <c r="C48" s="113" t="s">
        <v>466</v>
      </c>
      <c r="D48" s="14">
        <v>1424.6575342465753</v>
      </c>
      <c r="E48" s="14"/>
      <c r="F48" s="14"/>
      <c r="G48" s="84">
        <v>1424.6575342465753</v>
      </c>
      <c r="H48" s="81">
        <v>0.5</v>
      </c>
      <c r="I48" s="96">
        <v>1393.0561466592944</v>
      </c>
      <c r="J48" s="67"/>
      <c r="K48" s="41"/>
    </row>
    <row r="49" spans="2:11" ht="99" x14ac:dyDescent="0.25">
      <c r="B49" s="53" t="s">
        <v>373</v>
      </c>
      <c r="C49" s="113" t="s">
        <v>467</v>
      </c>
      <c r="D49" s="14">
        <v>11399.625385056319</v>
      </c>
      <c r="E49" s="14"/>
      <c r="F49" s="14"/>
      <c r="G49" s="84">
        <v>11399.625385056319</v>
      </c>
      <c r="H49" s="81">
        <v>0.5</v>
      </c>
      <c r="I49" s="96">
        <v>11078.252216766756</v>
      </c>
      <c r="J49" s="67"/>
      <c r="K49" s="41"/>
    </row>
    <row r="50" spans="2:11" ht="15.75" x14ac:dyDescent="0.25">
      <c r="C50" s="54" t="s">
        <v>400</v>
      </c>
      <c r="D50" s="16">
        <f>SUM(D48:D49)</f>
        <v>12824.282919302894</v>
      </c>
      <c r="E50" s="16">
        <f>SUM(E48:E49)</f>
        <v>0</v>
      </c>
      <c r="F50" s="16">
        <f>SUM(F48:F49)</f>
        <v>0</v>
      </c>
      <c r="G50" s="16">
        <f>SUM(G48:G49)</f>
        <v>12824.282919302894</v>
      </c>
      <c r="H50" s="70">
        <f>(H48*G48)+(H49*G49)</f>
        <v>6412.1414596514469</v>
      </c>
      <c r="I50" s="70">
        <f>SUM(I48:I49)</f>
        <v>12471.308363426051</v>
      </c>
      <c r="J50" s="68"/>
      <c r="K50" s="43"/>
    </row>
    <row r="51" spans="2:11" ht="15.75" customHeight="1" x14ac:dyDescent="0.25">
      <c r="B51" s="5"/>
      <c r="C51" s="8"/>
      <c r="D51" s="18"/>
      <c r="E51" s="18"/>
      <c r="F51" s="18"/>
      <c r="G51" s="18"/>
      <c r="H51" s="18"/>
      <c r="I51" s="18"/>
      <c r="J51" s="8"/>
      <c r="K51" s="3"/>
    </row>
    <row r="52" spans="2:11" ht="15.75" x14ac:dyDescent="0.25">
      <c r="B52" s="54" t="s">
        <v>374</v>
      </c>
      <c r="C52" s="315" t="s">
        <v>468</v>
      </c>
      <c r="D52" s="315"/>
      <c r="E52" s="315"/>
      <c r="F52" s="315"/>
      <c r="G52" s="315"/>
      <c r="H52" s="315"/>
      <c r="I52" s="306"/>
      <c r="J52" s="315"/>
      <c r="K52" s="13"/>
    </row>
    <row r="53" spans="2:11" ht="15.75" x14ac:dyDescent="0.25">
      <c r="B53" s="52" t="s">
        <v>375</v>
      </c>
      <c r="C53" s="305" t="s">
        <v>469</v>
      </c>
      <c r="D53" s="305"/>
      <c r="E53" s="305"/>
      <c r="F53" s="305"/>
      <c r="G53" s="305"/>
      <c r="H53" s="305"/>
      <c r="I53" s="306"/>
      <c r="J53" s="305"/>
      <c r="K53" s="40"/>
    </row>
    <row r="54" spans="2:11" ht="50.25" customHeight="1" x14ac:dyDescent="0.25">
      <c r="B54" s="53" t="s">
        <v>376</v>
      </c>
      <c r="C54" s="113" t="s">
        <v>470</v>
      </c>
      <c r="D54" s="14">
        <v>3893.1506849315065</v>
      </c>
      <c r="E54" s="14"/>
      <c r="F54" s="14"/>
      <c r="G54" s="84">
        <v>3893.1506849315065</v>
      </c>
      <c r="H54" s="81">
        <v>0.6</v>
      </c>
      <c r="I54" s="96">
        <v>3465.2271648149945</v>
      </c>
      <c r="J54" s="67"/>
      <c r="K54" s="41"/>
    </row>
    <row r="55" spans="2:11" ht="49.5" x14ac:dyDescent="0.25">
      <c r="B55" s="53" t="s">
        <v>377</v>
      </c>
      <c r="C55" s="113" t="s">
        <v>471</v>
      </c>
      <c r="D55" s="14">
        <v>7175.1852564145238</v>
      </c>
      <c r="E55" s="14"/>
      <c r="F55" s="14"/>
      <c r="G55" s="84">
        <v>7175.1852564145238</v>
      </c>
      <c r="H55" s="81">
        <v>0.6</v>
      </c>
      <c r="I55" s="96">
        <v>7002.2503002655085</v>
      </c>
      <c r="J55" s="67"/>
      <c r="K55" s="41"/>
    </row>
    <row r="56" spans="2:11" ht="15.75" x14ac:dyDescent="0.25">
      <c r="C56" s="54" t="s">
        <v>400</v>
      </c>
      <c r="D56" s="16">
        <f>SUM(D54:D55)</f>
        <v>11068.335941346031</v>
      </c>
      <c r="E56" s="16">
        <f>SUM(E54:E55)</f>
        <v>0</v>
      </c>
      <c r="F56" s="16">
        <f>SUM(F54:F55)</f>
        <v>0</v>
      </c>
      <c r="G56" s="17">
        <f>SUM(G54:G55)</f>
        <v>11068.335941346031</v>
      </c>
      <c r="H56" s="70">
        <f>(H54*G54)+(H55*G55)</f>
        <v>6641.0015648076178</v>
      </c>
      <c r="I56" s="70">
        <f>SUM(I54:I55)</f>
        <v>10467.477465080503</v>
      </c>
      <c r="J56" s="68"/>
      <c r="K56" s="43"/>
    </row>
    <row r="57" spans="2:11" ht="15.75" x14ac:dyDescent="0.25">
      <c r="B57" s="52" t="s">
        <v>378</v>
      </c>
      <c r="C57" s="305" t="s">
        <v>472</v>
      </c>
      <c r="D57" s="305"/>
      <c r="E57" s="305"/>
      <c r="F57" s="305"/>
      <c r="G57" s="305"/>
      <c r="H57" s="305"/>
      <c r="I57" s="306"/>
      <c r="J57" s="305"/>
      <c r="K57" s="40"/>
    </row>
    <row r="58" spans="2:11" ht="36" customHeight="1" x14ac:dyDescent="0.25">
      <c r="B58" s="53" t="s">
        <v>379</v>
      </c>
      <c r="C58" s="113" t="s">
        <v>473</v>
      </c>
      <c r="D58" s="14">
        <v>534.24657534246569</v>
      </c>
      <c r="E58" s="14"/>
      <c r="F58" s="14"/>
      <c r="G58" s="84">
        <v>534.2465753424658</v>
      </c>
      <c r="H58" s="81">
        <v>0.5</v>
      </c>
      <c r="I58" s="96">
        <v>522.39605499723541</v>
      </c>
      <c r="J58" s="67"/>
      <c r="K58" s="41"/>
    </row>
    <row r="59" spans="2:11" ht="49.5" x14ac:dyDescent="0.25">
      <c r="B59" s="53" t="s">
        <v>380</v>
      </c>
      <c r="C59" s="113" t="s">
        <v>474</v>
      </c>
      <c r="D59" s="14">
        <v>534.24657534246569</v>
      </c>
      <c r="E59" s="14"/>
      <c r="F59" s="14"/>
      <c r="G59" s="84">
        <v>534.24657534246569</v>
      </c>
      <c r="H59" s="81">
        <v>0.5</v>
      </c>
      <c r="I59" s="96">
        <v>254.50064217814034</v>
      </c>
      <c r="J59" s="67"/>
      <c r="K59" s="41"/>
    </row>
    <row r="60" spans="2:11" ht="66" x14ac:dyDescent="0.25">
      <c r="B60" s="53" t="s">
        <v>381</v>
      </c>
      <c r="C60" s="113" t="s">
        <v>475</v>
      </c>
      <c r="D60" s="14">
        <v>178.08219178082192</v>
      </c>
      <c r="E60" s="14"/>
      <c r="F60" s="14"/>
      <c r="G60" s="84">
        <v>178.08219178082197</v>
      </c>
      <c r="H60" s="81">
        <v>0.3</v>
      </c>
      <c r="I60" s="96">
        <v>147.34247705050228</v>
      </c>
      <c r="J60" s="67"/>
      <c r="K60" s="41"/>
    </row>
    <row r="61" spans="2:11" ht="33" x14ac:dyDescent="0.25">
      <c r="B61" s="53" t="s">
        <v>382</v>
      </c>
      <c r="C61" s="113" t="s">
        <v>476</v>
      </c>
      <c r="D61" s="14">
        <v>150.6849315068493</v>
      </c>
      <c r="E61" s="14"/>
      <c r="F61" s="14"/>
      <c r="G61" s="84">
        <v>150.68493150684935</v>
      </c>
      <c r="H61" s="81">
        <v>0.3</v>
      </c>
      <c r="I61" s="96">
        <v>147.34247705050228</v>
      </c>
      <c r="J61" s="67"/>
      <c r="K61" s="41"/>
    </row>
    <row r="62" spans="2:11" ht="54.75" customHeight="1" x14ac:dyDescent="0.25">
      <c r="B62" s="53" t="s">
        <v>383</v>
      </c>
      <c r="C62" s="113" t="s">
        <v>477</v>
      </c>
      <c r="D62" s="14">
        <v>356.16438356164383</v>
      </c>
      <c r="E62" s="14"/>
      <c r="F62" s="14"/>
      <c r="G62" s="84">
        <v>356.16438356164383</v>
      </c>
      <c r="H62" s="81">
        <v>0.5</v>
      </c>
      <c r="I62" s="96">
        <v>348.26403666482361</v>
      </c>
      <c r="J62" s="67"/>
      <c r="K62" s="41"/>
    </row>
    <row r="63" spans="2:11" ht="49.5" x14ac:dyDescent="0.25">
      <c r="B63" s="53" t="s">
        <v>384</v>
      </c>
      <c r="C63" s="113" t="s">
        <v>478</v>
      </c>
      <c r="D63" s="14">
        <v>356.16438356164383</v>
      </c>
      <c r="E63" s="14"/>
      <c r="F63" s="14"/>
      <c r="G63" s="84">
        <v>356.16438356164383</v>
      </c>
      <c r="H63" s="81">
        <v>0</v>
      </c>
      <c r="I63" s="96">
        <v>348.26403666482361</v>
      </c>
      <c r="J63" s="67"/>
      <c r="K63" s="41"/>
    </row>
    <row r="64" spans="2:11" ht="33" x14ac:dyDescent="0.25">
      <c r="B64" s="53" t="s">
        <v>385</v>
      </c>
      <c r="C64" s="113" t="s">
        <v>479</v>
      </c>
      <c r="D64" s="15">
        <v>3580.0572240112824</v>
      </c>
      <c r="E64" s="15"/>
      <c r="F64" s="15"/>
      <c r="G64" s="84">
        <v>3580.0572240112824</v>
      </c>
      <c r="H64" s="82">
        <v>0.3</v>
      </c>
      <c r="I64" s="97">
        <v>3329.939981341352</v>
      </c>
      <c r="J64" s="68"/>
      <c r="K64" s="41"/>
    </row>
    <row r="65" spans="2:11" ht="15.75" x14ac:dyDescent="0.25">
      <c r="B65" s="53" t="s">
        <v>386</v>
      </c>
      <c r="C65" s="37"/>
      <c r="D65" s="15"/>
      <c r="E65" s="15"/>
      <c r="F65" s="15"/>
      <c r="G65" s="84"/>
      <c r="H65" s="82"/>
      <c r="I65" s="97"/>
      <c r="J65" s="68"/>
      <c r="K65" s="41"/>
    </row>
    <row r="66" spans="2:11" ht="15.75" x14ac:dyDescent="0.25">
      <c r="C66" s="54" t="s">
        <v>400</v>
      </c>
      <c r="D66" s="17">
        <f>SUM(D58:D65)</f>
        <v>5689.6462651071724</v>
      </c>
      <c r="E66" s="17">
        <f>SUM(E58:E65)</f>
        <v>0</v>
      </c>
      <c r="F66" s="17">
        <f>SUM(F58:F65)</f>
        <v>0</v>
      </c>
      <c r="G66" s="17">
        <f>SUM(G58:G65)</f>
        <v>5689.6462651071724</v>
      </c>
      <c r="H66" s="70">
        <f>(H58*G58)+(H59*G59)+(H60*G60)+(H61*G61)+(H62*G62)+(H63*G63)+(H64*G64)+(H65*G65)</f>
        <v>1884.9760713129735</v>
      </c>
      <c r="I66" s="70">
        <f>SUM(I58:I65)</f>
        <v>5098.0497059473801</v>
      </c>
      <c r="J66" s="68"/>
      <c r="K66" s="43"/>
    </row>
    <row r="67" spans="2:11" ht="15.75" x14ac:dyDescent="0.25">
      <c r="B67" s="93" t="s">
        <v>387</v>
      </c>
      <c r="C67" s="305" t="s">
        <v>480</v>
      </c>
      <c r="D67" s="305"/>
      <c r="E67" s="305"/>
      <c r="F67" s="305"/>
      <c r="G67" s="305"/>
      <c r="H67" s="305"/>
      <c r="I67" s="306"/>
      <c r="J67" s="305"/>
      <c r="K67" s="40"/>
    </row>
    <row r="68" spans="2:11" ht="16.5" x14ac:dyDescent="0.25">
      <c r="B68" s="53" t="s">
        <v>388</v>
      </c>
      <c r="C68" s="113" t="s">
        <v>481</v>
      </c>
      <c r="D68" s="14">
        <v>7939.7260273972615</v>
      </c>
      <c r="E68" s="14"/>
      <c r="F68" s="14"/>
      <c r="G68" s="84">
        <v>7939.7260273972615</v>
      </c>
      <c r="H68" s="81">
        <v>0.5</v>
      </c>
      <c r="I68" s="96">
        <v>7755.5722011128018</v>
      </c>
      <c r="J68" s="96"/>
      <c r="K68" s="41"/>
    </row>
    <row r="69" spans="2:11" ht="33" x14ac:dyDescent="0.25">
      <c r="B69" s="53" t="s">
        <v>389</v>
      </c>
      <c r="C69" s="113" t="s">
        <v>482</v>
      </c>
      <c r="D69" s="14">
        <v>1345.2054794520548</v>
      </c>
      <c r="E69" s="14"/>
      <c r="F69" s="14"/>
      <c r="G69" s="84">
        <v>1345.2054794520548</v>
      </c>
      <c r="H69" s="81">
        <v>0.5</v>
      </c>
      <c r="I69" s="96">
        <v>1071.5816512763804</v>
      </c>
      <c r="J69" s="67"/>
      <c r="K69" s="41"/>
    </row>
    <row r="70" spans="2:11" ht="33" x14ac:dyDescent="0.25">
      <c r="B70" s="53" t="s">
        <v>390</v>
      </c>
      <c r="C70" s="113" t="s">
        <v>483</v>
      </c>
      <c r="D70" s="14">
        <v>5019.1446760191748</v>
      </c>
      <c r="E70" s="14"/>
      <c r="F70" s="14"/>
      <c r="G70" s="84">
        <v>5019.1446760191748</v>
      </c>
      <c r="H70" s="81">
        <v>0.5</v>
      </c>
      <c r="I70" s="96">
        <v>4670.756522500923</v>
      </c>
      <c r="J70" s="67"/>
      <c r="K70" s="41"/>
    </row>
    <row r="71" spans="2:11" ht="15.75" x14ac:dyDescent="0.25">
      <c r="C71" s="54" t="s">
        <v>400</v>
      </c>
      <c r="D71" s="16">
        <f>SUM(D68:D70)</f>
        <v>14304.076182868492</v>
      </c>
      <c r="E71" s="16">
        <f>SUM(E68:E70)</f>
        <v>0</v>
      </c>
      <c r="F71" s="16">
        <f>SUM(F68:F70)</f>
        <v>0</v>
      </c>
      <c r="G71" s="16">
        <f>SUM(G68:G70)</f>
        <v>14304.076182868492</v>
      </c>
      <c r="H71" s="70">
        <f>(H68*G68)+(H69*G69)+(H70*G70)</f>
        <v>7152.0380914342459</v>
      </c>
      <c r="I71" s="70">
        <f>SUM(I68:I70)</f>
        <v>13497.910374890107</v>
      </c>
      <c r="J71" s="68"/>
      <c r="K71" s="43"/>
    </row>
    <row r="72" spans="2:11" ht="15.75" customHeight="1" x14ac:dyDescent="0.25">
      <c r="B72" s="5"/>
      <c r="C72" s="8"/>
      <c r="D72" s="18"/>
      <c r="E72" s="18"/>
      <c r="F72" s="18"/>
      <c r="G72" s="18"/>
      <c r="H72" s="18"/>
      <c r="I72" s="18"/>
      <c r="J72" s="44"/>
      <c r="K72" s="3"/>
    </row>
    <row r="73" spans="2:11" ht="15.75" customHeight="1" x14ac:dyDescent="0.25">
      <c r="B73" s="5"/>
      <c r="C73" s="8"/>
      <c r="D73" s="18"/>
      <c r="E73" s="18"/>
      <c r="F73" s="18"/>
      <c r="G73" s="18"/>
      <c r="H73" s="18"/>
      <c r="I73" s="18"/>
      <c r="J73" s="8"/>
      <c r="K73" s="3"/>
    </row>
    <row r="74" spans="2:11" ht="63.75" customHeight="1" x14ac:dyDescent="0.25">
      <c r="B74" s="54" t="s">
        <v>391</v>
      </c>
      <c r="C74" s="12"/>
      <c r="D74" s="20">
        <v>72666</v>
      </c>
      <c r="E74" s="20"/>
      <c r="F74" s="20"/>
      <c r="G74" s="71">
        <f>SUM(D74:F74)</f>
        <v>72666</v>
      </c>
      <c r="H74" s="83"/>
      <c r="I74" s="20">
        <v>72664.204307341206</v>
      </c>
      <c r="J74" s="75"/>
      <c r="K74" s="43"/>
    </row>
    <row r="75" spans="2:11" ht="69.75" customHeight="1" x14ac:dyDescent="0.25">
      <c r="B75" s="54" t="s">
        <v>392</v>
      </c>
      <c r="C75" s="12"/>
      <c r="D75" s="20">
        <v>22520.560000000001</v>
      </c>
      <c r="E75" s="20"/>
      <c r="F75" s="20"/>
      <c r="G75" s="71">
        <f>SUM(D75:F75)</f>
        <v>22520.560000000001</v>
      </c>
      <c r="H75" s="83"/>
      <c r="I75" s="20">
        <v>20585.082669111856</v>
      </c>
      <c r="J75" s="75"/>
      <c r="K75" s="43"/>
    </row>
    <row r="76" spans="2:11" ht="57" customHeight="1" x14ac:dyDescent="0.25">
      <c r="B76" s="54" t="s">
        <v>393</v>
      </c>
      <c r="C76" s="76"/>
      <c r="D76" s="20">
        <v>17777.63</v>
      </c>
      <c r="E76" s="20"/>
      <c r="F76" s="20"/>
      <c r="G76" s="71">
        <f>SUM(D76:F76)</f>
        <v>17777.63</v>
      </c>
      <c r="H76" s="83"/>
      <c r="I76" s="20">
        <v>17571.634566901899</v>
      </c>
      <c r="J76" s="75"/>
      <c r="K76" s="43"/>
    </row>
    <row r="77" spans="2:11" ht="65.25" customHeight="1" x14ac:dyDescent="0.25">
      <c r="B77" s="77" t="s">
        <v>394</v>
      </c>
      <c r="C77" s="12"/>
      <c r="D77" s="20">
        <v>10000</v>
      </c>
      <c r="E77" s="20"/>
      <c r="F77" s="20"/>
      <c r="G77" s="71">
        <f>SUM(D77:F77)</f>
        <v>10000</v>
      </c>
      <c r="H77" s="83"/>
      <c r="I77" s="20">
        <v>8273.4988176323623</v>
      </c>
      <c r="J77" s="75"/>
      <c r="K77" s="43"/>
    </row>
    <row r="78" spans="2:11" ht="38.25" customHeight="1" thickBot="1" x14ac:dyDescent="0.3">
      <c r="B78" s="5"/>
      <c r="C78" s="78" t="s">
        <v>401</v>
      </c>
      <c r="D78" s="85">
        <f>SUM(D74:D77)</f>
        <v>122964.19</v>
      </c>
      <c r="E78" s="85">
        <f>SUM(E74:E77)</f>
        <v>0</v>
      </c>
      <c r="F78" s="85">
        <f>SUM(F74:F77)</f>
        <v>0</v>
      </c>
      <c r="G78" s="85">
        <f>SUM(G74:G77)</f>
        <v>122964.19</v>
      </c>
      <c r="H78" s="70">
        <f>(H74*G74)+(H75*G75)+(H76*G76)+(H77*G77)</f>
        <v>0</v>
      </c>
      <c r="I78" s="70">
        <f>SUM(I74:I77)</f>
        <v>119094.42036098732</v>
      </c>
      <c r="J78" s="12"/>
      <c r="K78" s="10"/>
    </row>
    <row r="79" spans="2:11" ht="15.75" customHeight="1" thickBot="1" x14ac:dyDescent="0.3">
      <c r="B79" s="5"/>
      <c r="C79" s="130" t="s">
        <v>343</v>
      </c>
      <c r="D79" s="131"/>
      <c r="E79" s="131"/>
      <c r="F79" s="131"/>
      <c r="G79" s="131"/>
      <c r="H79" s="131"/>
      <c r="I79" s="131">
        <f>+I19+I24+I28+I35+I42+I46+I50+I56+I66+I71+I78</f>
        <v>419195.63017780508</v>
      </c>
      <c r="J79" s="8"/>
      <c r="K79" s="10"/>
    </row>
    <row r="80" spans="2:11" ht="15.75" customHeight="1" x14ac:dyDescent="0.25">
      <c r="B80" s="5"/>
      <c r="C80" s="286"/>
      <c r="D80" s="286"/>
      <c r="E80" s="286"/>
      <c r="F80" s="286"/>
      <c r="G80" s="286"/>
      <c r="H80" s="286"/>
      <c r="I80" s="287"/>
      <c r="J80" s="12"/>
      <c r="K80" s="10"/>
    </row>
    <row r="81" spans="2:11" ht="15.75" customHeight="1" thickBot="1" x14ac:dyDescent="0.3">
      <c r="B81" s="5"/>
      <c r="C81" s="54" t="s">
        <v>484</v>
      </c>
      <c r="D81" s="132"/>
      <c r="E81" s="132"/>
      <c r="F81" s="132"/>
      <c r="G81" s="132"/>
      <c r="H81" s="132"/>
      <c r="I81" s="132">
        <v>30046.22510187823</v>
      </c>
      <c r="J81" s="8"/>
      <c r="K81" s="10"/>
    </row>
    <row r="82" spans="2:11" ht="15.75" customHeight="1" thickBot="1" x14ac:dyDescent="0.3">
      <c r="B82" s="5"/>
      <c r="C82" s="286"/>
      <c r="D82" s="286"/>
      <c r="E82" s="286"/>
      <c r="F82" s="286"/>
      <c r="G82" s="286"/>
      <c r="H82" s="286">
        <f t="shared" ref="H82:I82" si="0">+H78+H80</f>
        <v>0</v>
      </c>
      <c r="I82" s="287">
        <f t="shared" si="0"/>
        <v>119094.42036098732</v>
      </c>
      <c r="J82" s="8"/>
      <c r="K82" s="10"/>
    </row>
    <row r="83" spans="2:11" ht="15.75" customHeight="1" thickBot="1" x14ac:dyDescent="0.3">
      <c r="B83" s="5"/>
      <c r="C83" s="130" t="s">
        <v>485</v>
      </c>
      <c r="D83" s="133"/>
      <c r="E83" s="133"/>
      <c r="F83" s="133"/>
      <c r="G83" s="134"/>
      <c r="H83" s="134"/>
      <c r="I83" s="134">
        <f>+I79+I81</f>
        <v>449241.85527968331</v>
      </c>
      <c r="J83" s="8"/>
      <c r="K83" s="10"/>
    </row>
    <row r="84" spans="2:11" ht="15.75" customHeight="1" x14ac:dyDescent="0.25">
      <c r="B84" s="5"/>
      <c r="C84" s="8"/>
      <c r="D84" s="18"/>
      <c r="E84" s="18"/>
      <c r="F84" s="18"/>
      <c r="G84" s="18"/>
      <c r="H84" s="18"/>
      <c r="I84" s="18"/>
      <c r="J84" s="8"/>
      <c r="K84" s="10"/>
    </row>
    <row r="85" spans="2:11" ht="15.75" customHeight="1" thickBot="1" x14ac:dyDescent="0.3">
      <c r="B85" s="5"/>
      <c r="C85" s="8"/>
      <c r="D85" s="18"/>
      <c r="E85" s="18"/>
      <c r="F85" s="18"/>
      <c r="G85" s="18"/>
      <c r="H85" s="18"/>
      <c r="I85" s="18"/>
      <c r="J85" s="8"/>
      <c r="K85" s="10"/>
    </row>
    <row r="86" spans="2:11" ht="15.75" x14ac:dyDescent="0.25">
      <c r="B86" s="5"/>
      <c r="C86" s="283" t="s">
        <v>413</v>
      </c>
      <c r="D86" s="284"/>
      <c r="E86" s="284"/>
      <c r="F86" s="284"/>
      <c r="G86" s="285"/>
      <c r="H86" s="10"/>
      <c r="I86" s="98"/>
      <c r="J86" s="10"/>
    </row>
    <row r="87" spans="2:11" ht="40.5" customHeight="1" x14ac:dyDescent="0.25">
      <c r="B87" s="5"/>
      <c r="C87" s="295"/>
      <c r="D87" s="70" t="s">
        <v>404</v>
      </c>
      <c r="E87" s="70" t="s">
        <v>405</v>
      </c>
      <c r="F87" s="70" t="s">
        <v>406</v>
      </c>
      <c r="G87" s="297" t="s">
        <v>2</v>
      </c>
      <c r="H87" s="8"/>
      <c r="I87" s="18"/>
      <c r="J87" s="10"/>
    </row>
    <row r="88" spans="2:11" ht="24.75" customHeight="1" x14ac:dyDescent="0.25">
      <c r="B88" s="5"/>
      <c r="C88" s="296"/>
      <c r="D88" s="66">
        <f>D13</f>
        <v>0</v>
      </c>
      <c r="E88" s="66">
        <f>E13</f>
        <v>0</v>
      </c>
      <c r="F88" s="66">
        <f>F13</f>
        <v>0</v>
      </c>
      <c r="G88" s="298"/>
      <c r="H88" s="8"/>
      <c r="I88" s="18"/>
      <c r="J88" s="10"/>
    </row>
    <row r="89" spans="2:11" ht="41.25" customHeight="1" x14ac:dyDescent="0.25">
      <c r="B89" s="19"/>
      <c r="C89" s="72" t="s">
        <v>402</v>
      </c>
      <c r="D89" s="55">
        <f>SUM(D19,D24,D28,D35,D42,D46,D50,D56,D66,D71,D74,D75,D76,D77)-0.01</f>
        <v>436448.87700856349</v>
      </c>
      <c r="E89" s="55">
        <f>SUM(E19,E24,E28,E35,E42,E46,E50,E56,E66,E71,E74,E75,E76,E77)</f>
        <v>0</v>
      </c>
      <c r="F89" s="55">
        <f>SUM(F19,F24,F28,F35,F42,F46,F50,F56,F66,F71,F74,F75,F76,F77)</f>
        <v>0</v>
      </c>
      <c r="G89" s="73">
        <f>SUM(D89:F89)</f>
        <v>436448.87700856349</v>
      </c>
      <c r="H89" s="8"/>
      <c r="I89" s="18"/>
      <c r="J89" s="11"/>
    </row>
    <row r="90" spans="2:11" ht="51.75" customHeight="1" x14ac:dyDescent="0.25">
      <c r="B90" s="4"/>
      <c r="C90" s="110" t="s">
        <v>403</v>
      </c>
      <c r="D90" s="55">
        <f>D89*0.07</f>
        <v>30551.421390599447</v>
      </c>
      <c r="E90" s="55">
        <f>E89*0.07</f>
        <v>0</v>
      </c>
      <c r="F90" s="55">
        <f>F89*0.07</f>
        <v>0</v>
      </c>
      <c r="G90" s="73">
        <f>G89*0.07</f>
        <v>30551.421390599447</v>
      </c>
      <c r="H90" s="4"/>
      <c r="I90" s="99"/>
      <c r="J90" s="1"/>
    </row>
    <row r="91" spans="2:11" ht="51.75" customHeight="1" thickBot="1" x14ac:dyDescent="0.3">
      <c r="B91" s="4"/>
      <c r="C91" s="22" t="s">
        <v>2</v>
      </c>
      <c r="D91" s="60">
        <f>SUM(D89:D90)</f>
        <v>467000.29839916294</v>
      </c>
      <c r="E91" s="60">
        <f>SUM(E89:E90)</f>
        <v>0</v>
      </c>
      <c r="F91" s="60">
        <f>SUM(F89:F90)</f>
        <v>0</v>
      </c>
      <c r="G91" s="74">
        <f>SUM(G89:G90)</f>
        <v>467000.29839916294</v>
      </c>
      <c r="H91" s="4"/>
      <c r="I91" s="99"/>
      <c r="J91" s="1"/>
    </row>
    <row r="92" spans="2:11" ht="42" customHeight="1" x14ac:dyDescent="0.25">
      <c r="B92" s="4"/>
      <c r="J92" s="3"/>
      <c r="K92" s="1"/>
    </row>
    <row r="93" spans="2:11" s="29" customFormat="1" ht="29.25" customHeight="1" thickBot="1" x14ac:dyDescent="0.3">
      <c r="B93" s="8"/>
      <c r="C93" s="23"/>
      <c r="D93" s="24"/>
      <c r="E93" s="24"/>
      <c r="F93" s="24"/>
      <c r="G93" s="24"/>
      <c r="H93" s="24"/>
      <c r="I93" s="101"/>
      <c r="J93" s="10"/>
      <c r="K93" s="11"/>
    </row>
    <row r="94" spans="2:11" ht="23.25" customHeight="1" x14ac:dyDescent="0.25">
      <c r="B94" s="1"/>
      <c r="C94" s="289" t="s">
        <v>407</v>
      </c>
      <c r="D94" s="290"/>
      <c r="E94" s="291"/>
      <c r="F94" s="291"/>
      <c r="G94" s="291"/>
      <c r="H94" s="292"/>
      <c r="I94" s="102"/>
      <c r="J94" s="1"/>
      <c r="K94" s="30"/>
    </row>
    <row r="95" spans="2:11" ht="41.25" customHeight="1" x14ac:dyDescent="0.25">
      <c r="B95" s="1"/>
      <c r="C95" s="56"/>
      <c r="D95" s="70" t="s">
        <v>404</v>
      </c>
      <c r="E95" s="70" t="s">
        <v>405</v>
      </c>
      <c r="F95" s="70" t="s">
        <v>406</v>
      </c>
      <c r="G95" s="299" t="s">
        <v>2</v>
      </c>
      <c r="H95" s="301" t="s">
        <v>1</v>
      </c>
      <c r="I95" s="102"/>
      <c r="J95" s="1"/>
      <c r="K95" s="30"/>
    </row>
    <row r="96" spans="2:11" ht="27.75" customHeight="1" x14ac:dyDescent="0.25">
      <c r="B96" s="1"/>
      <c r="C96" s="56"/>
      <c r="D96" s="57">
        <f>D13</f>
        <v>0</v>
      </c>
      <c r="E96" s="57">
        <f>E13</f>
        <v>0</v>
      </c>
      <c r="F96" s="57">
        <f>F13</f>
        <v>0</v>
      </c>
      <c r="G96" s="300"/>
      <c r="H96" s="302"/>
      <c r="I96" s="102"/>
      <c r="J96" s="1"/>
      <c r="K96" s="30"/>
    </row>
    <row r="97" spans="1:11" ht="55.5" customHeight="1" x14ac:dyDescent="0.25">
      <c r="B97" s="1"/>
      <c r="C97" s="21" t="s">
        <v>408</v>
      </c>
      <c r="D97" s="58">
        <f>$D$91*H97</f>
        <v>163450.10443970701</v>
      </c>
      <c r="E97" s="59">
        <f>$E$91*H97</f>
        <v>0</v>
      </c>
      <c r="F97" s="59">
        <f>$F$91*H97</f>
        <v>0</v>
      </c>
      <c r="G97" s="59">
        <f>SUM(D97:F97)</f>
        <v>163450.10443970701</v>
      </c>
      <c r="H97" s="86">
        <v>0.35</v>
      </c>
      <c r="I97" s="98"/>
      <c r="J97" s="1"/>
      <c r="K97" s="30"/>
    </row>
    <row r="98" spans="1:11" ht="57.75" customHeight="1" x14ac:dyDescent="0.25">
      <c r="B98" s="288"/>
      <c r="C98" s="79" t="s">
        <v>409</v>
      </c>
      <c r="D98" s="58">
        <f>$D$91*H98</f>
        <v>163450.10443970701</v>
      </c>
      <c r="E98" s="59">
        <f>$E$91*H98</f>
        <v>0</v>
      </c>
      <c r="F98" s="59">
        <f>$F$91*H98</f>
        <v>0</v>
      </c>
      <c r="G98" s="80">
        <f>SUM(D98:F98)</f>
        <v>163450.10443970701</v>
      </c>
      <c r="H98" s="87">
        <v>0.35</v>
      </c>
      <c r="I98" s="98"/>
      <c r="J98" s="30"/>
      <c r="K98" s="30"/>
    </row>
    <row r="99" spans="1:11" ht="57.75" customHeight="1" x14ac:dyDescent="0.25">
      <c r="B99" s="288"/>
      <c r="C99" s="79" t="s">
        <v>410</v>
      </c>
      <c r="D99" s="58">
        <f>$D$91*H99</f>
        <v>140100.08951974887</v>
      </c>
      <c r="E99" s="59">
        <f>$E$91*H99</f>
        <v>0</v>
      </c>
      <c r="F99" s="59">
        <f>$F$91*H99</f>
        <v>0</v>
      </c>
      <c r="G99" s="80">
        <f>SUM(D99:F99)</f>
        <v>140100.08951974887</v>
      </c>
      <c r="H99" s="88">
        <v>0.3</v>
      </c>
      <c r="I99" s="103"/>
      <c r="J99" s="30"/>
      <c r="K99" s="30"/>
    </row>
    <row r="100" spans="1:11" ht="38.25" customHeight="1" thickBot="1" x14ac:dyDescent="0.3">
      <c r="B100" s="288"/>
      <c r="C100" s="22" t="s">
        <v>2</v>
      </c>
      <c r="D100" s="60">
        <f>SUM(D97:D99)</f>
        <v>467000.29839916289</v>
      </c>
      <c r="E100" s="60">
        <f>SUM(E97:E99)</f>
        <v>0</v>
      </c>
      <c r="F100" s="60">
        <f>SUM(F97:F99)</f>
        <v>0</v>
      </c>
      <c r="G100" s="60">
        <f>SUM(G97:G99)</f>
        <v>467000.29839916289</v>
      </c>
      <c r="H100" s="61">
        <f>SUM(H97:H99)</f>
        <v>1</v>
      </c>
      <c r="I100" s="104"/>
      <c r="J100" s="30"/>
      <c r="K100" s="30"/>
    </row>
    <row r="101" spans="1:11" ht="21.75" customHeight="1" thickBot="1" x14ac:dyDescent="0.3">
      <c r="B101" s="288"/>
      <c r="C101" s="2"/>
      <c r="D101" s="6"/>
      <c r="E101" s="6"/>
      <c r="F101" s="6"/>
      <c r="G101" s="6"/>
      <c r="H101" s="6"/>
      <c r="I101" s="105"/>
      <c r="J101" s="30"/>
      <c r="K101" s="30"/>
    </row>
    <row r="102" spans="1:11" ht="49.5" customHeight="1" thickBot="1" x14ac:dyDescent="0.3">
      <c r="B102" s="288"/>
      <c r="C102" s="62" t="s">
        <v>425</v>
      </c>
      <c r="D102" s="63">
        <f>SUM(H19,H24,H28,H35,H42,H46,H50,H56,H66,H71)*1.07</f>
        <v>165836.48312879939</v>
      </c>
      <c r="E102" s="24"/>
      <c r="F102" s="24"/>
      <c r="G102" s="24"/>
      <c r="H102" s="135" t="s">
        <v>427</v>
      </c>
      <c r="I102" s="136">
        <f>+I83</f>
        <v>449241.85527968331</v>
      </c>
      <c r="J102" s="30"/>
      <c r="K102" s="30"/>
    </row>
    <row r="103" spans="1:11" ht="28.5" customHeight="1" thickBot="1" x14ac:dyDescent="0.3">
      <c r="B103" s="288"/>
      <c r="C103" s="64" t="s">
        <v>411</v>
      </c>
      <c r="D103" s="94">
        <f>D102/G91</f>
        <v>0.35511001534104508</v>
      </c>
      <c r="E103" s="34"/>
      <c r="F103" s="34"/>
      <c r="G103" s="34"/>
      <c r="H103" s="137" t="s">
        <v>428</v>
      </c>
      <c r="I103" s="141">
        <f>I102/G89</f>
        <v>1.0293115160675939</v>
      </c>
      <c r="J103" s="30"/>
      <c r="K103" s="30"/>
    </row>
    <row r="104" spans="1:11" ht="28.5" customHeight="1" x14ac:dyDescent="0.25">
      <c r="B104" s="288"/>
      <c r="C104" s="303"/>
      <c r="D104" s="304"/>
      <c r="E104" s="35"/>
      <c r="F104" s="35"/>
      <c r="G104" s="35"/>
      <c r="J104" s="30"/>
      <c r="K104" s="30"/>
    </row>
    <row r="105" spans="1:11" ht="28.5" customHeight="1" x14ac:dyDescent="0.25">
      <c r="B105" s="288"/>
      <c r="C105" s="64" t="s">
        <v>426</v>
      </c>
      <c r="D105" s="65">
        <f>SUM(D76:F77)*1.07</f>
        <v>29722.064100000003</v>
      </c>
      <c r="E105" s="36"/>
      <c r="F105" s="36"/>
      <c r="G105" s="36"/>
      <c r="J105" s="30"/>
      <c r="K105" s="30"/>
    </row>
    <row r="106" spans="1:11" ht="23.25" customHeight="1" x14ac:dyDescent="0.25">
      <c r="B106" s="288"/>
      <c r="C106" s="64" t="s">
        <v>412</v>
      </c>
      <c r="D106" s="94">
        <f>D105/G91</f>
        <v>6.3644636206624916E-2</v>
      </c>
      <c r="E106" s="36"/>
      <c r="F106" s="36"/>
      <c r="G106" s="36"/>
      <c r="J106" s="30"/>
      <c r="K106" s="30"/>
    </row>
    <row r="107" spans="1:11" ht="66.75" customHeight="1" thickBot="1" x14ac:dyDescent="0.3">
      <c r="B107" s="288"/>
      <c r="C107" s="293" t="s">
        <v>422</v>
      </c>
      <c r="D107" s="294"/>
      <c r="E107" s="25"/>
      <c r="F107" s="25"/>
      <c r="G107" s="25"/>
      <c r="H107" s="30"/>
      <c r="I107" s="106"/>
      <c r="J107" s="30"/>
      <c r="K107" s="30"/>
    </row>
    <row r="108" spans="1:11" ht="55.5" customHeight="1" x14ac:dyDescent="0.25">
      <c r="B108" s="288"/>
      <c r="K108" s="29"/>
    </row>
    <row r="109" spans="1:11" ht="42.75" customHeight="1" x14ac:dyDescent="0.25">
      <c r="B109" s="288"/>
      <c r="J109" s="30"/>
    </row>
    <row r="110" spans="1:11" ht="21.75" customHeight="1" x14ac:dyDescent="0.25">
      <c r="B110" s="288"/>
      <c r="J110" s="30"/>
    </row>
    <row r="111" spans="1:11" ht="21.75" customHeight="1" x14ac:dyDescent="0.25">
      <c r="A111" s="30"/>
      <c r="B111" s="288"/>
    </row>
    <row r="112" spans="1:11" s="30" customFormat="1" ht="23.25" customHeight="1" x14ac:dyDescent="0.25">
      <c r="A112" s="28"/>
      <c r="B112" s="288"/>
      <c r="C112" s="28"/>
      <c r="D112" s="28"/>
      <c r="E112" s="28"/>
      <c r="F112" s="28"/>
      <c r="G112" s="28"/>
      <c r="H112" s="28"/>
      <c r="I112" s="100"/>
      <c r="J112" s="28"/>
      <c r="K112" s="28"/>
    </row>
    <row r="113" ht="23.25" customHeight="1" x14ac:dyDescent="0.25"/>
    <row r="114" ht="21.75" customHeight="1" x14ac:dyDescent="0.25"/>
    <row r="115" ht="16.5" customHeight="1" x14ac:dyDescent="0.25"/>
    <row r="116" ht="29.25" customHeight="1" x14ac:dyDescent="0.25"/>
    <row r="117" ht="24.75" customHeight="1" x14ac:dyDescent="0.25"/>
    <row r="118" ht="33" customHeight="1" x14ac:dyDescent="0.25"/>
    <row r="120" ht="15" customHeight="1" x14ac:dyDescent="0.25"/>
    <row r="121" ht="25.5" customHeight="1" x14ac:dyDescent="0.25"/>
    <row r="172" spans="1:1" x14ac:dyDescent="0.25">
      <c r="A172" s="28" t="s">
        <v>423</v>
      </c>
    </row>
  </sheetData>
  <sheetProtection formatCells="0" formatColumns="0" formatRows="0"/>
  <mergeCells count="26">
    <mergeCell ref="C57:J57"/>
    <mergeCell ref="C67:J67"/>
    <mergeCell ref="C43:J43"/>
    <mergeCell ref="C47:J47"/>
    <mergeCell ref="C52:J52"/>
    <mergeCell ref="C53:J53"/>
    <mergeCell ref="C29:J29"/>
    <mergeCell ref="C14:J14"/>
    <mergeCell ref="C37:J37"/>
    <mergeCell ref="C38:J38"/>
    <mergeCell ref="B6:M6"/>
    <mergeCell ref="B9:H9"/>
    <mergeCell ref="C20:J20"/>
    <mergeCell ref="C15:J15"/>
    <mergeCell ref="C25:J25"/>
    <mergeCell ref="C86:G86"/>
    <mergeCell ref="C80:I80"/>
    <mergeCell ref="C82:I82"/>
    <mergeCell ref="B98:B112"/>
    <mergeCell ref="C94:H94"/>
    <mergeCell ref="C107:D107"/>
    <mergeCell ref="C87:C88"/>
    <mergeCell ref="G87:G88"/>
    <mergeCell ref="G95:G96"/>
    <mergeCell ref="H95:H96"/>
    <mergeCell ref="C104:D104"/>
  </mergeCells>
  <conditionalFormatting sqref="D103">
    <cfRule type="cellIs" dxfId="25" priority="46" operator="lessThan">
      <formula>0.15</formula>
    </cfRule>
  </conditionalFormatting>
  <conditionalFormatting sqref="D106">
    <cfRule type="cellIs" dxfId="24" priority="44" operator="lessThan">
      <formula>0.05</formula>
    </cfRule>
  </conditionalFormatting>
  <conditionalFormatting sqref="H100:I100">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103:G103"/>
    <dataValidation allowBlank="1" showInputMessage="1" showErrorMessage="1" prompt="M&amp;E Budget Cannot be Less than 5%_x000a_" sqref="D106:G106"/>
    <dataValidation allowBlank="1" showInputMessage="1" showErrorMessage="1" prompt="Insert *text* description of Outcome here" sqref="C14:J14 C37:J37 C52:J52"/>
    <dataValidation allowBlank="1" showInputMessage="1" showErrorMessage="1" prompt="Insert *text* description of Output here" sqref="C15 C20 C25 C29 C38 C43 C47 C53 C57 C67"/>
    <dataValidation allowBlank="1" showInputMessage="1" showErrorMessage="1" prompt="Insert *text* description of Activity here" sqref="C16 C21 C26 C30 C39 C44 C48 C54 C58 C68"/>
    <dataValidation allowBlank="1" showInputMessage="1" showErrorMessage="1" prompt="Insert name of recipient agency here _x000a_" sqref="D13:G13"/>
    <dataValidation allowBlank="1" showErrorMessage="1" prompt="% Towards Gender Equality and Women's Empowerment Must be Higher than 15%_x000a_" sqref="D105:G105"/>
  </dataValidations>
  <pageMargins left="0.7" right="0.7" top="0.75" bottom="0.75" header="0.3" footer="0.3"/>
  <pageSetup scale="74" orientation="landscape"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75"/>
  <sheetViews>
    <sheetView showGridLines="0" showZeros="0" tabSelected="1" topLeftCell="A148" zoomScale="60" zoomScaleNormal="60" workbookViewId="0">
      <selection activeCell="P157" sqref="P157"/>
    </sheetView>
  </sheetViews>
  <sheetFormatPr baseColWidth="10" defaultColWidth="9.140625" defaultRowHeight="15.75" x14ac:dyDescent="0.25"/>
  <cols>
    <col min="1" max="1" width="4.5703125" style="145" customWidth="1"/>
    <col min="2" max="2" width="3.28515625" style="145" customWidth="1"/>
    <col min="3" max="3" width="51.5703125" style="145" customWidth="1"/>
    <col min="4" max="4" width="34.28515625" style="146" customWidth="1"/>
    <col min="5" max="5" width="35" style="146" hidden="1" customWidth="1"/>
    <col min="6" max="6" width="34" style="146" hidden="1" customWidth="1"/>
    <col min="7" max="7" width="25.7109375" style="145" hidden="1" customWidth="1"/>
    <col min="8" max="8" width="21.5703125" style="145" customWidth="1"/>
    <col min="9" max="9" width="16.85546875" style="145" hidden="1" customWidth="1"/>
    <col min="10" max="10" width="19.42578125" style="145" hidden="1" customWidth="1"/>
    <col min="11" max="11" width="19" style="145" hidden="1" customWidth="1"/>
    <col min="12" max="12" width="33" style="145" customWidth="1"/>
    <col min="13" max="14" width="22.7109375" style="145" customWidth="1"/>
    <col min="15" max="15" width="23.5703125" style="145" customWidth="1"/>
    <col min="16" max="16" width="32.140625" style="145" customWidth="1"/>
    <col min="17" max="17" width="51.42578125" style="145" customWidth="1"/>
    <col min="18" max="18" width="17.7109375" style="145" customWidth="1"/>
    <col min="19" max="19" width="23.42578125" style="145" customWidth="1"/>
    <col min="20" max="20" width="18.5703125" style="145" customWidth="1"/>
    <col min="21" max="21" width="17.42578125" style="145" customWidth="1"/>
    <col min="22" max="22" width="25.140625" style="145" customWidth="1"/>
    <col min="23" max="16384" width="9.140625" style="145"/>
  </cols>
  <sheetData>
    <row r="1" spans="3:13" ht="24" customHeight="1" x14ac:dyDescent="0.25"/>
    <row r="2" spans="3:13" ht="52.15" customHeight="1" thickBot="1" x14ac:dyDescent="0.75">
      <c r="C2" s="321" t="s">
        <v>492</v>
      </c>
      <c r="D2" s="321"/>
      <c r="E2" s="321"/>
      <c r="F2" s="321"/>
      <c r="G2" s="26"/>
      <c r="H2" s="27"/>
      <c r="I2" s="27"/>
    </row>
    <row r="3" spans="3:13" ht="24" customHeight="1" x14ac:dyDescent="0.25">
      <c r="C3" s="147" t="s">
        <v>493</v>
      </c>
      <c r="D3" s="322" t="s">
        <v>494</v>
      </c>
      <c r="E3" s="323"/>
      <c r="F3" s="323"/>
      <c r="G3" s="323"/>
      <c r="H3" s="323"/>
      <c r="I3" s="323"/>
      <c r="J3" s="323"/>
      <c r="K3" s="323"/>
      <c r="L3" s="323"/>
      <c r="M3" s="324"/>
    </row>
    <row r="4" spans="3:13" ht="24" customHeight="1" x14ac:dyDescent="0.25">
      <c r="C4" s="148" t="s">
        <v>495</v>
      </c>
      <c r="D4" s="325" t="s">
        <v>438</v>
      </c>
      <c r="E4" s="326"/>
      <c r="F4" s="326"/>
      <c r="G4" s="326"/>
      <c r="H4" s="326"/>
      <c r="I4" s="326"/>
      <c r="J4" s="326"/>
      <c r="K4" s="326"/>
      <c r="L4" s="326"/>
      <c r="M4" s="327"/>
    </row>
    <row r="5" spans="3:13" ht="61.15" customHeight="1" x14ac:dyDescent="0.25">
      <c r="C5" s="148" t="s">
        <v>496</v>
      </c>
      <c r="D5" s="325" t="s">
        <v>497</v>
      </c>
      <c r="E5" s="326"/>
      <c r="F5" s="326"/>
      <c r="G5" s="326"/>
      <c r="H5" s="326"/>
      <c r="I5" s="326"/>
      <c r="J5" s="326"/>
      <c r="K5" s="326"/>
      <c r="L5" s="326"/>
      <c r="M5" s="327"/>
    </row>
    <row r="6" spans="3:13" ht="24" customHeight="1" x14ac:dyDescent="0.25">
      <c r="C6" s="328" t="s">
        <v>498</v>
      </c>
      <c r="D6" s="330" t="s">
        <v>499</v>
      </c>
      <c r="E6" s="331"/>
      <c r="F6" s="331"/>
      <c r="G6" s="331"/>
      <c r="H6" s="331"/>
      <c r="I6" s="331"/>
      <c r="J6" s="331"/>
      <c r="K6" s="331"/>
      <c r="L6" s="331"/>
      <c r="M6" s="332"/>
    </row>
    <row r="7" spans="3:13" ht="102" customHeight="1" thickBot="1" x14ac:dyDescent="0.3">
      <c r="C7" s="329"/>
      <c r="D7" s="333"/>
      <c r="E7" s="334"/>
      <c r="F7" s="334"/>
      <c r="G7" s="334"/>
      <c r="H7" s="334"/>
      <c r="I7" s="334"/>
      <c r="J7" s="334"/>
      <c r="K7" s="334"/>
      <c r="L7" s="334"/>
      <c r="M7" s="335"/>
    </row>
    <row r="8" spans="3:13" ht="24" customHeight="1" x14ac:dyDescent="0.25">
      <c r="C8" s="31"/>
      <c r="D8" s="28"/>
      <c r="E8" s="28"/>
      <c r="F8" s="28"/>
      <c r="G8" s="28"/>
      <c r="H8" s="28"/>
      <c r="I8" s="28"/>
    </row>
    <row r="9" spans="3:13" ht="24" customHeight="1" x14ac:dyDescent="0.25">
      <c r="C9" s="31"/>
      <c r="D9" s="28"/>
      <c r="E9" s="28"/>
      <c r="F9" s="28"/>
      <c r="G9" s="28"/>
      <c r="H9" s="28"/>
      <c r="I9" s="28"/>
    </row>
    <row r="10" spans="3:13" ht="24" customHeight="1" x14ac:dyDescent="0.25">
      <c r="C10" s="31"/>
      <c r="D10" s="28"/>
      <c r="E10" s="28"/>
      <c r="F10" s="28"/>
      <c r="G10" s="28"/>
      <c r="H10" s="28"/>
      <c r="I10" s="28"/>
    </row>
    <row r="11" spans="3:13" ht="24" customHeight="1" thickBot="1" x14ac:dyDescent="0.3">
      <c r="C11" s="31"/>
      <c r="D11" s="28"/>
      <c r="E11" s="28"/>
      <c r="F11" s="28"/>
      <c r="G11" s="28"/>
      <c r="H11" s="28"/>
      <c r="I11" s="28"/>
    </row>
    <row r="12" spans="3:13" ht="41.25" customHeight="1" x14ac:dyDescent="0.55000000000000004">
      <c r="C12" s="336" t="s">
        <v>500</v>
      </c>
      <c r="D12" s="337"/>
      <c r="E12" s="337"/>
      <c r="F12" s="337"/>
      <c r="G12" s="338"/>
      <c r="H12" s="149"/>
      <c r="I12" s="149"/>
      <c r="J12" s="150"/>
      <c r="K12" s="151"/>
    </row>
    <row r="13" spans="3:13" ht="24" customHeight="1" x14ac:dyDescent="0.25">
      <c r="C13" s="339" t="s">
        <v>501</v>
      </c>
      <c r="D13" s="340"/>
      <c r="E13" s="340"/>
      <c r="F13" s="340"/>
      <c r="G13" s="340"/>
      <c r="H13" s="340"/>
      <c r="I13" s="340"/>
      <c r="J13" s="341"/>
      <c r="K13" s="151"/>
    </row>
    <row r="14" spans="3:13" ht="24" customHeight="1" x14ac:dyDescent="0.25">
      <c r="C14" s="339"/>
      <c r="D14" s="340"/>
      <c r="E14" s="340"/>
      <c r="F14" s="340"/>
      <c r="G14" s="340"/>
      <c r="H14" s="340"/>
      <c r="I14" s="340"/>
      <c r="J14" s="341"/>
      <c r="K14" s="151"/>
    </row>
    <row r="15" spans="3:13" ht="24" customHeight="1" x14ac:dyDescent="0.25">
      <c r="C15" s="339"/>
      <c r="D15" s="340"/>
      <c r="E15" s="340"/>
      <c r="F15" s="340"/>
      <c r="G15" s="340"/>
      <c r="H15" s="340"/>
      <c r="I15" s="340"/>
      <c r="J15" s="341"/>
      <c r="K15" s="151"/>
    </row>
    <row r="16" spans="3:13" ht="21.75" customHeight="1" thickBot="1" x14ac:dyDescent="0.3">
      <c r="C16" s="342"/>
      <c r="D16" s="343"/>
      <c r="E16" s="343"/>
      <c r="F16" s="343"/>
      <c r="G16" s="343"/>
      <c r="H16" s="343"/>
      <c r="I16" s="343"/>
      <c r="J16" s="344"/>
    </row>
    <row r="17" spans="2:15" ht="24" customHeight="1" thickBot="1" x14ac:dyDescent="0.3">
      <c r="C17" s="152"/>
      <c r="D17" s="153"/>
      <c r="E17" s="153"/>
      <c r="F17" s="153"/>
      <c r="G17" s="154"/>
      <c r="H17" s="154"/>
      <c r="I17" s="154"/>
      <c r="J17" s="154"/>
    </row>
    <row r="18" spans="2:15" ht="59.25" customHeight="1" thickBot="1" x14ac:dyDescent="0.45">
      <c r="C18" s="312" t="s">
        <v>502</v>
      </c>
      <c r="D18" s="313"/>
      <c r="E18" s="313"/>
      <c r="F18" s="314"/>
      <c r="H18" s="155"/>
    </row>
    <row r="19" spans="2:15" ht="24" customHeight="1" thickBot="1" x14ac:dyDescent="0.3">
      <c r="C19" s="156"/>
      <c r="D19" s="156"/>
      <c r="E19" s="156"/>
      <c r="F19" s="156"/>
      <c r="I19" s="345" t="s">
        <v>503</v>
      </c>
      <c r="J19" s="346"/>
      <c r="K19" s="346"/>
      <c r="L19" s="347"/>
    </row>
    <row r="20" spans="2:15" ht="40.5" customHeight="1" thickBot="1" x14ac:dyDescent="0.3">
      <c r="C20" s="156"/>
      <c r="D20" s="157" t="s">
        <v>504</v>
      </c>
      <c r="E20" s="157" t="s">
        <v>505</v>
      </c>
      <c r="F20" s="157" t="s">
        <v>506</v>
      </c>
      <c r="G20" s="348" t="s">
        <v>2</v>
      </c>
      <c r="I20" s="350" t="s">
        <v>404</v>
      </c>
      <c r="J20" s="351"/>
      <c r="K20" s="352"/>
      <c r="L20" s="255" t="s">
        <v>404</v>
      </c>
      <c r="M20" s="365" t="s">
        <v>541</v>
      </c>
      <c r="N20" s="365" t="s">
        <v>542</v>
      </c>
      <c r="O20" s="365" t="s">
        <v>490</v>
      </c>
    </row>
    <row r="21" spans="2:15" ht="40.5" customHeight="1" x14ac:dyDescent="0.25">
      <c r="C21" s="156"/>
      <c r="D21" s="158">
        <f>'[1]1) Tableau budgétaire 1'!D13</f>
        <v>0</v>
      </c>
      <c r="E21" s="158">
        <f>'[1]1) Tableau budgétaire 1'!E13</f>
        <v>0</v>
      </c>
      <c r="F21" s="158">
        <f>'[1]1) Tableau budgétaire 1'!F13</f>
        <v>0</v>
      </c>
      <c r="G21" s="349"/>
      <c r="I21" s="353" t="s">
        <v>438</v>
      </c>
      <c r="J21" s="354"/>
      <c r="K21" s="355"/>
      <c r="L21" s="255" t="s">
        <v>438</v>
      </c>
      <c r="M21" s="366"/>
      <c r="N21" s="366"/>
      <c r="O21" s="366"/>
    </row>
    <row r="22" spans="2:15" ht="24" customHeight="1" x14ac:dyDescent="0.25">
      <c r="B22" s="316" t="s">
        <v>508</v>
      </c>
      <c r="C22" s="317"/>
      <c r="D22" s="317"/>
      <c r="E22" s="317"/>
      <c r="F22" s="317"/>
      <c r="G22" s="318"/>
      <c r="I22" s="159" t="s">
        <v>509</v>
      </c>
      <c r="J22" s="160" t="s">
        <v>510</v>
      </c>
      <c r="K22" s="161" t="s">
        <v>511</v>
      </c>
      <c r="L22" s="319" t="s">
        <v>507</v>
      </c>
      <c r="M22" s="366"/>
      <c r="N22" s="366"/>
      <c r="O22" s="366"/>
    </row>
    <row r="23" spans="2:15" ht="22.5" customHeight="1" x14ac:dyDescent="0.25">
      <c r="C23" s="316" t="s">
        <v>512</v>
      </c>
      <c r="D23" s="317"/>
      <c r="E23" s="317"/>
      <c r="F23" s="317"/>
      <c r="G23" s="318"/>
      <c r="I23" s="162"/>
      <c r="J23" s="163"/>
      <c r="K23" s="164"/>
      <c r="L23" s="320"/>
      <c r="M23" s="320"/>
      <c r="N23" s="320"/>
      <c r="O23" s="320"/>
    </row>
    <row r="24" spans="2:15" ht="24.75" customHeight="1" thickBot="1" x14ac:dyDescent="0.3">
      <c r="C24" s="165" t="s">
        <v>513</v>
      </c>
      <c r="D24" s="166">
        <f>+D32</f>
        <v>22841.095890410958</v>
      </c>
      <c r="E24" s="166">
        <f>'[1]1) Tableau budgétaire 1'!E24</f>
        <v>0</v>
      </c>
      <c r="F24" s="166">
        <f>'[1]1) Tableau budgétaire 1'!F24</f>
        <v>0</v>
      </c>
      <c r="G24" s="167">
        <f>SUM(D24:F24)</f>
        <v>22841.095890410958</v>
      </c>
      <c r="I24" s="168">
        <f t="shared" ref="I24:O24" si="0">+I32</f>
        <v>128.22</v>
      </c>
      <c r="J24" s="169">
        <f t="shared" si="0"/>
        <v>1649.7989041095889</v>
      </c>
      <c r="K24" s="170">
        <f t="shared" si="0"/>
        <v>21319.516986301373</v>
      </c>
      <c r="L24" s="237">
        <f t="shared" si="0"/>
        <v>21319.516986301373</v>
      </c>
      <c r="M24" s="248">
        <f t="shared" si="0"/>
        <v>19983.647118533187</v>
      </c>
      <c r="N24" s="242">
        <f t="shared" si="0"/>
        <v>1335.8698677681855</v>
      </c>
      <c r="O24" s="250">
        <f t="shared" si="0"/>
        <v>0.93734051908274774</v>
      </c>
    </row>
    <row r="25" spans="2:15" ht="21.75" customHeight="1" x14ac:dyDescent="0.25">
      <c r="C25" s="172" t="s">
        <v>414</v>
      </c>
      <c r="D25" s="173">
        <v>1068.4931506849316</v>
      </c>
      <c r="E25" s="174"/>
      <c r="F25" s="174"/>
      <c r="G25" s="175">
        <f t="shared" ref="G25:G32" si="1">SUM(D25:F25)</f>
        <v>1068.4931506849316</v>
      </c>
      <c r="I25" s="176">
        <v>128.22</v>
      </c>
      <c r="J25" s="177">
        <v>0</v>
      </c>
      <c r="K25" s="170">
        <f>+D25+I25-J25</f>
        <v>1196.7131506849316</v>
      </c>
      <c r="L25" s="237">
        <f>K25</f>
        <v>1196.7131506849316</v>
      </c>
      <c r="M25" s="253">
        <v>1125.1607338401993</v>
      </c>
      <c r="N25" s="253">
        <f>+L25-M25</f>
        <v>71.552416844732306</v>
      </c>
      <c r="O25" s="251">
        <f>+M25/L25</f>
        <v>0.94020921654969725</v>
      </c>
    </row>
    <row r="26" spans="2:15" ht="15.6" customHeight="1" x14ac:dyDescent="0.25">
      <c r="C26" s="178" t="s">
        <v>415</v>
      </c>
      <c r="D26" s="179"/>
      <c r="E26" s="180"/>
      <c r="F26" s="180"/>
      <c r="G26" s="181">
        <f t="shared" si="1"/>
        <v>0</v>
      </c>
      <c r="I26" s="176">
        <v>0</v>
      </c>
      <c r="J26" s="177">
        <v>0</v>
      </c>
      <c r="K26" s="170">
        <f t="shared" ref="K26:K31" si="2">+D26+I26-J26</f>
        <v>0</v>
      </c>
      <c r="L26" s="237">
        <f>K26</f>
        <v>0</v>
      </c>
      <c r="M26" s="253"/>
      <c r="N26" s="253">
        <f t="shared" ref="N26:N31" si="3">+L26-M26</f>
        <v>0</v>
      </c>
      <c r="O26" s="251"/>
    </row>
    <row r="27" spans="2:15" ht="15.75" customHeight="1" x14ac:dyDescent="0.25">
      <c r="C27" s="178" t="s">
        <v>416</v>
      </c>
      <c r="D27" s="179">
        <v>3561.6438356164385</v>
      </c>
      <c r="E27" s="179"/>
      <c r="F27" s="179"/>
      <c r="G27" s="181">
        <f t="shared" si="1"/>
        <v>3561.6438356164385</v>
      </c>
      <c r="I27" s="176">
        <v>0</v>
      </c>
      <c r="J27" s="177">
        <v>0</v>
      </c>
      <c r="K27" s="170">
        <f t="shared" si="2"/>
        <v>3561.6438356164385</v>
      </c>
      <c r="L27" s="237">
        <f>+K27</f>
        <v>3561.6438356164385</v>
      </c>
      <c r="M27" s="253">
        <v>3418.1579407826789</v>
      </c>
      <c r="N27" s="253">
        <f t="shared" si="3"/>
        <v>143.48589483375963</v>
      </c>
      <c r="O27" s="251">
        <f t="shared" ref="O27:O31" si="4">+M27/L27</f>
        <v>0.95971357568129056</v>
      </c>
    </row>
    <row r="28" spans="2:15" x14ac:dyDescent="0.25">
      <c r="C28" s="182" t="s">
        <v>417</v>
      </c>
      <c r="D28" s="179">
        <v>12643.835616438357</v>
      </c>
      <c r="E28" s="179"/>
      <c r="F28" s="179"/>
      <c r="G28" s="181">
        <f t="shared" si="1"/>
        <v>12643.835616438357</v>
      </c>
      <c r="I28" s="176">
        <v>0</v>
      </c>
      <c r="J28" s="177">
        <v>1254.7956164383559</v>
      </c>
      <c r="K28" s="170">
        <f t="shared" si="2"/>
        <v>11389.04</v>
      </c>
      <c r="L28" s="237">
        <f>K28</f>
        <v>11389.04</v>
      </c>
      <c r="M28" s="253">
        <v>10146.44231817461</v>
      </c>
      <c r="N28" s="253">
        <f t="shared" si="3"/>
        <v>1242.5976818253912</v>
      </c>
      <c r="O28" s="251">
        <f t="shared" si="4"/>
        <v>0.89089530971658792</v>
      </c>
    </row>
    <row r="29" spans="2:15" x14ac:dyDescent="0.25">
      <c r="C29" s="178" t="s">
        <v>418</v>
      </c>
      <c r="D29" s="179"/>
      <c r="E29" s="179"/>
      <c r="F29" s="179"/>
      <c r="G29" s="181">
        <f t="shared" si="1"/>
        <v>0</v>
      </c>
      <c r="I29" s="176">
        <v>0</v>
      </c>
      <c r="J29" s="177">
        <v>0</v>
      </c>
      <c r="K29" s="170">
        <f t="shared" si="2"/>
        <v>0</v>
      </c>
      <c r="L29" s="237">
        <f>K29</f>
        <v>0</v>
      </c>
      <c r="M29" s="253"/>
      <c r="N29" s="253">
        <f t="shared" si="3"/>
        <v>0</v>
      </c>
      <c r="O29" s="251"/>
    </row>
    <row r="30" spans="2:15" ht="21.75" customHeight="1" x14ac:dyDescent="0.25">
      <c r="C30" s="178" t="s">
        <v>419</v>
      </c>
      <c r="D30" s="179">
        <v>2136.9863013698632</v>
      </c>
      <c r="E30" s="179"/>
      <c r="F30" s="179"/>
      <c r="G30" s="181">
        <f t="shared" si="1"/>
        <v>2136.9863013698632</v>
      </c>
      <c r="I30" s="176">
        <v>0</v>
      </c>
      <c r="J30" s="177">
        <v>18.286301369863395</v>
      </c>
      <c r="K30" s="170">
        <f t="shared" si="2"/>
        <v>2118.6999999999998</v>
      </c>
      <c r="L30" s="237">
        <f>K30</f>
        <v>2118.6999999999998</v>
      </c>
      <c r="M30" s="253">
        <v>2071.7043952466984</v>
      </c>
      <c r="N30" s="253">
        <f t="shared" si="3"/>
        <v>46.99560475330145</v>
      </c>
      <c r="O30" s="251">
        <f t="shared" si="4"/>
        <v>0.97781866014381391</v>
      </c>
    </row>
    <row r="31" spans="2:15" ht="36.75" customHeight="1" thickBot="1" x14ac:dyDescent="0.3">
      <c r="C31" s="178" t="s">
        <v>420</v>
      </c>
      <c r="D31" s="179">
        <v>3430.1369863013697</v>
      </c>
      <c r="E31" s="179"/>
      <c r="F31" s="179"/>
      <c r="G31" s="181">
        <f t="shared" si="1"/>
        <v>3430.1369863013697</v>
      </c>
      <c r="I31" s="176">
        <v>0</v>
      </c>
      <c r="J31" s="177">
        <v>376.71698630136962</v>
      </c>
      <c r="K31" s="170">
        <f t="shared" si="2"/>
        <v>3053.42</v>
      </c>
      <c r="L31" s="275">
        <f>K31</f>
        <v>3053.42</v>
      </c>
      <c r="M31" s="273">
        <v>3222.1817304889992</v>
      </c>
      <c r="N31" s="273">
        <f t="shared" si="3"/>
        <v>-168.76173048899909</v>
      </c>
      <c r="O31" s="277">
        <f t="shared" si="4"/>
        <v>1.0552697403203617</v>
      </c>
    </row>
    <row r="32" spans="2:15" ht="15.75" customHeight="1" thickBot="1" x14ac:dyDescent="0.3">
      <c r="C32" s="183" t="s">
        <v>514</v>
      </c>
      <c r="D32" s="184">
        <f>SUM(D25:D31)</f>
        <v>22841.095890410958</v>
      </c>
      <c r="E32" s="184">
        <f>SUM(E25:E31)</f>
        <v>0</v>
      </c>
      <c r="F32" s="184">
        <f t="shared" ref="F32" si="5">SUM(F25:F31)</f>
        <v>0</v>
      </c>
      <c r="G32" s="185">
        <f t="shared" si="1"/>
        <v>22841.095890410958</v>
      </c>
      <c r="I32" s="186">
        <f t="shared" ref="I32:N32" si="6">SUM(I25:I31)</f>
        <v>128.22</v>
      </c>
      <c r="J32" s="187">
        <f t="shared" si="6"/>
        <v>1649.7989041095889</v>
      </c>
      <c r="K32" s="188">
        <f t="shared" si="6"/>
        <v>21319.516986301373</v>
      </c>
      <c r="L32" s="276">
        <f t="shared" si="6"/>
        <v>21319.516986301373</v>
      </c>
      <c r="M32" s="278">
        <f t="shared" si="6"/>
        <v>19983.647118533187</v>
      </c>
      <c r="N32" s="265">
        <f t="shared" si="6"/>
        <v>1335.8698677681855</v>
      </c>
      <c r="O32" s="279">
        <f>+M32/L32</f>
        <v>0.93734051908274774</v>
      </c>
    </row>
    <row r="33" spans="3:15" s="146" customFormat="1" ht="16.5" thickBot="1" x14ac:dyDescent="0.3">
      <c r="C33" s="189"/>
      <c r="D33" s="190"/>
      <c r="E33" s="190"/>
      <c r="F33" s="190"/>
      <c r="G33" s="191"/>
      <c r="M33" s="247"/>
      <c r="N33" s="247"/>
      <c r="O33" s="247"/>
    </row>
    <row r="34" spans="3:15" x14ac:dyDescent="0.25">
      <c r="C34" s="316" t="s">
        <v>515</v>
      </c>
      <c r="D34" s="317"/>
      <c r="E34" s="317"/>
      <c r="F34" s="317"/>
      <c r="G34" s="318"/>
      <c r="I34" s="159" t="s">
        <v>509</v>
      </c>
      <c r="J34" s="160" t="s">
        <v>510</v>
      </c>
      <c r="K34" s="161" t="s">
        <v>511</v>
      </c>
      <c r="L34" s="238" t="s">
        <v>507</v>
      </c>
      <c r="M34" s="192" t="s">
        <v>543</v>
      </c>
      <c r="N34" s="192" t="s">
        <v>542</v>
      </c>
      <c r="O34" s="192" t="s">
        <v>490</v>
      </c>
    </row>
    <row r="35" spans="3:15" ht="27" customHeight="1" thickBot="1" x14ac:dyDescent="0.3">
      <c r="C35" s="193" t="s">
        <v>516</v>
      </c>
      <c r="D35" s="194">
        <f>+D43</f>
        <v>53704.109589041094</v>
      </c>
      <c r="E35" s="194">
        <f>'[1]1) Tableau budgétaire 1'!E34</f>
        <v>0</v>
      </c>
      <c r="F35" s="194">
        <f>'[1]1) Tableau budgétaire 1'!F34</f>
        <v>0</v>
      </c>
      <c r="G35" s="195">
        <f t="shared" ref="G35:G43" si="7">SUM(D35:F35)</f>
        <v>53704.109589041094</v>
      </c>
      <c r="I35" s="168">
        <f t="shared" ref="I35:O35" si="8">+I43</f>
        <v>10561.310547945206</v>
      </c>
      <c r="J35" s="169">
        <f t="shared" si="8"/>
        <v>2375.3401369863022</v>
      </c>
      <c r="K35" s="170">
        <f t="shared" si="8"/>
        <v>61890.07</v>
      </c>
      <c r="L35" s="237">
        <f t="shared" si="8"/>
        <v>61890.07</v>
      </c>
      <c r="M35" s="242">
        <f t="shared" si="8"/>
        <v>60562.80667254181</v>
      </c>
      <c r="N35" s="242">
        <f t="shared" si="8"/>
        <v>1327.2533274581913</v>
      </c>
      <c r="O35" s="243">
        <f t="shared" si="8"/>
        <v>0.97855450272623401</v>
      </c>
    </row>
    <row r="36" spans="3:15" x14ac:dyDescent="0.25">
      <c r="C36" s="172" t="s">
        <v>414</v>
      </c>
      <c r="D36" s="173"/>
      <c r="E36" s="174"/>
      <c r="F36" s="174"/>
      <c r="G36" s="175">
        <f t="shared" si="7"/>
        <v>0</v>
      </c>
      <c r="I36" s="176">
        <v>0</v>
      </c>
      <c r="J36" s="177">
        <v>0</v>
      </c>
      <c r="K36" s="170">
        <f>+D36+I36-J36</f>
        <v>0</v>
      </c>
      <c r="L36" s="237">
        <f>K36</f>
        <v>0</v>
      </c>
      <c r="M36" s="249"/>
      <c r="N36" s="245"/>
      <c r="O36" s="244"/>
    </row>
    <row r="37" spans="3:15" x14ac:dyDescent="0.25">
      <c r="C37" s="178" t="s">
        <v>415</v>
      </c>
      <c r="D37" s="179"/>
      <c r="E37" s="180"/>
      <c r="F37" s="180"/>
      <c r="G37" s="181">
        <f t="shared" si="7"/>
        <v>0</v>
      </c>
      <c r="I37" s="176">
        <v>0</v>
      </c>
      <c r="J37" s="177">
        <v>0</v>
      </c>
      <c r="K37" s="170">
        <f t="shared" ref="K37:K42" si="9">+D37+I37-J37</f>
        <v>0</v>
      </c>
      <c r="L37" s="237">
        <f>K37</f>
        <v>0</v>
      </c>
      <c r="M37" s="249"/>
      <c r="N37" s="245"/>
      <c r="O37" s="244"/>
    </row>
    <row r="38" spans="3:15" ht="31.5" x14ac:dyDescent="0.25">
      <c r="C38" s="178" t="s">
        <v>416</v>
      </c>
      <c r="D38" s="179"/>
      <c r="E38" s="179"/>
      <c r="F38" s="179"/>
      <c r="G38" s="181">
        <f t="shared" si="7"/>
        <v>0</v>
      </c>
      <c r="I38" s="176">
        <v>0</v>
      </c>
      <c r="J38" s="177">
        <v>0</v>
      </c>
      <c r="K38" s="170">
        <f t="shared" si="9"/>
        <v>0</v>
      </c>
      <c r="L38" s="237">
        <f>+K38</f>
        <v>0</v>
      </c>
      <c r="M38" s="249"/>
      <c r="N38" s="245"/>
      <c r="O38" s="244"/>
    </row>
    <row r="39" spans="3:15" x14ac:dyDescent="0.25">
      <c r="C39" s="182" t="s">
        <v>417</v>
      </c>
      <c r="D39" s="179">
        <v>15958.904109589042</v>
      </c>
      <c r="E39" s="179"/>
      <c r="F39" s="179"/>
      <c r="G39" s="181">
        <f t="shared" si="7"/>
        <v>15958.904109589042</v>
      </c>
      <c r="I39" s="176">
        <v>2041.0958904109575</v>
      </c>
      <c r="J39" s="177">
        <v>0</v>
      </c>
      <c r="K39" s="170">
        <f t="shared" si="9"/>
        <v>18000</v>
      </c>
      <c r="L39" s="237">
        <f>K39</f>
        <v>18000</v>
      </c>
      <c r="M39" s="253">
        <v>17870.365355216964</v>
      </c>
      <c r="N39" s="253">
        <f>+L39-M39</f>
        <v>129.63464478303649</v>
      </c>
      <c r="O39" s="252">
        <f>+M39/L39</f>
        <v>0.99279807528983133</v>
      </c>
    </row>
    <row r="40" spans="3:15" x14ac:dyDescent="0.25">
      <c r="C40" s="178" t="s">
        <v>418</v>
      </c>
      <c r="D40" s="179"/>
      <c r="E40" s="179"/>
      <c r="F40" s="179"/>
      <c r="G40" s="181">
        <f t="shared" si="7"/>
        <v>0</v>
      </c>
      <c r="I40" s="176">
        <v>0</v>
      </c>
      <c r="J40" s="177">
        <v>0</v>
      </c>
      <c r="K40" s="170">
        <f t="shared" si="9"/>
        <v>0</v>
      </c>
      <c r="L40" s="237">
        <f>K40</f>
        <v>0</v>
      </c>
      <c r="M40" s="253"/>
      <c r="N40" s="253">
        <f t="shared" ref="N40:N42" si="10">+L40-M40</f>
        <v>0</v>
      </c>
      <c r="O40" s="252"/>
    </row>
    <row r="41" spans="3:15" x14ac:dyDescent="0.25">
      <c r="C41" s="178" t="s">
        <v>419</v>
      </c>
      <c r="D41" s="179">
        <v>29846.575342465752</v>
      </c>
      <c r="E41" s="179"/>
      <c r="F41" s="179"/>
      <c r="G41" s="181">
        <f t="shared" si="7"/>
        <v>29846.575342465752</v>
      </c>
      <c r="I41" s="176">
        <v>8520.2146575342485</v>
      </c>
      <c r="J41" s="177">
        <v>0</v>
      </c>
      <c r="K41" s="170">
        <f t="shared" si="9"/>
        <v>38366.79</v>
      </c>
      <c r="L41" s="237">
        <f>K41</f>
        <v>38366.79</v>
      </c>
      <c r="M41" s="253">
        <v>37576.321821462232</v>
      </c>
      <c r="N41" s="253">
        <f t="shared" si="10"/>
        <v>790.46817853776884</v>
      </c>
      <c r="O41" s="252">
        <f t="shared" ref="O41:O42" si="11">+M41/L41</f>
        <v>0.97939707287115318</v>
      </c>
    </row>
    <row r="42" spans="3:15" ht="32.25" thickBot="1" x14ac:dyDescent="0.3">
      <c r="C42" s="178" t="s">
        <v>420</v>
      </c>
      <c r="D42" s="179">
        <v>7898.6301369863022</v>
      </c>
      <c r="E42" s="179"/>
      <c r="F42" s="179"/>
      <c r="G42" s="181">
        <f t="shared" si="7"/>
        <v>7898.6301369863022</v>
      </c>
      <c r="I42" s="176">
        <v>0</v>
      </c>
      <c r="J42" s="177">
        <v>2375.3401369863022</v>
      </c>
      <c r="K42" s="170">
        <f t="shared" si="9"/>
        <v>5523.29</v>
      </c>
      <c r="L42" s="275">
        <f>K42</f>
        <v>5523.29</v>
      </c>
      <c r="M42" s="273">
        <v>5116.129495862614</v>
      </c>
      <c r="N42" s="273">
        <f t="shared" si="10"/>
        <v>407.16050413738594</v>
      </c>
      <c r="O42" s="270">
        <f t="shared" si="11"/>
        <v>0.92628297552049843</v>
      </c>
    </row>
    <row r="43" spans="3:15" ht="16.5" thickBot="1" x14ac:dyDescent="0.3">
      <c r="C43" s="183" t="s">
        <v>514</v>
      </c>
      <c r="D43" s="184">
        <f t="shared" ref="D43:F43" si="12">SUM(D36:D42)</f>
        <v>53704.109589041094</v>
      </c>
      <c r="E43" s="184">
        <f t="shared" si="12"/>
        <v>0</v>
      </c>
      <c r="F43" s="184">
        <f t="shared" si="12"/>
        <v>0</v>
      </c>
      <c r="G43" s="181">
        <f t="shared" si="7"/>
        <v>53704.109589041094</v>
      </c>
      <c r="I43" s="186">
        <f>SUM(I36:I42)</f>
        <v>10561.310547945206</v>
      </c>
      <c r="J43" s="187">
        <f>SUM(J36:J42)</f>
        <v>2375.3401369863022</v>
      </c>
      <c r="K43" s="188">
        <f>SUM(K36:K42)-0.01</f>
        <v>61890.07</v>
      </c>
      <c r="L43" s="276">
        <f>SUM(L36:L42)-0.01</f>
        <v>61890.07</v>
      </c>
      <c r="M43" s="276">
        <f t="shared" ref="M43" si="13">SUM(M36:M42)-0.01</f>
        <v>60562.80667254181</v>
      </c>
      <c r="N43" s="276">
        <f>SUM(N36:N42)-0.01</f>
        <v>1327.2533274581913</v>
      </c>
      <c r="O43" s="266">
        <f>+M43/L43</f>
        <v>0.97855450272623401</v>
      </c>
    </row>
    <row r="44" spans="3:15" s="146" customFormat="1" ht="16.5" thickBot="1" x14ac:dyDescent="0.3">
      <c r="C44" s="189"/>
      <c r="D44" s="190"/>
      <c r="E44" s="190"/>
      <c r="F44" s="190"/>
      <c r="G44" s="191"/>
    </row>
    <row r="45" spans="3:15" x14ac:dyDescent="0.25">
      <c r="C45" s="316" t="s">
        <v>517</v>
      </c>
      <c r="D45" s="317"/>
      <c r="E45" s="317"/>
      <c r="F45" s="317"/>
      <c r="G45" s="318"/>
      <c r="I45" s="159" t="s">
        <v>509</v>
      </c>
      <c r="J45" s="160" t="s">
        <v>510</v>
      </c>
      <c r="K45" s="161" t="s">
        <v>511</v>
      </c>
      <c r="L45" s="192" t="s">
        <v>507</v>
      </c>
      <c r="M45" s="192" t="s">
        <v>543</v>
      </c>
      <c r="N45" s="192" t="s">
        <v>542</v>
      </c>
      <c r="O45" s="192" t="s">
        <v>490</v>
      </c>
    </row>
    <row r="46" spans="3:15" ht="21.75" customHeight="1" thickBot="1" x14ac:dyDescent="0.3">
      <c r="C46" s="193" t="s">
        <v>518</v>
      </c>
      <c r="D46" s="194">
        <f>+D54</f>
        <v>14904.109589041094</v>
      </c>
      <c r="E46" s="194">
        <f>'[1]1) Tableau budgétaire 1'!E44</f>
        <v>0</v>
      </c>
      <c r="F46" s="194">
        <f>'[1]1) Tableau budgétaire 1'!F44</f>
        <v>0</v>
      </c>
      <c r="G46" s="195">
        <f t="shared" ref="G46:G54" si="14">SUM(D46:F46)</f>
        <v>14904.109589041094</v>
      </c>
      <c r="I46" s="168">
        <f t="shared" ref="I46:O46" si="15">+I54</f>
        <v>931.820410958906</v>
      </c>
      <c r="J46" s="169">
        <f t="shared" si="15"/>
        <v>0</v>
      </c>
      <c r="K46" s="170">
        <f t="shared" si="15"/>
        <v>15835.92</v>
      </c>
      <c r="L46" s="171">
        <f t="shared" si="15"/>
        <v>15835.92</v>
      </c>
      <c r="M46" s="242">
        <f t="shared" si="15"/>
        <v>15777.254021336139</v>
      </c>
      <c r="N46" s="242">
        <f t="shared" si="15"/>
        <v>58.655978663861099</v>
      </c>
      <c r="O46" s="243">
        <f t="shared" si="15"/>
        <v>0.99629538551193353</v>
      </c>
    </row>
    <row r="47" spans="3:15" x14ac:dyDescent="0.25">
      <c r="C47" s="172" t="s">
        <v>414</v>
      </c>
      <c r="D47" s="173"/>
      <c r="E47" s="174"/>
      <c r="F47" s="174"/>
      <c r="G47" s="175">
        <f t="shared" si="14"/>
        <v>0</v>
      </c>
      <c r="I47" s="176">
        <v>0</v>
      </c>
      <c r="J47" s="177">
        <v>0</v>
      </c>
      <c r="K47" s="170">
        <f>+D47+I47-J47</f>
        <v>0</v>
      </c>
      <c r="L47" s="171">
        <f>K47</f>
        <v>0</v>
      </c>
      <c r="M47" s="244"/>
      <c r="N47" s="244"/>
      <c r="O47" s="244"/>
    </row>
    <row r="48" spans="3:15" s="146" customFormat="1" ht="15.75" customHeight="1" x14ac:dyDescent="0.25">
      <c r="C48" s="178" t="s">
        <v>415</v>
      </c>
      <c r="D48" s="179"/>
      <c r="E48" s="180"/>
      <c r="F48" s="180"/>
      <c r="G48" s="181">
        <f t="shared" si="14"/>
        <v>0</v>
      </c>
      <c r="I48" s="176">
        <v>0</v>
      </c>
      <c r="J48" s="177">
        <v>0</v>
      </c>
      <c r="K48" s="170">
        <f t="shared" ref="K48:K53" si="16">+D48+I48-J48</f>
        <v>0</v>
      </c>
      <c r="L48" s="171">
        <f>K48</f>
        <v>0</v>
      </c>
      <c r="M48" s="244"/>
      <c r="N48" s="244"/>
      <c r="O48" s="244"/>
    </row>
    <row r="49" spans="3:15" s="146" customFormat="1" ht="31.5" x14ac:dyDescent="0.25">
      <c r="C49" s="178" t="s">
        <v>416</v>
      </c>
      <c r="D49" s="179"/>
      <c r="E49" s="179"/>
      <c r="F49" s="179"/>
      <c r="G49" s="181">
        <f t="shared" si="14"/>
        <v>0</v>
      </c>
      <c r="I49" s="176">
        <v>0</v>
      </c>
      <c r="J49" s="177">
        <v>0</v>
      </c>
      <c r="K49" s="170">
        <f t="shared" si="16"/>
        <v>0</v>
      </c>
      <c r="L49" s="171">
        <f>+K49</f>
        <v>0</v>
      </c>
      <c r="M49" s="244"/>
      <c r="N49" s="244"/>
      <c r="O49" s="244"/>
    </row>
    <row r="50" spans="3:15" s="146" customFormat="1" x14ac:dyDescent="0.25">
      <c r="C50" s="182" t="s">
        <v>417</v>
      </c>
      <c r="D50" s="179"/>
      <c r="E50" s="179"/>
      <c r="F50" s="179"/>
      <c r="G50" s="181">
        <f t="shared" si="14"/>
        <v>0</v>
      </c>
      <c r="I50" s="176">
        <v>0</v>
      </c>
      <c r="J50" s="177">
        <v>0</v>
      </c>
      <c r="K50" s="170">
        <f t="shared" si="16"/>
        <v>0</v>
      </c>
      <c r="L50" s="171">
        <f>K50</f>
        <v>0</v>
      </c>
      <c r="M50" s="244"/>
      <c r="N50" s="244"/>
      <c r="O50" s="245"/>
    </row>
    <row r="51" spans="3:15" x14ac:dyDescent="0.25">
      <c r="C51" s="178" t="s">
        <v>418</v>
      </c>
      <c r="D51" s="179"/>
      <c r="E51" s="179"/>
      <c r="F51" s="179"/>
      <c r="G51" s="181">
        <f t="shared" si="14"/>
        <v>0</v>
      </c>
      <c r="I51" s="176">
        <v>0</v>
      </c>
      <c r="J51" s="177">
        <v>0</v>
      </c>
      <c r="K51" s="170">
        <f t="shared" si="16"/>
        <v>0</v>
      </c>
      <c r="L51" s="171">
        <f>K51</f>
        <v>0</v>
      </c>
      <c r="M51" s="244"/>
      <c r="N51" s="244"/>
      <c r="O51" s="244"/>
    </row>
    <row r="52" spans="3:15" x14ac:dyDescent="0.25">
      <c r="C52" s="178" t="s">
        <v>419</v>
      </c>
      <c r="D52" s="179">
        <v>14904.109589041094</v>
      </c>
      <c r="E52" s="179"/>
      <c r="F52" s="179"/>
      <c r="G52" s="181">
        <f t="shared" si="14"/>
        <v>14904.109589041094</v>
      </c>
      <c r="I52" s="176">
        <v>931.820410958906</v>
      </c>
      <c r="J52" s="177">
        <v>0</v>
      </c>
      <c r="K52" s="170">
        <f t="shared" si="16"/>
        <v>15835.93</v>
      </c>
      <c r="L52" s="171">
        <f>K52</f>
        <v>15835.93</v>
      </c>
      <c r="M52" s="253">
        <v>15777.264021336139</v>
      </c>
      <c r="N52" s="253">
        <f>+L52-M52</f>
        <v>58.665978663861097</v>
      </c>
      <c r="O52" s="252">
        <f>+M52/L52</f>
        <v>0.99629538785130645</v>
      </c>
    </row>
    <row r="53" spans="3:15" ht="32.25" thickBot="1" x14ac:dyDescent="0.3">
      <c r="C53" s="178" t="s">
        <v>420</v>
      </c>
      <c r="D53" s="179"/>
      <c r="E53" s="179"/>
      <c r="F53" s="179"/>
      <c r="G53" s="181">
        <f t="shared" si="14"/>
        <v>0</v>
      </c>
      <c r="I53" s="176">
        <v>0</v>
      </c>
      <c r="J53" s="177">
        <v>0</v>
      </c>
      <c r="K53" s="170">
        <f t="shared" si="16"/>
        <v>0</v>
      </c>
      <c r="L53" s="267">
        <f>K53</f>
        <v>0</v>
      </c>
      <c r="M53" s="272"/>
      <c r="N53" s="272"/>
      <c r="O53" s="269"/>
    </row>
    <row r="54" spans="3:15" ht="16.5" thickBot="1" x14ac:dyDescent="0.3">
      <c r="C54" s="183" t="s">
        <v>514</v>
      </c>
      <c r="D54" s="184">
        <f t="shared" ref="D54:F54" si="17">SUM(D47:D53)</f>
        <v>14904.109589041094</v>
      </c>
      <c r="E54" s="184">
        <f t="shared" si="17"/>
        <v>0</v>
      </c>
      <c r="F54" s="184">
        <f t="shared" si="17"/>
        <v>0</v>
      </c>
      <c r="G54" s="181">
        <f t="shared" si="14"/>
        <v>14904.109589041094</v>
      </c>
      <c r="I54" s="186">
        <f>SUM(I47:I53)</f>
        <v>931.820410958906</v>
      </c>
      <c r="J54" s="187">
        <f>SUM(J47:J53)</f>
        <v>0</v>
      </c>
      <c r="K54" s="188">
        <f>SUM(K47:K53)-0.01</f>
        <v>15835.92</v>
      </c>
      <c r="L54" s="271">
        <f>SUM(L47:L53)-0.01</f>
        <v>15835.92</v>
      </c>
      <c r="M54" s="271">
        <f t="shared" ref="M54:N54" si="18">SUM(M47:M53)-0.01</f>
        <v>15777.254021336139</v>
      </c>
      <c r="N54" s="271">
        <f t="shared" si="18"/>
        <v>58.655978663861099</v>
      </c>
      <c r="O54" s="266">
        <f>+M54/L54</f>
        <v>0.99629538551193353</v>
      </c>
    </row>
    <row r="55" spans="3:15" s="146" customFormat="1" ht="16.5" thickBot="1" x14ac:dyDescent="0.3">
      <c r="C55" s="189"/>
      <c r="D55" s="190"/>
      <c r="E55" s="190"/>
      <c r="F55" s="190"/>
      <c r="G55" s="191"/>
    </row>
    <row r="56" spans="3:15" x14ac:dyDescent="0.25">
      <c r="C56" s="316" t="s">
        <v>519</v>
      </c>
      <c r="D56" s="317"/>
      <c r="E56" s="317"/>
      <c r="F56" s="317"/>
      <c r="G56" s="318"/>
      <c r="I56" s="159" t="s">
        <v>509</v>
      </c>
      <c r="J56" s="160" t="s">
        <v>510</v>
      </c>
      <c r="K56" s="161" t="s">
        <v>511</v>
      </c>
      <c r="L56" s="192" t="s">
        <v>507</v>
      </c>
      <c r="M56" s="192" t="s">
        <v>543</v>
      </c>
      <c r="N56" s="192" t="s">
        <v>542</v>
      </c>
      <c r="O56" s="192" t="s">
        <v>490</v>
      </c>
    </row>
    <row r="57" spans="3:15" ht="20.25" customHeight="1" thickBot="1" x14ac:dyDescent="0.3">
      <c r="C57" s="193" t="s">
        <v>520</v>
      </c>
      <c r="D57" s="194">
        <f>+D65</f>
        <v>65925.77</v>
      </c>
      <c r="E57" s="194">
        <f>'[1]1) Tableau budgétaire 1'!E54</f>
        <v>0</v>
      </c>
      <c r="F57" s="194">
        <f>'[1]1) Tableau budgétaire 1'!F54</f>
        <v>0</v>
      </c>
      <c r="G57" s="195">
        <f t="shared" ref="G57:G65" si="19">SUM(D57:F57)</f>
        <v>65925.77</v>
      </c>
      <c r="I57" s="168">
        <f t="shared" ref="I57:O57" si="20">+I65</f>
        <v>2074.369999999999</v>
      </c>
      <c r="J57" s="169">
        <f t="shared" si="20"/>
        <v>2494.8300000000022</v>
      </c>
      <c r="K57" s="170">
        <f t="shared" si="20"/>
        <v>65505.31</v>
      </c>
      <c r="L57" s="171">
        <f t="shared" si="20"/>
        <v>65505.31</v>
      </c>
      <c r="M57" s="242">
        <f t="shared" si="20"/>
        <v>62542.456802636581</v>
      </c>
      <c r="N57" s="242">
        <f t="shared" si="20"/>
        <v>2962.8531973634194</v>
      </c>
      <c r="O57" s="243">
        <f t="shared" si="20"/>
        <v>0.95476926683709429</v>
      </c>
    </row>
    <row r="58" spans="3:15" x14ac:dyDescent="0.25">
      <c r="C58" s="172" t="s">
        <v>414</v>
      </c>
      <c r="D58" s="173"/>
      <c r="E58" s="174"/>
      <c r="F58" s="174"/>
      <c r="G58" s="175">
        <f t="shared" si="19"/>
        <v>0</v>
      </c>
      <c r="I58" s="176">
        <v>0</v>
      </c>
      <c r="J58" s="177">
        <v>0</v>
      </c>
      <c r="K58" s="170">
        <f>+D58+I58-J58</f>
        <v>0</v>
      </c>
      <c r="L58" s="171">
        <f>K58</f>
        <v>0</v>
      </c>
      <c r="M58" s="244"/>
      <c r="N58" s="244"/>
      <c r="O58" s="244"/>
    </row>
    <row r="59" spans="3:15" ht="15.75" customHeight="1" x14ac:dyDescent="0.25">
      <c r="C59" s="178" t="s">
        <v>415</v>
      </c>
      <c r="D59" s="179"/>
      <c r="E59" s="180"/>
      <c r="F59" s="180"/>
      <c r="G59" s="181">
        <f t="shared" si="19"/>
        <v>0</v>
      </c>
      <c r="I59" s="176">
        <v>0</v>
      </c>
      <c r="J59" s="177">
        <v>0</v>
      </c>
      <c r="K59" s="170">
        <f t="shared" ref="K59:K64" si="21">+D59+I59-J59</f>
        <v>0</v>
      </c>
      <c r="L59" s="171">
        <f>K59</f>
        <v>0</v>
      </c>
      <c r="M59" s="244"/>
      <c r="N59" s="244"/>
      <c r="O59" s="244"/>
    </row>
    <row r="60" spans="3:15" ht="32.25" customHeight="1" x14ac:dyDescent="0.25">
      <c r="C60" s="178" t="s">
        <v>416</v>
      </c>
      <c r="D60" s="179">
        <v>26158.65</v>
      </c>
      <c r="E60" s="179"/>
      <c r="F60" s="179"/>
      <c r="G60" s="181">
        <f t="shared" si="19"/>
        <v>26158.65</v>
      </c>
      <c r="I60" s="176">
        <v>0</v>
      </c>
      <c r="J60" s="177">
        <v>1140.3600000000006</v>
      </c>
      <c r="K60" s="170">
        <f t="shared" si="21"/>
        <v>25018.29</v>
      </c>
      <c r="L60" s="171">
        <f>+K60</f>
        <v>25018.29</v>
      </c>
      <c r="M60" s="253">
        <v>24255.797544941826</v>
      </c>
      <c r="N60" s="253">
        <f>+L60-M60</f>
        <v>762.49245505817453</v>
      </c>
      <c r="O60" s="252">
        <f>+M60/L60</f>
        <v>0.96952259906419769</v>
      </c>
    </row>
    <row r="61" spans="3:15" s="146" customFormat="1" x14ac:dyDescent="0.25">
      <c r="C61" s="182" t="s">
        <v>417</v>
      </c>
      <c r="D61" s="179">
        <v>8589.0400000000009</v>
      </c>
      <c r="E61" s="179"/>
      <c r="F61" s="179"/>
      <c r="G61" s="181">
        <f t="shared" si="19"/>
        <v>8589.0400000000009</v>
      </c>
      <c r="I61" s="176">
        <v>0</v>
      </c>
      <c r="J61" s="177">
        <v>224.66000000000167</v>
      </c>
      <c r="K61" s="170">
        <f t="shared" si="21"/>
        <v>8364.3799999999992</v>
      </c>
      <c r="L61" s="171">
        <f>K61</f>
        <v>8364.3799999999992</v>
      </c>
      <c r="M61" s="253">
        <v>6986.9784936250944</v>
      </c>
      <c r="N61" s="253">
        <f t="shared" ref="N61:N64" si="22">+L61-M61</f>
        <v>1377.4015063749048</v>
      </c>
      <c r="O61" s="252">
        <f t="shared" ref="O61:O64" si="23">+M61/L61</f>
        <v>0.83532533118116292</v>
      </c>
    </row>
    <row r="62" spans="3:15" x14ac:dyDescent="0.25">
      <c r="C62" s="178" t="s">
        <v>418</v>
      </c>
      <c r="D62" s="179"/>
      <c r="E62" s="179"/>
      <c r="F62" s="179"/>
      <c r="G62" s="181">
        <f t="shared" si="19"/>
        <v>0</v>
      </c>
      <c r="I62" s="176">
        <v>0</v>
      </c>
      <c r="J62" s="177">
        <v>0</v>
      </c>
      <c r="K62" s="170">
        <f t="shared" si="21"/>
        <v>0</v>
      </c>
      <c r="L62" s="171">
        <f>K62</f>
        <v>0</v>
      </c>
      <c r="M62" s="253"/>
      <c r="N62" s="253">
        <f t="shared" si="22"/>
        <v>0</v>
      </c>
      <c r="O62" s="252"/>
    </row>
    <row r="63" spans="3:15" x14ac:dyDescent="0.25">
      <c r="C63" s="178" t="s">
        <v>419</v>
      </c>
      <c r="D63" s="179">
        <v>26986.3</v>
      </c>
      <c r="E63" s="179"/>
      <c r="F63" s="179"/>
      <c r="G63" s="181">
        <f t="shared" si="19"/>
        <v>26986.3</v>
      </c>
      <c r="I63" s="176">
        <v>2074.369999999999</v>
      </c>
      <c r="J63" s="177">
        <v>0</v>
      </c>
      <c r="K63" s="170">
        <f t="shared" si="21"/>
        <v>29060.67</v>
      </c>
      <c r="L63" s="171">
        <f>K63</f>
        <v>29060.67</v>
      </c>
      <c r="M63" s="253">
        <v>28438.933344530495</v>
      </c>
      <c r="N63" s="253">
        <f t="shared" si="22"/>
        <v>621.7366554695036</v>
      </c>
      <c r="O63" s="252">
        <f t="shared" si="23"/>
        <v>0.97860556362019513</v>
      </c>
    </row>
    <row r="64" spans="3:15" ht="32.25" thickBot="1" x14ac:dyDescent="0.3">
      <c r="C64" s="178" t="s">
        <v>420</v>
      </c>
      <c r="D64" s="179">
        <v>4191.78</v>
      </c>
      <c r="E64" s="179"/>
      <c r="F64" s="179"/>
      <c r="G64" s="181">
        <f t="shared" si="19"/>
        <v>4191.78</v>
      </c>
      <c r="I64" s="176">
        <v>0</v>
      </c>
      <c r="J64" s="177">
        <v>1129.81</v>
      </c>
      <c r="K64" s="170">
        <f t="shared" si="21"/>
        <v>3061.97</v>
      </c>
      <c r="L64" s="267">
        <f>K64</f>
        <v>3061.97</v>
      </c>
      <c r="M64" s="273">
        <v>2860.7474195391633</v>
      </c>
      <c r="N64" s="273">
        <f t="shared" si="22"/>
        <v>201.22258046083653</v>
      </c>
      <c r="O64" s="270">
        <f t="shared" si="23"/>
        <v>0.93428329459111725</v>
      </c>
    </row>
    <row r="65" spans="2:15" ht="21" customHeight="1" thickBot="1" x14ac:dyDescent="0.3">
      <c r="C65" s="183" t="s">
        <v>514</v>
      </c>
      <c r="D65" s="184">
        <f t="shared" ref="D65:F65" si="24">SUM(D58:D64)</f>
        <v>65925.77</v>
      </c>
      <c r="E65" s="184">
        <f t="shared" si="24"/>
        <v>0</v>
      </c>
      <c r="F65" s="184">
        <f t="shared" si="24"/>
        <v>0</v>
      </c>
      <c r="G65" s="181">
        <f t="shared" si="19"/>
        <v>65925.77</v>
      </c>
      <c r="I65" s="186">
        <f>SUM(I58:I64)</f>
        <v>2074.369999999999</v>
      </c>
      <c r="J65" s="187">
        <f>SUM(J58:J64)</f>
        <v>2494.8300000000022</v>
      </c>
      <c r="K65" s="188">
        <f>SUM(K58:K64)</f>
        <v>65505.31</v>
      </c>
      <c r="L65" s="271">
        <f>SUM(L58:L64)</f>
        <v>65505.31</v>
      </c>
      <c r="M65" s="265">
        <f>SUM(M60:M64)</f>
        <v>62542.456802636581</v>
      </c>
      <c r="N65" s="265">
        <f>SUM(N60:N64)</f>
        <v>2962.8531973634194</v>
      </c>
      <c r="O65" s="266">
        <f>+M65/L65</f>
        <v>0.95476926683709429</v>
      </c>
    </row>
    <row r="66" spans="2:15" s="146" customFormat="1" ht="22.5" customHeight="1" x14ac:dyDescent="0.25">
      <c r="C66" s="196"/>
      <c r="D66" s="190"/>
      <c r="E66" s="190"/>
      <c r="F66" s="190"/>
      <c r="G66" s="191"/>
    </row>
    <row r="67" spans="2:15" ht="16.5" thickBot="1" x14ac:dyDescent="0.3">
      <c r="B67" s="316" t="s">
        <v>521</v>
      </c>
      <c r="C67" s="317"/>
      <c r="D67" s="317"/>
      <c r="E67" s="317"/>
      <c r="F67" s="317"/>
      <c r="G67" s="318"/>
    </row>
    <row r="68" spans="2:15" x14ac:dyDescent="0.25">
      <c r="C68" s="316" t="s">
        <v>364</v>
      </c>
      <c r="D68" s="317"/>
      <c r="E68" s="317"/>
      <c r="F68" s="317"/>
      <c r="G68" s="318"/>
      <c r="I68" s="159" t="s">
        <v>509</v>
      </c>
      <c r="J68" s="160" t="s">
        <v>510</v>
      </c>
      <c r="K68" s="161" t="s">
        <v>511</v>
      </c>
      <c r="L68" s="192" t="s">
        <v>507</v>
      </c>
      <c r="M68" s="192" t="s">
        <v>543</v>
      </c>
      <c r="N68" s="192" t="s">
        <v>542</v>
      </c>
      <c r="O68" s="192" t="s">
        <v>490</v>
      </c>
    </row>
    <row r="69" spans="2:15" ht="24" customHeight="1" thickBot="1" x14ac:dyDescent="0.3">
      <c r="C69" s="193" t="s">
        <v>522</v>
      </c>
      <c r="D69" s="194">
        <f>+D77</f>
        <v>14868.493150684932</v>
      </c>
      <c r="E69" s="194">
        <f>'[1]1) Tableau budgétaire 1'!E66</f>
        <v>0</v>
      </c>
      <c r="F69" s="194">
        <f>'[1]1) Tableau budgétaire 1'!F66</f>
        <v>0</v>
      </c>
      <c r="G69" s="195">
        <f>SUM(D69:F69)</f>
        <v>14868.493150684932</v>
      </c>
      <c r="I69" s="168">
        <f t="shared" ref="I69:O69" si="25">+I77</f>
        <v>545.21027397260241</v>
      </c>
      <c r="J69" s="169">
        <f t="shared" si="25"/>
        <v>1673.9780821917807</v>
      </c>
      <c r="K69" s="170">
        <f t="shared" si="25"/>
        <v>13739.725342465754</v>
      </c>
      <c r="L69" s="171">
        <f t="shared" si="25"/>
        <v>13739.725342465754</v>
      </c>
      <c r="M69" s="242">
        <f t="shared" si="25"/>
        <v>12571.699490425879</v>
      </c>
      <c r="N69" s="242">
        <f t="shared" si="25"/>
        <v>1168.0258520398736</v>
      </c>
      <c r="O69" s="243">
        <f t="shared" si="25"/>
        <v>0.91498914112716467</v>
      </c>
    </row>
    <row r="70" spans="2:15" ht="15.75" customHeight="1" x14ac:dyDescent="0.25">
      <c r="C70" s="172" t="s">
        <v>414</v>
      </c>
      <c r="D70" s="173">
        <v>646.57534246575335</v>
      </c>
      <c r="E70" s="174"/>
      <c r="F70" s="174"/>
      <c r="G70" s="175">
        <f t="shared" ref="G70:G77" si="26">SUM(D70:F70)</f>
        <v>646.57534246575335</v>
      </c>
      <c r="I70" s="176">
        <v>0</v>
      </c>
      <c r="J70" s="177">
        <v>646.58000000000004</v>
      </c>
      <c r="K70" s="170">
        <f>+D70+I70-J70</f>
        <v>-4.6575342466894654E-3</v>
      </c>
      <c r="L70" s="171">
        <f>K70</f>
        <v>-4.6575342466894654E-3</v>
      </c>
      <c r="M70" s="253"/>
      <c r="N70" s="253">
        <f>+L70-M70</f>
        <v>-4.6575342466894654E-3</v>
      </c>
      <c r="O70" s="244"/>
    </row>
    <row r="71" spans="2:15" ht="15.75" customHeight="1" x14ac:dyDescent="0.25">
      <c r="C71" s="178" t="s">
        <v>415</v>
      </c>
      <c r="D71" s="179"/>
      <c r="E71" s="180"/>
      <c r="F71" s="180"/>
      <c r="G71" s="181">
        <f t="shared" si="26"/>
        <v>0</v>
      </c>
      <c r="I71" s="176">
        <v>0</v>
      </c>
      <c r="J71" s="177">
        <v>0</v>
      </c>
      <c r="K71" s="170">
        <f t="shared" ref="K71:K76" si="27">+D71+I71-J71</f>
        <v>0</v>
      </c>
      <c r="L71" s="171">
        <f>K71</f>
        <v>0</v>
      </c>
      <c r="M71" s="253"/>
      <c r="N71" s="253">
        <f t="shared" ref="N71:N76" si="28">+L71-M71</f>
        <v>0</v>
      </c>
      <c r="O71" s="244"/>
    </row>
    <row r="72" spans="2:15" ht="15.75" customHeight="1" x14ac:dyDescent="0.25">
      <c r="C72" s="178" t="s">
        <v>416</v>
      </c>
      <c r="D72" s="179"/>
      <c r="E72" s="179"/>
      <c r="F72" s="179"/>
      <c r="G72" s="181">
        <f t="shared" si="26"/>
        <v>0</v>
      </c>
      <c r="I72" s="176">
        <v>0</v>
      </c>
      <c r="J72" s="177">
        <v>0</v>
      </c>
      <c r="K72" s="170">
        <f t="shared" si="27"/>
        <v>0</v>
      </c>
      <c r="L72" s="171">
        <f>+K72</f>
        <v>0</v>
      </c>
      <c r="M72" s="253"/>
      <c r="N72" s="253">
        <f t="shared" si="28"/>
        <v>0</v>
      </c>
      <c r="O72" s="244"/>
    </row>
    <row r="73" spans="2:15" ht="18.75" customHeight="1" x14ac:dyDescent="0.25">
      <c r="C73" s="182" t="s">
        <v>417</v>
      </c>
      <c r="D73" s="179">
        <v>5602.7397260273974</v>
      </c>
      <c r="E73" s="179"/>
      <c r="F73" s="179"/>
      <c r="G73" s="181">
        <f t="shared" si="26"/>
        <v>5602.7397260273974</v>
      </c>
      <c r="I73" s="176">
        <v>545.21027397260241</v>
      </c>
      <c r="J73" s="177">
        <v>0</v>
      </c>
      <c r="K73" s="170">
        <f>+D73+I73-J73</f>
        <v>6147.95</v>
      </c>
      <c r="L73" s="171">
        <f>K73</f>
        <v>6147.95</v>
      </c>
      <c r="M73" s="253">
        <v>5004.8221022863345</v>
      </c>
      <c r="N73" s="253">
        <f t="shared" si="28"/>
        <v>1143.1278977136653</v>
      </c>
      <c r="O73" s="252">
        <f>+M73/L73</f>
        <v>0.81406356627596754</v>
      </c>
    </row>
    <row r="74" spans="2:15" x14ac:dyDescent="0.25">
      <c r="C74" s="178" t="s">
        <v>418</v>
      </c>
      <c r="D74" s="179">
        <v>7945.2054794520545</v>
      </c>
      <c r="E74" s="179"/>
      <c r="F74" s="179"/>
      <c r="G74" s="181">
        <f t="shared" si="26"/>
        <v>7945.2054794520545</v>
      </c>
      <c r="I74" s="176">
        <v>0</v>
      </c>
      <c r="J74" s="177">
        <v>876.71547945205475</v>
      </c>
      <c r="K74" s="170">
        <f t="shared" si="27"/>
        <v>7068.49</v>
      </c>
      <c r="L74" s="171">
        <f>K74</f>
        <v>7068.49</v>
      </c>
      <c r="M74" s="253">
        <v>7056.0436991595816</v>
      </c>
      <c r="N74" s="253">
        <f t="shared" si="28"/>
        <v>12.446300840418189</v>
      </c>
      <c r="O74" s="252">
        <f t="shared" ref="O74:O76" si="29">+M74/L74</f>
        <v>0.99823918533655442</v>
      </c>
    </row>
    <row r="75" spans="2:15" s="146" customFormat="1" ht="21.75" customHeight="1" x14ac:dyDescent="0.25">
      <c r="B75" s="145"/>
      <c r="C75" s="178" t="s">
        <v>419</v>
      </c>
      <c r="D75" s="179"/>
      <c r="E75" s="179"/>
      <c r="F75" s="179"/>
      <c r="G75" s="181">
        <f t="shared" si="26"/>
        <v>0</v>
      </c>
      <c r="I75" s="176">
        <v>0</v>
      </c>
      <c r="J75" s="177">
        <v>0</v>
      </c>
      <c r="K75" s="170">
        <f t="shared" si="27"/>
        <v>0</v>
      </c>
      <c r="L75" s="171">
        <f>K75</f>
        <v>0</v>
      </c>
      <c r="M75" s="253"/>
      <c r="N75" s="253">
        <f t="shared" si="28"/>
        <v>0</v>
      </c>
      <c r="O75" s="252"/>
    </row>
    <row r="76" spans="2:15" s="146" customFormat="1" ht="32.25" thickBot="1" x14ac:dyDescent="0.3">
      <c r="B76" s="145"/>
      <c r="C76" s="178" t="s">
        <v>420</v>
      </c>
      <c r="D76" s="179">
        <v>673.97260273972609</v>
      </c>
      <c r="E76" s="179"/>
      <c r="F76" s="179"/>
      <c r="G76" s="181">
        <f t="shared" si="26"/>
        <v>673.97260273972609</v>
      </c>
      <c r="I76" s="176">
        <v>0</v>
      </c>
      <c r="J76" s="177">
        <v>150.68260273972612</v>
      </c>
      <c r="K76" s="170">
        <f t="shared" si="27"/>
        <v>523.29</v>
      </c>
      <c r="L76" s="267">
        <f>K76</f>
        <v>523.29</v>
      </c>
      <c r="M76" s="273">
        <v>510.83368897996326</v>
      </c>
      <c r="N76" s="273">
        <f t="shared" si="28"/>
        <v>12.456311020036708</v>
      </c>
      <c r="O76" s="270">
        <f t="shared" si="29"/>
        <v>0.97619616079031379</v>
      </c>
    </row>
    <row r="77" spans="2:15" ht="16.5" thickBot="1" x14ac:dyDescent="0.3">
      <c r="C77" s="183" t="s">
        <v>514</v>
      </c>
      <c r="D77" s="184">
        <f>SUM(D70:D76)</f>
        <v>14868.493150684932</v>
      </c>
      <c r="E77" s="184">
        <f>SUM(E70:E76)</f>
        <v>0</v>
      </c>
      <c r="F77" s="184">
        <f t="shared" ref="F77" si="30">SUM(F70:F76)</f>
        <v>0</v>
      </c>
      <c r="G77" s="181">
        <f t="shared" si="26"/>
        <v>14868.493150684932</v>
      </c>
      <c r="I77" s="186">
        <f>SUM(I70:I76)</f>
        <v>545.21027397260241</v>
      </c>
      <c r="J77" s="187">
        <f>SUM(J70:J76)</f>
        <v>1673.9780821917807</v>
      </c>
      <c r="K77" s="188">
        <f>SUM(K70:K76)</f>
        <v>13739.725342465754</v>
      </c>
      <c r="L77" s="271">
        <f>SUM(L70:L76)</f>
        <v>13739.725342465754</v>
      </c>
      <c r="M77" s="265">
        <f t="shared" ref="M77:N77" si="31">SUM(M70:M76)</f>
        <v>12571.699490425879</v>
      </c>
      <c r="N77" s="265">
        <f t="shared" si="31"/>
        <v>1168.0258520398736</v>
      </c>
      <c r="O77" s="266">
        <f>+M77/L77</f>
        <v>0.91498914112716467</v>
      </c>
    </row>
    <row r="78" spans="2:15" s="146" customFormat="1" ht="16.5" thickBot="1" x14ac:dyDescent="0.3">
      <c r="C78" s="189"/>
      <c r="D78" s="190"/>
      <c r="E78" s="190"/>
      <c r="F78" s="190"/>
      <c r="G78" s="191"/>
    </row>
    <row r="79" spans="2:15" x14ac:dyDescent="0.25">
      <c r="B79" s="146"/>
      <c r="C79" s="316" t="s">
        <v>368</v>
      </c>
      <c r="D79" s="317"/>
      <c r="E79" s="317"/>
      <c r="F79" s="317"/>
      <c r="G79" s="318"/>
      <c r="I79" s="159" t="s">
        <v>509</v>
      </c>
      <c r="J79" s="160" t="s">
        <v>510</v>
      </c>
      <c r="K79" s="161" t="s">
        <v>511</v>
      </c>
      <c r="L79" s="192" t="s">
        <v>507</v>
      </c>
      <c r="M79" s="192" t="s">
        <v>543</v>
      </c>
      <c r="N79" s="192" t="s">
        <v>542</v>
      </c>
      <c r="O79" s="192" t="s">
        <v>490</v>
      </c>
    </row>
    <row r="80" spans="2:15" ht="21.75" customHeight="1" thickBot="1" x14ac:dyDescent="0.3">
      <c r="C80" s="193" t="s">
        <v>523</v>
      </c>
      <c r="D80" s="194">
        <f>+D88</f>
        <v>97347.959999999977</v>
      </c>
      <c r="E80" s="194">
        <f>'[1]1) Tableau budgétaire 1'!E76</f>
        <v>0</v>
      </c>
      <c r="F80" s="194">
        <f>'[1]1) Tableau budgétaire 1'!F76</f>
        <v>0</v>
      </c>
      <c r="G80" s="195">
        <f t="shared" ref="G80:G88" si="32">SUM(D80:F80)</f>
        <v>97347.959999999977</v>
      </c>
      <c r="I80" s="168">
        <f t="shared" ref="I80:O80" si="33">+I88</f>
        <v>0</v>
      </c>
      <c r="J80" s="169">
        <f t="shared" si="33"/>
        <v>6040.1699999999882</v>
      </c>
      <c r="K80" s="170">
        <f t="shared" si="33"/>
        <v>91307.790000000008</v>
      </c>
      <c r="L80" s="171">
        <f t="shared" si="33"/>
        <v>91307.790000000008</v>
      </c>
      <c r="M80" s="242">
        <f t="shared" si="33"/>
        <v>87128.579802000095</v>
      </c>
      <c r="N80" s="242">
        <f t="shared" si="33"/>
        <v>4179.2101979999006</v>
      </c>
      <c r="O80" s="243">
        <f t="shared" si="33"/>
        <v>0.95422942338216798</v>
      </c>
    </row>
    <row r="81" spans="2:15" ht="15.75" customHeight="1" x14ac:dyDescent="0.25">
      <c r="C81" s="172" t="s">
        <v>414</v>
      </c>
      <c r="D81" s="173">
        <v>827.41</v>
      </c>
      <c r="E81" s="174"/>
      <c r="F81" s="174"/>
      <c r="G81" s="175">
        <f t="shared" si="32"/>
        <v>827.41</v>
      </c>
      <c r="I81" s="176">
        <v>0</v>
      </c>
      <c r="J81" s="177">
        <v>95.079999999999927</v>
      </c>
      <c r="K81" s="170">
        <f>+D81+I81-J81</f>
        <v>732.33</v>
      </c>
      <c r="L81" s="171">
        <f>K81</f>
        <v>732.33</v>
      </c>
      <c r="M81" s="253">
        <v>750.10715589346626</v>
      </c>
      <c r="N81" s="253">
        <f>+L81-M81</f>
        <v>-17.777155893466215</v>
      </c>
      <c r="O81" s="252">
        <f>+M81/L81</f>
        <v>1.0242747885426873</v>
      </c>
    </row>
    <row r="82" spans="2:15" ht="15.75" customHeight="1" x14ac:dyDescent="0.25">
      <c r="C82" s="178" t="s">
        <v>415</v>
      </c>
      <c r="D82" s="179"/>
      <c r="E82" s="180"/>
      <c r="F82" s="180"/>
      <c r="G82" s="181">
        <f t="shared" si="32"/>
        <v>0</v>
      </c>
      <c r="I82" s="176">
        <v>0</v>
      </c>
      <c r="J82" s="177">
        <v>0</v>
      </c>
      <c r="K82" s="170">
        <f t="shared" ref="K82:K87" si="34">+D82+I82-J82</f>
        <v>0</v>
      </c>
      <c r="L82" s="171">
        <f>K82</f>
        <v>0</v>
      </c>
      <c r="M82" s="253"/>
      <c r="N82" s="253">
        <f t="shared" ref="N82:N87" si="35">+L82-M82</f>
        <v>0</v>
      </c>
      <c r="O82" s="252"/>
    </row>
    <row r="83" spans="2:15" ht="15.75" customHeight="1" x14ac:dyDescent="0.25">
      <c r="C83" s="178" t="s">
        <v>416</v>
      </c>
      <c r="D83" s="179"/>
      <c r="E83" s="179"/>
      <c r="F83" s="179"/>
      <c r="G83" s="181">
        <f t="shared" si="32"/>
        <v>0</v>
      </c>
      <c r="I83" s="176">
        <v>0</v>
      </c>
      <c r="J83" s="177">
        <v>0</v>
      </c>
      <c r="K83" s="170">
        <f t="shared" si="34"/>
        <v>0</v>
      </c>
      <c r="L83" s="171">
        <f>+K83</f>
        <v>0</v>
      </c>
      <c r="M83" s="253"/>
      <c r="N83" s="253">
        <f t="shared" si="35"/>
        <v>0</v>
      </c>
      <c r="O83" s="252"/>
    </row>
    <row r="84" spans="2:15" x14ac:dyDescent="0.25">
      <c r="C84" s="182" t="s">
        <v>417</v>
      </c>
      <c r="D84" s="179">
        <v>18438.349999999999</v>
      </c>
      <c r="E84" s="179"/>
      <c r="F84" s="179"/>
      <c r="G84" s="181">
        <f t="shared" si="32"/>
        <v>18438.349999999999</v>
      </c>
      <c r="I84" s="176">
        <v>0</v>
      </c>
      <c r="J84" s="177">
        <v>2476.7099999999991</v>
      </c>
      <c r="K84" s="170">
        <f t="shared" si="34"/>
        <v>15961.64</v>
      </c>
      <c r="L84" s="171">
        <f>K84</f>
        <v>15961.64</v>
      </c>
      <c r="M84" s="253">
        <v>12917.145267347845</v>
      </c>
      <c r="N84" s="253">
        <f t="shared" si="35"/>
        <v>3044.4947326521542</v>
      </c>
      <c r="O84" s="252">
        <f t="shared" ref="O84:O87" si="36">+M84/L84</f>
        <v>0.80926178433718876</v>
      </c>
    </row>
    <row r="85" spans="2:15" x14ac:dyDescent="0.25">
      <c r="C85" s="178" t="s">
        <v>418</v>
      </c>
      <c r="D85" s="179"/>
      <c r="E85" s="179"/>
      <c r="F85" s="179"/>
      <c r="G85" s="181">
        <f t="shared" si="32"/>
        <v>0</v>
      </c>
      <c r="I85" s="176">
        <v>0</v>
      </c>
      <c r="J85" s="177">
        <v>0</v>
      </c>
      <c r="K85" s="170">
        <f t="shared" si="34"/>
        <v>0</v>
      </c>
      <c r="L85" s="171">
        <f>K85</f>
        <v>0</v>
      </c>
      <c r="M85" s="253"/>
      <c r="N85" s="253">
        <f t="shared" si="35"/>
        <v>0</v>
      </c>
      <c r="O85" s="252"/>
    </row>
    <row r="86" spans="2:15" x14ac:dyDescent="0.25">
      <c r="C86" s="178" t="s">
        <v>419</v>
      </c>
      <c r="D86" s="179">
        <v>77994.51999999999</v>
      </c>
      <c r="E86" s="179"/>
      <c r="F86" s="179"/>
      <c r="G86" s="181">
        <f t="shared" si="32"/>
        <v>77994.51999999999</v>
      </c>
      <c r="I86" s="176">
        <v>0</v>
      </c>
      <c r="J86" s="177">
        <v>3461.5199999999895</v>
      </c>
      <c r="K86" s="170">
        <f t="shared" si="34"/>
        <v>74533</v>
      </c>
      <c r="L86" s="171">
        <f>K86</f>
        <v>74533</v>
      </c>
      <c r="M86" s="253">
        <v>73382.298231977155</v>
      </c>
      <c r="N86" s="253">
        <f t="shared" si="35"/>
        <v>1150.7017680228455</v>
      </c>
      <c r="O86" s="252">
        <f t="shared" si="36"/>
        <v>0.98456117735737403</v>
      </c>
    </row>
    <row r="87" spans="2:15" ht="32.25" thickBot="1" x14ac:dyDescent="0.3">
      <c r="C87" s="178" t="s">
        <v>420</v>
      </c>
      <c r="D87" s="179">
        <v>87.68</v>
      </c>
      <c r="E87" s="179"/>
      <c r="F87" s="179"/>
      <c r="G87" s="181">
        <f t="shared" si="32"/>
        <v>87.68</v>
      </c>
      <c r="I87" s="176">
        <v>0</v>
      </c>
      <c r="J87" s="177">
        <v>6.8600000000000136</v>
      </c>
      <c r="K87" s="170">
        <f t="shared" si="34"/>
        <v>80.819999999999993</v>
      </c>
      <c r="L87" s="267">
        <f>K87</f>
        <v>80.819999999999993</v>
      </c>
      <c r="M87" s="273">
        <v>79.029146781633045</v>
      </c>
      <c r="N87" s="273">
        <f t="shared" si="35"/>
        <v>1.7908532183669479</v>
      </c>
      <c r="O87" s="274">
        <f t="shared" si="36"/>
        <v>0.97784145980738746</v>
      </c>
    </row>
    <row r="88" spans="2:15" ht="16.5" thickBot="1" x14ac:dyDescent="0.3">
      <c r="C88" s="183" t="s">
        <v>514</v>
      </c>
      <c r="D88" s="184">
        <f t="shared" ref="D88:F88" si="37">SUM(D81:D87)</f>
        <v>97347.959999999977</v>
      </c>
      <c r="E88" s="184">
        <f t="shared" si="37"/>
        <v>0</v>
      </c>
      <c r="F88" s="184">
        <f t="shared" si="37"/>
        <v>0</v>
      </c>
      <c r="G88" s="181">
        <f t="shared" si="32"/>
        <v>97347.959999999977</v>
      </c>
      <c r="I88" s="186">
        <f t="shared" ref="I88:N88" si="38">SUM(I81:I87)</f>
        <v>0</v>
      </c>
      <c r="J88" s="187">
        <f t="shared" si="38"/>
        <v>6040.1699999999882</v>
      </c>
      <c r="K88" s="188">
        <f t="shared" si="38"/>
        <v>91307.790000000008</v>
      </c>
      <c r="L88" s="271">
        <f t="shared" si="38"/>
        <v>91307.790000000008</v>
      </c>
      <c r="M88" s="265">
        <f t="shared" si="38"/>
        <v>87128.579802000095</v>
      </c>
      <c r="N88" s="265">
        <f t="shared" si="38"/>
        <v>4179.2101979999006</v>
      </c>
      <c r="O88" s="266">
        <f>+M88/L88</f>
        <v>0.95422942338216798</v>
      </c>
    </row>
    <row r="89" spans="2:15" s="146" customFormat="1" ht="16.5" thickBot="1" x14ac:dyDescent="0.3">
      <c r="C89" s="189"/>
      <c r="D89" s="190"/>
      <c r="E89" s="190"/>
      <c r="F89" s="190"/>
      <c r="G89" s="191"/>
    </row>
    <row r="90" spans="2:15" x14ac:dyDescent="0.25">
      <c r="C90" s="316" t="s">
        <v>371</v>
      </c>
      <c r="D90" s="317"/>
      <c r="E90" s="317"/>
      <c r="F90" s="317"/>
      <c r="G90" s="318"/>
      <c r="I90" s="159" t="s">
        <v>509</v>
      </c>
      <c r="J90" s="160" t="s">
        <v>510</v>
      </c>
      <c r="K90" s="161" t="s">
        <v>511</v>
      </c>
      <c r="L90" s="192" t="s">
        <v>507</v>
      </c>
      <c r="M90" s="192" t="s">
        <v>543</v>
      </c>
      <c r="N90" s="192" t="s">
        <v>542</v>
      </c>
      <c r="O90" s="192" t="s">
        <v>490</v>
      </c>
    </row>
    <row r="91" spans="2:15" ht="21.75" customHeight="1" thickBot="1" x14ac:dyDescent="0.3">
      <c r="B91" s="146"/>
      <c r="C91" s="193" t="s">
        <v>524</v>
      </c>
      <c r="D91" s="194">
        <f>+D99</f>
        <v>11375.342465753423</v>
      </c>
      <c r="E91" s="194">
        <f>'[1]1) Tableau budgétaire 1'!E86</f>
        <v>0</v>
      </c>
      <c r="F91" s="194">
        <f>'[1]1) Tableau budgétaire 1'!F86</f>
        <v>0</v>
      </c>
      <c r="G91" s="195">
        <f t="shared" ref="G91:G99" si="39">SUM(D91:F91)</f>
        <v>11375.342465753423</v>
      </c>
      <c r="I91" s="168">
        <f t="shared" ref="I91:O91" si="40">+I99</f>
        <v>1448.9375342465773</v>
      </c>
      <c r="J91" s="169">
        <f t="shared" si="40"/>
        <v>0</v>
      </c>
      <c r="K91" s="170">
        <f t="shared" si="40"/>
        <v>12824.28</v>
      </c>
      <c r="L91" s="171">
        <f t="shared" si="40"/>
        <v>12824.28</v>
      </c>
      <c r="M91" s="242">
        <f t="shared" si="40"/>
        <v>12471.308363426049</v>
      </c>
      <c r="N91" s="242">
        <f t="shared" si="40"/>
        <v>352.9716365739514</v>
      </c>
      <c r="O91" s="243">
        <f t="shared" si="40"/>
        <v>0.97247629991126583</v>
      </c>
    </row>
    <row r="92" spans="2:15" ht="18" customHeight="1" x14ac:dyDescent="0.25">
      <c r="C92" s="172" t="s">
        <v>414</v>
      </c>
      <c r="D92" s="173"/>
      <c r="E92" s="174"/>
      <c r="F92" s="174"/>
      <c r="G92" s="175">
        <f t="shared" si="39"/>
        <v>0</v>
      </c>
      <c r="I92" s="176">
        <v>0</v>
      </c>
      <c r="J92" s="177">
        <v>0</v>
      </c>
      <c r="K92" s="170">
        <f>+D92+I92-J92</f>
        <v>0</v>
      </c>
      <c r="L92" s="171">
        <f>K92</f>
        <v>0</v>
      </c>
      <c r="M92" s="244"/>
      <c r="N92" s="244"/>
      <c r="O92" s="244"/>
    </row>
    <row r="93" spans="2:15" ht="15.75" customHeight="1" x14ac:dyDescent="0.25">
      <c r="C93" s="178" t="s">
        <v>415</v>
      </c>
      <c r="D93" s="179"/>
      <c r="E93" s="180"/>
      <c r="F93" s="180"/>
      <c r="G93" s="181">
        <f t="shared" si="39"/>
        <v>0</v>
      </c>
      <c r="I93" s="176">
        <v>0</v>
      </c>
      <c r="J93" s="177">
        <v>0</v>
      </c>
      <c r="K93" s="170">
        <f t="shared" ref="K93:K98" si="41">+D93+I93-J93</f>
        <v>0</v>
      </c>
      <c r="L93" s="171">
        <f>K93</f>
        <v>0</v>
      </c>
      <c r="M93" s="244"/>
      <c r="N93" s="244"/>
      <c r="O93" s="244"/>
    </row>
    <row r="94" spans="2:15" s="146" customFormat="1" ht="15.75" customHeight="1" x14ac:dyDescent="0.25">
      <c r="B94" s="145"/>
      <c r="C94" s="178" t="s">
        <v>416</v>
      </c>
      <c r="D94" s="179"/>
      <c r="E94" s="179"/>
      <c r="F94" s="179"/>
      <c r="G94" s="181">
        <f t="shared" si="39"/>
        <v>0</v>
      </c>
      <c r="I94" s="176">
        <v>0</v>
      </c>
      <c r="J94" s="177">
        <v>0</v>
      </c>
      <c r="K94" s="170">
        <f t="shared" si="41"/>
        <v>0</v>
      </c>
      <c r="L94" s="171">
        <f>+K94</f>
        <v>0</v>
      </c>
      <c r="M94" s="244"/>
      <c r="N94" s="244"/>
      <c r="O94" s="244"/>
    </row>
    <row r="95" spans="2:15" x14ac:dyDescent="0.25">
      <c r="B95" s="146"/>
      <c r="C95" s="182" t="s">
        <v>417</v>
      </c>
      <c r="D95" s="179"/>
      <c r="E95" s="179"/>
      <c r="F95" s="179"/>
      <c r="G95" s="181">
        <f t="shared" si="39"/>
        <v>0</v>
      </c>
      <c r="I95" s="176">
        <v>0</v>
      </c>
      <c r="J95" s="177">
        <v>0</v>
      </c>
      <c r="K95" s="170">
        <f t="shared" si="41"/>
        <v>0</v>
      </c>
      <c r="L95" s="171">
        <f>K95</f>
        <v>0</v>
      </c>
      <c r="M95" s="244"/>
      <c r="N95" s="244"/>
      <c r="O95" s="245"/>
    </row>
    <row r="96" spans="2:15" x14ac:dyDescent="0.25">
      <c r="B96" s="146"/>
      <c r="C96" s="178" t="s">
        <v>418</v>
      </c>
      <c r="D96" s="179"/>
      <c r="E96" s="179"/>
      <c r="F96" s="179"/>
      <c r="G96" s="181">
        <f t="shared" si="39"/>
        <v>0</v>
      </c>
      <c r="I96" s="176">
        <v>0</v>
      </c>
      <c r="J96" s="177">
        <v>0</v>
      </c>
      <c r="K96" s="170">
        <f t="shared" si="41"/>
        <v>0</v>
      </c>
      <c r="L96" s="171">
        <f>K96</f>
        <v>0</v>
      </c>
      <c r="M96" s="244"/>
      <c r="N96" s="244"/>
      <c r="O96" s="244"/>
    </row>
    <row r="97" spans="2:15" x14ac:dyDescent="0.25">
      <c r="B97" s="146"/>
      <c r="C97" s="178" t="s">
        <v>419</v>
      </c>
      <c r="D97" s="179">
        <v>11375.342465753423</v>
      </c>
      <c r="E97" s="179"/>
      <c r="F97" s="179"/>
      <c r="G97" s="181">
        <f t="shared" si="39"/>
        <v>11375.342465753423</v>
      </c>
      <c r="I97" s="176">
        <v>1448.9375342465773</v>
      </c>
      <c r="J97" s="177">
        <v>0</v>
      </c>
      <c r="K97" s="170">
        <f t="shared" si="41"/>
        <v>12824.28</v>
      </c>
      <c r="L97" s="171">
        <f>K97</f>
        <v>12824.28</v>
      </c>
      <c r="M97" s="253">
        <v>12471.308363426049</v>
      </c>
      <c r="N97" s="246">
        <f>+L97-M97</f>
        <v>352.9716365739514</v>
      </c>
      <c r="O97" s="245">
        <f>+M97/L97</f>
        <v>0.97247629991126583</v>
      </c>
    </row>
    <row r="98" spans="2:15" ht="32.25" thickBot="1" x14ac:dyDescent="0.3">
      <c r="C98" s="178" t="s">
        <v>420</v>
      </c>
      <c r="D98" s="179"/>
      <c r="E98" s="179"/>
      <c r="F98" s="179"/>
      <c r="G98" s="181">
        <f t="shared" si="39"/>
        <v>0</v>
      </c>
      <c r="I98" s="176">
        <v>0</v>
      </c>
      <c r="J98" s="177">
        <v>0</v>
      </c>
      <c r="K98" s="170">
        <f t="shared" si="41"/>
        <v>0</v>
      </c>
      <c r="L98" s="267">
        <f>K98</f>
        <v>0</v>
      </c>
      <c r="M98" s="272"/>
      <c r="N98" s="272"/>
      <c r="O98" s="269"/>
    </row>
    <row r="99" spans="2:15" ht="16.5" thickBot="1" x14ac:dyDescent="0.3">
      <c r="C99" s="183" t="s">
        <v>514</v>
      </c>
      <c r="D99" s="184">
        <f t="shared" ref="D99:F99" si="42">SUM(D92:D98)</f>
        <v>11375.342465753423</v>
      </c>
      <c r="E99" s="184">
        <f t="shared" si="42"/>
        <v>0</v>
      </c>
      <c r="F99" s="184">
        <f t="shared" si="42"/>
        <v>0</v>
      </c>
      <c r="G99" s="181">
        <f t="shared" si="39"/>
        <v>11375.342465753423</v>
      </c>
      <c r="I99" s="186">
        <f t="shared" ref="I99:N99" si="43">SUM(I92:I98)</f>
        <v>1448.9375342465773</v>
      </c>
      <c r="J99" s="187">
        <f t="shared" si="43"/>
        <v>0</v>
      </c>
      <c r="K99" s="188">
        <f t="shared" si="43"/>
        <v>12824.28</v>
      </c>
      <c r="L99" s="271">
        <f t="shared" si="43"/>
        <v>12824.28</v>
      </c>
      <c r="M99" s="265">
        <f t="shared" si="43"/>
        <v>12471.308363426049</v>
      </c>
      <c r="N99" s="265">
        <f t="shared" si="43"/>
        <v>352.9716365739514</v>
      </c>
      <c r="O99" s="266">
        <f>+M99/L99</f>
        <v>0.97247629991126583</v>
      </c>
    </row>
    <row r="100" spans="2:15" ht="25.5" customHeight="1" x14ac:dyDescent="0.25">
      <c r="D100" s="197"/>
      <c r="E100" s="197"/>
      <c r="F100" s="197"/>
      <c r="G100" s="197"/>
    </row>
    <row r="101" spans="2:15" ht="16.5" thickBot="1" x14ac:dyDescent="0.3">
      <c r="B101" s="316" t="s">
        <v>525</v>
      </c>
      <c r="C101" s="317"/>
      <c r="D101" s="317"/>
      <c r="E101" s="317"/>
      <c r="F101" s="317"/>
      <c r="G101" s="318"/>
    </row>
    <row r="102" spans="2:15" x14ac:dyDescent="0.25">
      <c r="C102" s="316" t="s">
        <v>375</v>
      </c>
      <c r="D102" s="317"/>
      <c r="E102" s="317"/>
      <c r="F102" s="317"/>
      <c r="G102" s="318"/>
      <c r="I102" s="159" t="s">
        <v>509</v>
      </c>
      <c r="J102" s="160" t="s">
        <v>510</v>
      </c>
      <c r="K102" s="161" t="s">
        <v>511</v>
      </c>
      <c r="L102" s="192" t="s">
        <v>507</v>
      </c>
      <c r="M102" s="192" t="s">
        <v>543</v>
      </c>
      <c r="N102" s="192" t="s">
        <v>542</v>
      </c>
      <c r="O102" s="192" t="s">
        <v>490</v>
      </c>
    </row>
    <row r="103" spans="2:15" ht="22.5" customHeight="1" thickBot="1" x14ac:dyDescent="0.3">
      <c r="C103" s="193" t="s">
        <v>526</v>
      </c>
      <c r="D103" s="194">
        <f>+D111</f>
        <v>10760.273972602708</v>
      </c>
      <c r="E103" s="194">
        <f>'[1]1) Tableau budgétaire 1'!E108</f>
        <v>0</v>
      </c>
      <c r="F103" s="194">
        <f>'[1]1) Tableau budgétaire 1'!F108</f>
        <v>0</v>
      </c>
      <c r="G103" s="195">
        <f>SUM(D103:F103)</f>
        <v>10760.273972602708</v>
      </c>
      <c r="I103" s="168">
        <f t="shared" ref="I103:O103" si="44">+I111</f>
        <v>419.18260273976011</v>
      </c>
      <c r="J103" s="169">
        <f t="shared" si="44"/>
        <v>111.11657534246811</v>
      </c>
      <c r="K103" s="170">
        <f t="shared" si="44"/>
        <v>11068.34</v>
      </c>
      <c r="L103" s="171">
        <f t="shared" si="44"/>
        <v>11068.34</v>
      </c>
      <c r="M103" s="242">
        <f t="shared" si="44"/>
        <v>10467.477465080503</v>
      </c>
      <c r="N103" s="242">
        <f t="shared" si="44"/>
        <v>600.86253491949776</v>
      </c>
      <c r="O103" s="243">
        <f t="shared" si="44"/>
        <v>0.94571340102314372</v>
      </c>
    </row>
    <row r="104" spans="2:15" x14ac:dyDescent="0.25">
      <c r="C104" s="172" t="s">
        <v>414</v>
      </c>
      <c r="D104" s="173"/>
      <c r="E104" s="174"/>
      <c r="F104" s="174"/>
      <c r="G104" s="175">
        <f t="shared" ref="G104:G111" si="45">SUM(D104:F104)</f>
        <v>0</v>
      </c>
      <c r="I104" s="176">
        <v>0</v>
      </c>
      <c r="J104" s="177">
        <v>0</v>
      </c>
      <c r="K104" s="170">
        <f>+D104+I104-J104</f>
        <v>0</v>
      </c>
      <c r="L104" s="171">
        <f>K104</f>
        <v>0</v>
      </c>
      <c r="M104" s="253"/>
      <c r="N104" s="253"/>
      <c r="O104" s="252"/>
    </row>
    <row r="105" spans="2:15" x14ac:dyDescent="0.25">
      <c r="C105" s="178" t="s">
        <v>415</v>
      </c>
      <c r="D105" s="179"/>
      <c r="E105" s="180"/>
      <c r="F105" s="180"/>
      <c r="G105" s="181">
        <f t="shared" si="45"/>
        <v>0</v>
      </c>
      <c r="I105" s="176">
        <v>0</v>
      </c>
      <c r="J105" s="177">
        <v>0</v>
      </c>
      <c r="K105" s="170">
        <f t="shared" ref="K105:K110" si="46">+D105+I105-J105</f>
        <v>0</v>
      </c>
      <c r="L105" s="171">
        <f>K105</f>
        <v>0</v>
      </c>
      <c r="M105" s="253"/>
      <c r="N105" s="253"/>
      <c r="O105" s="252"/>
    </row>
    <row r="106" spans="2:15" ht="15.75" customHeight="1" x14ac:dyDescent="0.25">
      <c r="C106" s="178" t="s">
        <v>416</v>
      </c>
      <c r="D106" s="179"/>
      <c r="E106" s="179"/>
      <c r="F106" s="179"/>
      <c r="G106" s="181">
        <f t="shared" si="45"/>
        <v>0</v>
      </c>
      <c r="I106" s="176">
        <v>0</v>
      </c>
      <c r="J106" s="177">
        <v>0</v>
      </c>
      <c r="K106" s="170">
        <f t="shared" si="46"/>
        <v>0</v>
      </c>
      <c r="L106" s="171">
        <f>+K106</f>
        <v>0</v>
      </c>
      <c r="M106" s="253"/>
      <c r="N106" s="253"/>
      <c r="O106" s="252"/>
    </row>
    <row r="107" spans="2:15" x14ac:dyDescent="0.25">
      <c r="C107" s="182" t="s">
        <v>417</v>
      </c>
      <c r="D107" s="179">
        <v>4726.0273972602399</v>
      </c>
      <c r="E107" s="179"/>
      <c r="F107" s="179"/>
      <c r="G107" s="181">
        <f t="shared" si="45"/>
        <v>4726.0273972602399</v>
      </c>
      <c r="I107" s="176">
        <v>419.18260273976011</v>
      </c>
      <c r="J107" s="177">
        <v>0</v>
      </c>
      <c r="K107" s="170">
        <f t="shared" si="46"/>
        <v>5145.21</v>
      </c>
      <c r="L107" s="171">
        <f>K107</f>
        <v>5145.21</v>
      </c>
      <c r="M107" s="253">
        <v>4692.9918417649078</v>
      </c>
      <c r="N107" s="253">
        <f>+L107-M107</f>
        <v>452.21815823509223</v>
      </c>
      <c r="O107" s="252">
        <f>+M107/L107</f>
        <v>0.91210890163179104</v>
      </c>
    </row>
    <row r="108" spans="2:15" x14ac:dyDescent="0.25">
      <c r="C108" s="178" t="s">
        <v>418</v>
      </c>
      <c r="D108" s="179"/>
      <c r="E108" s="179"/>
      <c r="F108" s="179"/>
      <c r="G108" s="181">
        <f t="shared" si="45"/>
        <v>0</v>
      </c>
      <c r="I108" s="176">
        <v>0</v>
      </c>
      <c r="J108" s="177">
        <v>0</v>
      </c>
      <c r="K108" s="170">
        <f t="shared" si="46"/>
        <v>0</v>
      </c>
      <c r="L108" s="171">
        <f>K108</f>
        <v>0</v>
      </c>
      <c r="M108" s="253"/>
      <c r="N108" s="253">
        <f t="shared" ref="N108:N110" si="47">+L108-M108</f>
        <v>0</v>
      </c>
      <c r="O108" s="252"/>
    </row>
    <row r="109" spans="2:15" x14ac:dyDescent="0.25">
      <c r="C109" s="178" t="s">
        <v>419</v>
      </c>
      <c r="D109" s="179">
        <v>6015.0684931506876</v>
      </c>
      <c r="E109" s="179"/>
      <c r="F109" s="179"/>
      <c r="G109" s="181">
        <f t="shared" si="45"/>
        <v>6015.0684931506876</v>
      </c>
      <c r="I109" s="176">
        <v>0</v>
      </c>
      <c r="J109" s="177">
        <v>105.63849315068728</v>
      </c>
      <c r="K109" s="170">
        <f t="shared" si="46"/>
        <v>5909.43</v>
      </c>
      <c r="L109" s="171">
        <f>K109</f>
        <v>5909.43</v>
      </c>
      <c r="M109" s="253">
        <v>5765.1092838669265</v>
      </c>
      <c r="N109" s="253">
        <f t="shared" si="47"/>
        <v>144.3207161330738</v>
      </c>
      <c r="O109" s="252">
        <f t="shared" ref="O109:O110" si="48">+M109/L109</f>
        <v>0.97557789564592967</v>
      </c>
    </row>
    <row r="110" spans="2:15" ht="32.25" thickBot="1" x14ac:dyDescent="0.3">
      <c r="C110" s="178" t="s">
        <v>420</v>
      </c>
      <c r="D110" s="179">
        <v>19.17808219178082</v>
      </c>
      <c r="E110" s="179"/>
      <c r="F110" s="179"/>
      <c r="G110" s="181">
        <f t="shared" si="45"/>
        <v>19.17808219178082</v>
      </c>
      <c r="I110" s="176">
        <v>0</v>
      </c>
      <c r="J110" s="177">
        <v>5.4780821917808211</v>
      </c>
      <c r="K110" s="170">
        <f t="shared" si="46"/>
        <v>13.7</v>
      </c>
      <c r="L110" s="267">
        <f>K110</f>
        <v>13.7</v>
      </c>
      <c r="M110" s="273">
        <v>9.3763394486683271</v>
      </c>
      <c r="N110" s="273">
        <f t="shared" si="47"/>
        <v>4.3236605513316722</v>
      </c>
      <c r="O110" s="270">
        <f t="shared" si="48"/>
        <v>0.68440433931885603</v>
      </c>
    </row>
    <row r="111" spans="2:15" ht="16.5" thickBot="1" x14ac:dyDescent="0.3">
      <c r="C111" s="183" t="s">
        <v>514</v>
      </c>
      <c r="D111" s="184">
        <f>SUM(D104:D110)</f>
        <v>10760.273972602708</v>
      </c>
      <c r="E111" s="184">
        <f>SUM(E104:E110)</f>
        <v>0</v>
      </c>
      <c r="F111" s="184">
        <f t="shared" ref="F111" si="49">SUM(F104:F110)</f>
        <v>0</v>
      </c>
      <c r="G111" s="181">
        <f t="shared" si="45"/>
        <v>10760.273972602708</v>
      </c>
      <c r="I111" s="186">
        <f t="shared" ref="I111:N111" si="50">SUM(I104:I110)</f>
        <v>419.18260273976011</v>
      </c>
      <c r="J111" s="187">
        <f t="shared" si="50"/>
        <v>111.11657534246811</v>
      </c>
      <c r="K111" s="188">
        <f t="shared" si="50"/>
        <v>11068.34</v>
      </c>
      <c r="L111" s="271">
        <f t="shared" si="50"/>
        <v>11068.34</v>
      </c>
      <c r="M111" s="265">
        <f t="shared" si="50"/>
        <v>10467.477465080503</v>
      </c>
      <c r="N111" s="265">
        <f t="shared" si="50"/>
        <v>600.86253491949776</v>
      </c>
      <c r="O111" s="266">
        <f>+M111/L111</f>
        <v>0.94571340102314372</v>
      </c>
    </row>
    <row r="112" spans="2:15" s="146" customFormat="1" ht="16.5" thickBot="1" x14ac:dyDescent="0.3">
      <c r="C112" s="189"/>
      <c r="D112" s="190"/>
      <c r="E112" s="190"/>
      <c r="F112" s="190"/>
      <c r="G112" s="191"/>
    </row>
    <row r="113" spans="3:15" ht="15.75" customHeight="1" x14ac:dyDescent="0.25">
      <c r="C113" s="316" t="s">
        <v>527</v>
      </c>
      <c r="D113" s="317"/>
      <c r="E113" s="317"/>
      <c r="F113" s="317"/>
      <c r="G113" s="318"/>
      <c r="I113" s="159" t="s">
        <v>509</v>
      </c>
      <c r="J113" s="160" t="s">
        <v>510</v>
      </c>
      <c r="K113" s="161" t="s">
        <v>511</v>
      </c>
      <c r="L113" s="192" t="s">
        <v>507</v>
      </c>
      <c r="M113" s="192" t="s">
        <v>543</v>
      </c>
      <c r="N113" s="192" t="s">
        <v>542</v>
      </c>
      <c r="O113" s="192" t="s">
        <v>490</v>
      </c>
    </row>
    <row r="114" spans="3:15" ht="21.75" customHeight="1" thickBot="1" x14ac:dyDescent="0.3">
      <c r="C114" s="193" t="s">
        <v>528</v>
      </c>
      <c r="D114" s="194">
        <f>+D122</f>
        <v>6512.3287671232883</v>
      </c>
      <c r="E114" s="194">
        <f>'[1]1) Tableau budgétaire 1'!E118</f>
        <v>0</v>
      </c>
      <c r="F114" s="194">
        <f>'[1]1) Tableau budgétaire 1'!F118</f>
        <v>0</v>
      </c>
      <c r="G114" s="195">
        <f t="shared" ref="G114:G122" si="51">SUM(D114:F114)</f>
        <v>6512.3287671232883</v>
      </c>
      <c r="I114" s="168">
        <f t="shared" ref="I114:O114" si="52">+I122</f>
        <v>0</v>
      </c>
      <c r="J114" s="169">
        <f t="shared" si="52"/>
        <v>822.67876712328871</v>
      </c>
      <c r="K114" s="170">
        <f t="shared" si="52"/>
        <v>5689.65</v>
      </c>
      <c r="L114" s="171">
        <f t="shared" si="52"/>
        <v>5689.65</v>
      </c>
      <c r="M114" s="242">
        <f t="shared" si="52"/>
        <v>5098.0497059473792</v>
      </c>
      <c r="N114" s="242">
        <f t="shared" si="52"/>
        <v>591.60029405262048</v>
      </c>
      <c r="O114" s="243">
        <f t="shared" si="52"/>
        <v>0.89602167197408966</v>
      </c>
    </row>
    <row r="115" spans="3:15" x14ac:dyDescent="0.25">
      <c r="C115" s="172" t="s">
        <v>414</v>
      </c>
      <c r="D115" s="173"/>
      <c r="E115" s="174"/>
      <c r="F115" s="174"/>
      <c r="G115" s="175">
        <f t="shared" si="51"/>
        <v>0</v>
      </c>
      <c r="I115" s="176">
        <v>0</v>
      </c>
      <c r="J115" s="177">
        <v>0</v>
      </c>
      <c r="K115" s="170">
        <f>+D115+I115-J115</f>
        <v>0</v>
      </c>
      <c r="L115" s="171">
        <f>K115</f>
        <v>0</v>
      </c>
      <c r="M115" s="244"/>
      <c r="N115" s="244"/>
      <c r="O115" s="244"/>
    </row>
    <row r="116" spans="3:15" x14ac:dyDescent="0.25">
      <c r="C116" s="178" t="s">
        <v>415</v>
      </c>
      <c r="D116" s="179"/>
      <c r="E116" s="180"/>
      <c r="F116" s="180"/>
      <c r="G116" s="181">
        <f t="shared" si="51"/>
        <v>0</v>
      </c>
      <c r="I116" s="176">
        <v>0</v>
      </c>
      <c r="J116" s="177">
        <v>0</v>
      </c>
      <c r="K116" s="170">
        <f t="shared" ref="K116:K121" si="53">+D116+I116-J116</f>
        <v>0</v>
      </c>
      <c r="L116" s="171">
        <f>K116</f>
        <v>0</v>
      </c>
      <c r="M116" s="244"/>
      <c r="N116" s="244"/>
      <c r="O116" s="244"/>
    </row>
    <row r="117" spans="3:15" ht="31.5" x14ac:dyDescent="0.25">
      <c r="C117" s="178" t="s">
        <v>416</v>
      </c>
      <c r="D117" s="179"/>
      <c r="E117" s="179"/>
      <c r="F117" s="179"/>
      <c r="G117" s="181">
        <f t="shared" si="51"/>
        <v>0</v>
      </c>
      <c r="I117" s="176">
        <v>0</v>
      </c>
      <c r="J117" s="177">
        <v>0</v>
      </c>
      <c r="K117" s="170">
        <f t="shared" si="53"/>
        <v>0</v>
      </c>
      <c r="L117" s="171">
        <f>+K117</f>
        <v>0</v>
      </c>
      <c r="M117" s="244"/>
      <c r="N117" s="244"/>
      <c r="O117" s="244"/>
    </row>
    <row r="118" spans="3:15" x14ac:dyDescent="0.25">
      <c r="C118" s="182" t="s">
        <v>417</v>
      </c>
      <c r="D118" s="179"/>
      <c r="E118" s="179"/>
      <c r="F118" s="179"/>
      <c r="G118" s="181">
        <f t="shared" si="51"/>
        <v>0</v>
      </c>
      <c r="I118" s="176">
        <v>0</v>
      </c>
      <c r="J118" s="177">
        <v>0</v>
      </c>
      <c r="K118" s="170">
        <f t="shared" si="53"/>
        <v>0</v>
      </c>
      <c r="L118" s="171">
        <f>K118</f>
        <v>0</v>
      </c>
      <c r="M118" s="244"/>
      <c r="N118" s="244"/>
      <c r="O118" s="245"/>
    </row>
    <row r="119" spans="3:15" x14ac:dyDescent="0.25">
      <c r="C119" s="178" t="s">
        <v>418</v>
      </c>
      <c r="D119" s="179"/>
      <c r="E119" s="179"/>
      <c r="F119" s="179"/>
      <c r="G119" s="181">
        <f t="shared" si="51"/>
        <v>0</v>
      </c>
      <c r="I119" s="176">
        <v>0</v>
      </c>
      <c r="J119" s="177">
        <v>0</v>
      </c>
      <c r="K119" s="170">
        <f t="shared" si="53"/>
        <v>0</v>
      </c>
      <c r="L119" s="171">
        <f>K119</f>
        <v>0</v>
      </c>
      <c r="M119" s="244"/>
      <c r="N119" s="244"/>
      <c r="O119" s="244"/>
    </row>
    <row r="120" spans="3:15" x14ac:dyDescent="0.25">
      <c r="C120" s="178" t="s">
        <v>419</v>
      </c>
      <c r="D120" s="179">
        <v>6512.3287671232883</v>
      </c>
      <c r="E120" s="179"/>
      <c r="F120" s="179"/>
      <c r="G120" s="181">
        <f t="shared" si="51"/>
        <v>6512.3287671232883</v>
      </c>
      <c r="I120" s="176">
        <v>0</v>
      </c>
      <c r="J120" s="177">
        <v>822.67876712328871</v>
      </c>
      <c r="K120" s="170">
        <f t="shared" si="53"/>
        <v>5689.65</v>
      </c>
      <c r="L120" s="171">
        <f>K120</f>
        <v>5689.65</v>
      </c>
      <c r="M120" s="253">
        <v>5098.0497059473792</v>
      </c>
      <c r="N120" s="246">
        <f>+L120-M120</f>
        <v>591.60029405262048</v>
      </c>
      <c r="O120" s="252">
        <f>+M120/L120</f>
        <v>0.89602167197408966</v>
      </c>
    </row>
    <row r="121" spans="3:15" ht="32.25" thickBot="1" x14ac:dyDescent="0.3">
      <c r="C121" s="178" t="s">
        <v>420</v>
      </c>
      <c r="D121" s="179"/>
      <c r="E121" s="179"/>
      <c r="F121" s="179"/>
      <c r="G121" s="181">
        <f t="shared" si="51"/>
        <v>0</v>
      </c>
      <c r="I121" s="176">
        <v>0</v>
      </c>
      <c r="J121" s="177">
        <v>0</v>
      </c>
      <c r="K121" s="170">
        <f t="shared" si="53"/>
        <v>0</v>
      </c>
      <c r="L121" s="267">
        <f>K121</f>
        <v>0</v>
      </c>
      <c r="M121" s="272"/>
      <c r="N121" s="272"/>
      <c r="O121" s="269"/>
    </row>
    <row r="122" spans="3:15" ht="16.5" thickBot="1" x14ac:dyDescent="0.3">
      <c r="C122" s="183" t="s">
        <v>514</v>
      </c>
      <c r="D122" s="184">
        <f t="shared" ref="D122:F122" si="54">SUM(D115:D121)</f>
        <v>6512.3287671232883</v>
      </c>
      <c r="E122" s="184">
        <f t="shared" si="54"/>
        <v>0</v>
      </c>
      <c r="F122" s="184">
        <f t="shared" si="54"/>
        <v>0</v>
      </c>
      <c r="G122" s="181">
        <f t="shared" si="51"/>
        <v>6512.3287671232883</v>
      </c>
      <c r="I122" s="186">
        <f t="shared" ref="I122:N122" si="55">SUM(I115:I121)</f>
        <v>0</v>
      </c>
      <c r="J122" s="187">
        <f t="shared" si="55"/>
        <v>822.67876712328871</v>
      </c>
      <c r="K122" s="188">
        <f t="shared" si="55"/>
        <v>5689.65</v>
      </c>
      <c r="L122" s="271">
        <f t="shared" si="55"/>
        <v>5689.65</v>
      </c>
      <c r="M122" s="265">
        <f t="shared" si="55"/>
        <v>5098.0497059473792</v>
      </c>
      <c r="N122" s="265">
        <f t="shared" si="55"/>
        <v>591.60029405262048</v>
      </c>
      <c r="O122" s="266">
        <f>+M122/L122</f>
        <v>0.89602167197408966</v>
      </c>
    </row>
    <row r="123" spans="3:15" s="146" customFormat="1" ht="16.5" thickBot="1" x14ac:dyDescent="0.3">
      <c r="C123" s="189"/>
      <c r="D123" s="190"/>
      <c r="E123" s="190"/>
      <c r="F123" s="190"/>
      <c r="G123" s="191"/>
    </row>
    <row r="124" spans="3:15" x14ac:dyDescent="0.25">
      <c r="C124" s="316" t="s">
        <v>387</v>
      </c>
      <c r="D124" s="317"/>
      <c r="E124" s="317"/>
      <c r="F124" s="317"/>
      <c r="G124" s="318"/>
      <c r="I124" s="159" t="s">
        <v>509</v>
      </c>
      <c r="J124" s="160" t="s">
        <v>510</v>
      </c>
      <c r="K124" s="161" t="s">
        <v>511</v>
      </c>
      <c r="L124" s="192" t="s">
        <v>507</v>
      </c>
      <c r="M124" s="192" t="s">
        <v>543</v>
      </c>
      <c r="N124" s="192" t="s">
        <v>542</v>
      </c>
      <c r="O124" s="192" t="s">
        <v>490</v>
      </c>
    </row>
    <row r="125" spans="3:15" ht="21" customHeight="1" thickBot="1" x14ac:dyDescent="0.3">
      <c r="C125" s="193" t="s">
        <v>529</v>
      </c>
      <c r="D125" s="194">
        <f>+D133</f>
        <v>15245.205479452081</v>
      </c>
      <c r="E125" s="194">
        <f>'[1]1) Tableau budgétaire 1'!E128</f>
        <v>0</v>
      </c>
      <c r="F125" s="194">
        <f>'[1]1) Tableau budgétaire 1'!F128</f>
        <v>0</v>
      </c>
      <c r="G125" s="195">
        <f t="shared" ref="G125:G133" si="56">SUM(D125:F125)</f>
        <v>15245.205479452081</v>
      </c>
      <c r="I125" s="168">
        <f t="shared" ref="I125:O125" si="57">+I133</f>
        <v>0</v>
      </c>
      <c r="J125" s="169">
        <f t="shared" si="57"/>
        <v>941.13547945208234</v>
      </c>
      <c r="K125" s="170">
        <f t="shared" si="57"/>
        <v>14304.07</v>
      </c>
      <c r="L125" s="171">
        <f t="shared" si="57"/>
        <v>14304.07</v>
      </c>
      <c r="M125" s="242">
        <f t="shared" si="57"/>
        <v>13497.910374890107</v>
      </c>
      <c r="N125" s="242">
        <f t="shared" si="57"/>
        <v>806.1596251098922</v>
      </c>
      <c r="O125" s="243">
        <f t="shared" si="57"/>
        <v>0.94364124161096163</v>
      </c>
    </row>
    <row r="126" spans="3:15" x14ac:dyDescent="0.25">
      <c r="C126" s="172" t="s">
        <v>414</v>
      </c>
      <c r="D126" s="173"/>
      <c r="E126" s="174"/>
      <c r="F126" s="174"/>
      <c r="G126" s="175">
        <f t="shared" si="56"/>
        <v>0</v>
      </c>
      <c r="I126" s="176">
        <v>0</v>
      </c>
      <c r="J126" s="177">
        <v>0</v>
      </c>
      <c r="K126" s="170">
        <f>+D126+I126-J126</f>
        <v>0</v>
      </c>
      <c r="L126" s="171">
        <f>K126</f>
        <v>0</v>
      </c>
      <c r="M126" s="244"/>
      <c r="N126" s="244"/>
      <c r="O126" s="244"/>
    </row>
    <row r="127" spans="3:15" x14ac:dyDescent="0.25">
      <c r="C127" s="178" t="s">
        <v>415</v>
      </c>
      <c r="D127" s="179"/>
      <c r="E127" s="180"/>
      <c r="F127" s="180"/>
      <c r="G127" s="181">
        <f t="shared" si="56"/>
        <v>0</v>
      </c>
      <c r="I127" s="176">
        <v>0</v>
      </c>
      <c r="J127" s="177">
        <v>0</v>
      </c>
      <c r="K127" s="170">
        <f t="shared" ref="K127:K132" si="58">+D127+I127-J127</f>
        <v>0</v>
      </c>
      <c r="L127" s="171">
        <f>K127</f>
        <v>0</v>
      </c>
      <c r="M127" s="244"/>
      <c r="N127" s="244"/>
      <c r="O127" s="244"/>
    </row>
    <row r="128" spans="3:15" ht="31.5" x14ac:dyDescent="0.25">
      <c r="C128" s="178" t="s">
        <v>416</v>
      </c>
      <c r="D128" s="179"/>
      <c r="E128" s="179"/>
      <c r="F128" s="179"/>
      <c r="G128" s="181">
        <f t="shared" si="56"/>
        <v>0</v>
      </c>
      <c r="I128" s="176">
        <v>0</v>
      </c>
      <c r="J128" s="177">
        <v>0</v>
      </c>
      <c r="K128" s="170">
        <f t="shared" si="58"/>
        <v>0</v>
      </c>
      <c r="L128" s="171">
        <f>+K128</f>
        <v>0</v>
      </c>
      <c r="M128" s="244"/>
      <c r="N128" s="244"/>
      <c r="O128" s="244"/>
    </row>
    <row r="129" spans="3:15" x14ac:dyDescent="0.25">
      <c r="C129" s="182" t="s">
        <v>417</v>
      </c>
      <c r="D129" s="179"/>
      <c r="E129" s="179"/>
      <c r="F129" s="179"/>
      <c r="G129" s="181">
        <f t="shared" si="56"/>
        <v>0</v>
      </c>
      <c r="I129" s="176">
        <v>0</v>
      </c>
      <c r="J129" s="177">
        <v>0</v>
      </c>
      <c r="K129" s="170">
        <f t="shared" si="58"/>
        <v>0</v>
      </c>
      <c r="L129" s="171">
        <f>K129</f>
        <v>0</v>
      </c>
      <c r="M129" s="244"/>
      <c r="N129" s="244"/>
      <c r="O129" s="245"/>
    </row>
    <row r="130" spans="3:15" x14ac:dyDescent="0.25">
      <c r="C130" s="178" t="s">
        <v>418</v>
      </c>
      <c r="D130" s="179"/>
      <c r="E130" s="179"/>
      <c r="F130" s="179"/>
      <c r="G130" s="181">
        <f t="shared" si="56"/>
        <v>0</v>
      </c>
      <c r="I130" s="176">
        <v>0</v>
      </c>
      <c r="J130" s="177">
        <v>0</v>
      </c>
      <c r="K130" s="170">
        <f t="shared" si="58"/>
        <v>0</v>
      </c>
      <c r="L130" s="171">
        <f>K130</f>
        <v>0</v>
      </c>
      <c r="M130" s="244"/>
      <c r="N130" s="244"/>
      <c r="O130" s="244"/>
    </row>
    <row r="131" spans="3:15" x14ac:dyDescent="0.25">
      <c r="C131" s="178" t="s">
        <v>419</v>
      </c>
      <c r="D131" s="179">
        <v>15157.534246575369</v>
      </c>
      <c r="E131" s="179"/>
      <c r="F131" s="179"/>
      <c r="G131" s="181">
        <f t="shared" si="56"/>
        <v>15157.534246575369</v>
      </c>
      <c r="I131" s="176">
        <v>0</v>
      </c>
      <c r="J131" s="177">
        <v>935.65424657537005</v>
      </c>
      <c r="K131" s="170">
        <f t="shared" si="58"/>
        <v>14221.88</v>
      </c>
      <c r="L131" s="171">
        <f>K131</f>
        <v>14221.88</v>
      </c>
      <c r="M131" s="246">
        <v>13497.910374890107</v>
      </c>
      <c r="N131" s="246">
        <f>+L131-M131</f>
        <v>723.96962510989215</v>
      </c>
      <c r="O131" s="252">
        <f>+M131/L131</f>
        <v>0.94909466082473681</v>
      </c>
    </row>
    <row r="132" spans="3:15" ht="32.25" thickBot="1" x14ac:dyDescent="0.3">
      <c r="C132" s="178" t="s">
        <v>420</v>
      </c>
      <c r="D132" s="179">
        <v>87.671232876712324</v>
      </c>
      <c r="E132" s="179"/>
      <c r="F132" s="179"/>
      <c r="G132" s="181">
        <f t="shared" si="56"/>
        <v>87.671232876712324</v>
      </c>
      <c r="I132" s="176">
        <v>0</v>
      </c>
      <c r="J132" s="177">
        <v>5.4812328767123262</v>
      </c>
      <c r="K132" s="170">
        <f t="shared" si="58"/>
        <v>82.19</v>
      </c>
      <c r="L132" s="267">
        <f>K132</f>
        <v>82.19</v>
      </c>
      <c r="M132" s="269"/>
      <c r="N132" s="269">
        <f>+L132-M132</f>
        <v>82.19</v>
      </c>
      <c r="O132" s="269"/>
    </row>
    <row r="133" spans="3:15" ht="16.5" thickBot="1" x14ac:dyDescent="0.3">
      <c r="C133" s="183" t="s">
        <v>514</v>
      </c>
      <c r="D133" s="184">
        <f t="shared" ref="D133:F133" si="59">SUM(D126:D132)</f>
        <v>15245.205479452081</v>
      </c>
      <c r="E133" s="184">
        <f t="shared" si="59"/>
        <v>0</v>
      </c>
      <c r="F133" s="184">
        <f t="shared" si="59"/>
        <v>0</v>
      </c>
      <c r="G133" s="181">
        <f t="shared" si="56"/>
        <v>15245.205479452081</v>
      </c>
      <c r="I133" s="186">
        <f>SUM(I126:I132)</f>
        <v>0</v>
      </c>
      <c r="J133" s="187">
        <f>SUM(J126:J132)</f>
        <v>941.13547945208234</v>
      </c>
      <c r="K133" s="188">
        <f>SUM(K126:K132)</f>
        <v>14304.07</v>
      </c>
      <c r="L133" s="271">
        <f>SUM(L126:L132)</f>
        <v>14304.07</v>
      </c>
      <c r="M133" s="265">
        <f>SUM(M127:M132)</f>
        <v>13497.910374890107</v>
      </c>
      <c r="N133" s="265">
        <f>SUM(N127:N132)</f>
        <v>806.1596251098922</v>
      </c>
      <c r="O133" s="266">
        <f>+M133/L133</f>
        <v>0.94364124161096163</v>
      </c>
    </row>
    <row r="134" spans="3:15" s="146" customFormat="1" x14ac:dyDescent="0.25">
      <c r="C134" s="189"/>
      <c r="D134" s="190"/>
      <c r="E134" s="190"/>
      <c r="F134" s="190"/>
      <c r="G134" s="191"/>
    </row>
    <row r="135" spans="3:15" s="197" customFormat="1" x14ac:dyDescent="0.25">
      <c r="C135" s="145"/>
      <c r="D135" s="146"/>
      <c r="E135" s="146"/>
      <c r="F135" s="146"/>
      <c r="G135" s="145"/>
    </row>
    <row r="136" spans="3:15" s="197" customFormat="1" ht="15.75" customHeight="1" thickBot="1" x14ac:dyDescent="0.3">
      <c r="C136" s="145"/>
      <c r="D136" s="146"/>
      <c r="E136" s="146"/>
      <c r="F136" s="146"/>
      <c r="G136" s="145"/>
    </row>
    <row r="137" spans="3:15" s="197" customFormat="1" ht="40.5" customHeight="1" x14ac:dyDescent="0.25">
      <c r="C137" s="316" t="s">
        <v>530</v>
      </c>
      <c r="D137" s="317"/>
      <c r="E137" s="317"/>
      <c r="F137" s="317"/>
      <c r="G137" s="318"/>
      <c r="I137" s="159" t="s">
        <v>509</v>
      </c>
      <c r="J137" s="160" t="s">
        <v>510</v>
      </c>
      <c r="K137" s="161" t="s">
        <v>511</v>
      </c>
      <c r="L137" s="192" t="s">
        <v>507</v>
      </c>
      <c r="M137" s="192" t="s">
        <v>543</v>
      </c>
      <c r="N137" s="192" t="s">
        <v>542</v>
      </c>
      <c r="O137" s="192" t="s">
        <v>490</v>
      </c>
    </row>
    <row r="138" spans="3:15" s="197" customFormat="1" ht="40.5" customHeight="1" thickBot="1" x14ac:dyDescent="0.3">
      <c r="C138" s="193" t="s">
        <v>531</v>
      </c>
      <c r="D138" s="194">
        <f>+D146</f>
        <v>122964.19</v>
      </c>
      <c r="E138" s="194">
        <f>'[1]1) Tableau budgétaire 1'!E187</f>
        <v>0</v>
      </c>
      <c r="F138" s="194">
        <f>'[1]1) Tableau budgétaire 1'!F187</f>
        <v>0</v>
      </c>
      <c r="G138" s="195">
        <f t="shared" ref="G138:G146" si="60">SUM(D138:F138)</f>
        <v>122964.19</v>
      </c>
      <c r="I138" s="168">
        <f t="shared" ref="I138:O138" si="61">+I146</f>
        <v>0</v>
      </c>
      <c r="J138" s="169">
        <f t="shared" si="61"/>
        <v>0</v>
      </c>
      <c r="K138" s="170">
        <f t="shared" si="61"/>
        <v>122964.19</v>
      </c>
      <c r="L138" s="171">
        <f t="shared" si="61"/>
        <v>122964.19</v>
      </c>
      <c r="M138" s="242">
        <f t="shared" si="61"/>
        <v>119094.42036098732</v>
      </c>
      <c r="N138" s="242">
        <f t="shared" si="61"/>
        <v>3867.9739463538854</v>
      </c>
      <c r="O138" s="243">
        <f t="shared" si="61"/>
        <v>0.968529295894905</v>
      </c>
    </row>
    <row r="139" spans="3:15" s="197" customFormat="1" ht="15.75" customHeight="1" x14ac:dyDescent="0.25">
      <c r="C139" s="172" t="s">
        <v>414</v>
      </c>
      <c r="D139" s="173">
        <v>72666</v>
      </c>
      <c r="E139" s="174"/>
      <c r="F139" s="174"/>
      <c r="G139" s="175">
        <f t="shared" si="60"/>
        <v>72666</v>
      </c>
      <c r="I139" s="176">
        <v>0</v>
      </c>
      <c r="J139" s="177">
        <v>0</v>
      </c>
      <c r="K139" s="170">
        <f>+D139+I139-J139</f>
        <v>72666</v>
      </c>
      <c r="L139" s="171">
        <f>K139</f>
        <v>72666</v>
      </c>
      <c r="M139" s="246">
        <v>72664.204307341206</v>
      </c>
      <c r="N139" s="246">
        <f>+L139-M139</f>
        <v>1.7956926587939961</v>
      </c>
      <c r="O139" s="252">
        <f>+M139/L139</f>
        <v>0.99997528840642402</v>
      </c>
    </row>
    <row r="140" spans="3:15" s="197" customFormat="1" ht="15.75" customHeight="1" x14ac:dyDescent="0.25">
      <c r="C140" s="178" t="s">
        <v>415</v>
      </c>
      <c r="D140" s="179"/>
      <c r="E140" s="180"/>
      <c r="F140" s="180"/>
      <c r="G140" s="181">
        <f t="shared" si="60"/>
        <v>0</v>
      </c>
      <c r="I140" s="176">
        <v>0</v>
      </c>
      <c r="J140" s="177">
        <v>0</v>
      </c>
      <c r="K140" s="170">
        <f t="shared" ref="K140:K145" si="62">+D140+I140-J140</f>
        <v>0</v>
      </c>
      <c r="L140" s="171">
        <f>K140</f>
        <v>0</v>
      </c>
      <c r="M140" s="246"/>
      <c r="N140" s="246">
        <f t="shared" ref="N140:N145" si="63">+L140-M140</f>
        <v>0</v>
      </c>
      <c r="O140" s="252"/>
    </row>
    <row r="141" spans="3:15" s="197" customFormat="1" ht="15.75" customHeight="1" x14ac:dyDescent="0.25">
      <c r="C141" s="178" t="s">
        <v>416</v>
      </c>
      <c r="D141" s="179">
        <v>5000</v>
      </c>
      <c r="E141" s="179"/>
      <c r="F141" s="179"/>
      <c r="G141" s="181">
        <f t="shared" si="60"/>
        <v>5000</v>
      </c>
      <c r="I141" s="176">
        <v>0</v>
      </c>
      <c r="J141" s="177">
        <v>0</v>
      </c>
      <c r="K141" s="170">
        <f t="shared" si="62"/>
        <v>5000</v>
      </c>
      <c r="L141" s="171">
        <f>+K141</f>
        <v>5000</v>
      </c>
      <c r="M141" s="246">
        <v>4828.7766972258987</v>
      </c>
      <c r="N141" s="246">
        <f>+L141-M141</f>
        <v>171.22330277410128</v>
      </c>
      <c r="O141" s="252">
        <f t="shared" ref="O141:O145" si="64">+M141/L141</f>
        <v>0.96575533944517977</v>
      </c>
    </row>
    <row r="142" spans="3:15" s="197" customFormat="1" ht="15.75" customHeight="1" x14ac:dyDescent="0.25">
      <c r="C142" s="182" t="s">
        <v>417</v>
      </c>
      <c r="D142" s="179"/>
      <c r="E142" s="179"/>
      <c r="F142" s="179"/>
      <c r="G142" s="181">
        <f t="shared" si="60"/>
        <v>0</v>
      </c>
      <c r="I142" s="176">
        <v>0</v>
      </c>
      <c r="J142" s="177">
        <v>0</v>
      </c>
      <c r="K142" s="170">
        <f t="shared" si="62"/>
        <v>0</v>
      </c>
      <c r="L142" s="171">
        <f>K142</f>
        <v>0</v>
      </c>
      <c r="M142" s="246"/>
      <c r="N142" s="246">
        <f t="shared" si="63"/>
        <v>0</v>
      </c>
      <c r="O142" s="252"/>
    </row>
    <row r="143" spans="3:15" s="197" customFormat="1" ht="15.75" customHeight="1" x14ac:dyDescent="0.25">
      <c r="C143" s="178" t="s">
        <v>418</v>
      </c>
      <c r="D143" s="179">
        <v>22777.63</v>
      </c>
      <c r="E143" s="179"/>
      <c r="F143" s="179"/>
      <c r="G143" s="181">
        <f t="shared" si="60"/>
        <v>22777.63</v>
      </c>
      <c r="I143" s="176">
        <v>0</v>
      </c>
      <c r="J143" s="177">
        <v>0</v>
      </c>
      <c r="K143" s="170">
        <f t="shared" si="62"/>
        <v>22777.63</v>
      </c>
      <c r="L143" s="171">
        <f>K143</f>
        <v>22777.63</v>
      </c>
      <c r="M143" s="246">
        <v>21016.356687308362</v>
      </c>
      <c r="N143" s="246">
        <f t="shared" si="63"/>
        <v>1761.2733126916391</v>
      </c>
      <c r="O143" s="252">
        <f t="shared" si="64"/>
        <v>0.92267530411673038</v>
      </c>
    </row>
    <row r="144" spans="3:15" s="197" customFormat="1" ht="15.75" customHeight="1" x14ac:dyDescent="0.25">
      <c r="C144" s="178" t="s">
        <v>419</v>
      </c>
      <c r="D144" s="179"/>
      <c r="E144" s="179"/>
      <c r="F144" s="179"/>
      <c r="G144" s="181">
        <f t="shared" si="60"/>
        <v>0</v>
      </c>
      <c r="I144" s="176">
        <v>0</v>
      </c>
      <c r="J144" s="177"/>
      <c r="K144" s="170">
        <f t="shared" si="62"/>
        <v>0</v>
      </c>
      <c r="L144" s="171">
        <f>K144</f>
        <v>0</v>
      </c>
      <c r="M144" s="246"/>
      <c r="N144" s="246">
        <f t="shared" si="63"/>
        <v>0</v>
      </c>
      <c r="O144" s="252"/>
    </row>
    <row r="145" spans="3:16" s="197" customFormat="1" ht="15.75" customHeight="1" thickBot="1" x14ac:dyDescent="0.3">
      <c r="C145" s="178" t="s">
        <v>420</v>
      </c>
      <c r="D145" s="179">
        <v>22520.560000000001</v>
      </c>
      <c r="E145" s="179"/>
      <c r="F145" s="179"/>
      <c r="G145" s="181">
        <f t="shared" si="60"/>
        <v>22520.560000000001</v>
      </c>
      <c r="I145" s="176">
        <v>0</v>
      </c>
      <c r="J145" s="177"/>
      <c r="K145" s="170">
        <f t="shared" si="62"/>
        <v>22520.560000000001</v>
      </c>
      <c r="L145" s="267">
        <f>K145</f>
        <v>22520.560000000001</v>
      </c>
      <c r="M145" s="269">
        <v>20585.082669111856</v>
      </c>
      <c r="N145" s="269">
        <f t="shared" si="63"/>
        <v>1935.4773308881449</v>
      </c>
      <c r="O145" s="270">
        <f t="shared" si="64"/>
        <v>0.91405731780701083</v>
      </c>
    </row>
    <row r="146" spans="3:16" s="197" customFormat="1" ht="15.75" customHeight="1" thickBot="1" x14ac:dyDescent="0.3">
      <c r="C146" s="183" t="s">
        <v>514</v>
      </c>
      <c r="D146" s="184">
        <f>SUM(D139:D145)</f>
        <v>122964.19</v>
      </c>
      <c r="E146" s="184">
        <f t="shared" ref="E146:F146" si="65">SUM(E139:E145)</f>
        <v>0</v>
      </c>
      <c r="F146" s="184">
        <f t="shared" si="65"/>
        <v>0</v>
      </c>
      <c r="G146" s="181">
        <f t="shared" si="60"/>
        <v>122964.19</v>
      </c>
      <c r="I146" s="186">
        <f>SUM(I139:I145)</f>
        <v>0</v>
      </c>
      <c r="J146" s="187">
        <f>SUM(J139:J145)</f>
        <v>0</v>
      </c>
      <c r="K146" s="188">
        <f>SUM(K139:K145)</f>
        <v>122964.19</v>
      </c>
      <c r="L146" s="271">
        <f>SUM(L139:L145)</f>
        <v>122964.19</v>
      </c>
      <c r="M146" s="265">
        <f>SUM(M139:M145)</f>
        <v>119094.42036098732</v>
      </c>
      <c r="N146" s="265">
        <f>SUM(N140:N145)</f>
        <v>3867.9739463538854</v>
      </c>
      <c r="O146" s="266">
        <f>+M146/L146</f>
        <v>0.968529295894905</v>
      </c>
    </row>
    <row r="147" spans="3:16" s="197" customFormat="1" ht="15.75" customHeight="1" thickBot="1" x14ac:dyDescent="0.3">
      <c r="C147" s="145"/>
      <c r="D147" s="146"/>
      <c r="E147" s="146"/>
      <c r="F147" s="146"/>
      <c r="G147" s="145"/>
    </row>
    <row r="148" spans="3:16" s="197" customFormat="1" ht="19.5" customHeight="1" thickBot="1" x14ac:dyDescent="0.3">
      <c r="C148" s="367" t="s">
        <v>532</v>
      </c>
      <c r="D148" s="368"/>
      <c r="E148" s="368"/>
      <c r="F148" s="368"/>
      <c r="G148" s="369"/>
      <c r="I148" s="345" t="s">
        <v>503</v>
      </c>
      <c r="J148" s="346"/>
      <c r="K148" s="346"/>
      <c r="L148" s="347"/>
    </row>
    <row r="149" spans="3:16" s="197" customFormat="1" ht="43.5" customHeight="1" thickBot="1" x14ac:dyDescent="0.3">
      <c r="C149" s="198"/>
      <c r="D149" s="198" t="s">
        <v>533</v>
      </c>
      <c r="E149" s="199" t="s">
        <v>534</v>
      </c>
      <c r="F149" s="200" t="s">
        <v>535</v>
      </c>
      <c r="G149" s="356" t="s">
        <v>536</v>
      </c>
      <c r="I149" s="358" t="s">
        <v>438</v>
      </c>
      <c r="J149" s="359"/>
      <c r="K149" s="360"/>
      <c r="L149" s="239" t="s">
        <v>507</v>
      </c>
      <c r="M149" s="241" t="s">
        <v>543</v>
      </c>
      <c r="N149" s="241" t="s">
        <v>542</v>
      </c>
      <c r="O149" s="241" t="s">
        <v>490</v>
      </c>
    </row>
    <row r="150" spans="3:16" s="197" customFormat="1" ht="19.5" customHeight="1" x14ac:dyDescent="0.25">
      <c r="C150" s="201"/>
      <c r="D150" s="257"/>
      <c r="E150" s="256"/>
      <c r="F150" s="202"/>
      <c r="G150" s="357"/>
      <c r="I150" s="203" t="s">
        <v>509</v>
      </c>
      <c r="J150" s="204" t="s">
        <v>510</v>
      </c>
      <c r="K150" s="205" t="s">
        <v>511</v>
      </c>
      <c r="L150" s="255"/>
      <c r="M150" s="242">
        <f>+M160</f>
        <v>449241.85527968325</v>
      </c>
      <c r="N150" s="242">
        <f>+N160</f>
        <v>17758.446320316754</v>
      </c>
      <c r="O150" s="243">
        <f>+O160</f>
        <v>0.96197337290902352</v>
      </c>
    </row>
    <row r="151" spans="3:16" s="197" customFormat="1" ht="19.5" customHeight="1" x14ac:dyDescent="0.25">
      <c r="C151" s="206" t="s">
        <v>414</v>
      </c>
      <c r="D151" s="258">
        <f t="shared" ref="D151:D157" si="66">SUM(D126,D115,D104,D92,D81,D70,D58,D47,D36,D25,D139)</f>
        <v>75208.478493150687</v>
      </c>
      <c r="E151" s="207" t="e">
        <f>SUM(#REF!,#REF!,#REF!,#REF!,#REF!,E126,E115,E104,#REF!,E92,E81,E70,E58,E47,E36,E25)</f>
        <v>#REF!</v>
      </c>
      <c r="F151" s="208" t="e">
        <f>SUM(#REF!,#REF!,#REF!,#REF!,#REF!,F126,F115,F104,#REF!,F92,F81,F70,F58,F47,F36,F25)</f>
        <v>#REF!</v>
      </c>
      <c r="G151" s="209" t="e">
        <f>SUM(D151:F151)</f>
        <v>#REF!</v>
      </c>
      <c r="I151" s="176">
        <v>0</v>
      </c>
      <c r="J151" s="177">
        <v>613.43849315069383</v>
      </c>
      <c r="K151" s="170">
        <f>+D151+I151-J151</f>
        <v>74595.039999999994</v>
      </c>
      <c r="L151" s="240">
        <f>+K151</f>
        <v>74595.039999999994</v>
      </c>
      <c r="M151" s="246">
        <v>74539.472197074865</v>
      </c>
      <c r="N151" s="246">
        <f>+L151-M151</f>
        <v>55.56780292512849</v>
      </c>
      <c r="O151" s="252">
        <f>+M151/L151</f>
        <v>0.99925507375657785</v>
      </c>
      <c r="P151" s="254"/>
    </row>
    <row r="152" spans="3:16" s="197" customFormat="1" ht="34.5" customHeight="1" x14ac:dyDescent="0.25">
      <c r="C152" s="210" t="s">
        <v>415</v>
      </c>
      <c r="D152" s="258">
        <f t="shared" si="66"/>
        <v>0</v>
      </c>
      <c r="E152" s="207" t="e">
        <f>SUM(#REF!,#REF!,#REF!,#REF!,#REF!,E127,E116,E105,#REF!,E93,E82,E71,E59,E48,E37,E26)</f>
        <v>#REF!</v>
      </c>
      <c r="F152" s="208" t="e">
        <f>SUM(#REF!,#REF!,#REF!,#REF!,#REF!,F127,F116,F105,#REF!,F93,F82,F71,F59,F48,F37,F26)</f>
        <v>#REF!</v>
      </c>
      <c r="G152" s="211" t="e">
        <f>SUM(D152:F152)</f>
        <v>#REF!</v>
      </c>
      <c r="I152" s="176">
        <v>0</v>
      </c>
      <c r="J152" s="177">
        <v>0</v>
      </c>
      <c r="K152" s="170">
        <f t="shared" ref="K152:K156" si="67">+D152+I152-J152</f>
        <v>0</v>
      </c>
      <c r="L152" s="240">
        <f t="shared" ref="L152:L157" si="68">+K152</f>
        <v>0</v>
      </c>
      <c r="M152" s="246">
        <v>0</v>
      </c>
      <c r="N152" s="246">
        <f t="shared" ref="N152:N157" si="69">+L152-M152</f>
        <v>0</v>
      </c>
      <c r="O152" s="252"/>
      <c r="P152" s="254"/>
    </row>
    <row r="153" spans="3:16" s="197" customFormat="1" ht="48" customHeight="1" x14ac:dyDescent="0.25">
      <c r="C153" s="210" t="s">
        <v>416</v>
      </c>
      <c r="D153" s="258">
        <f t="shared" si="66"/>
        <v>34720.293835616438</v>
      </c>
      <c r="E153" s="207" t="e">
        <f>SUM(#REF!,#REF!,#REF!,#REF!,#REF!,E128,E117,E106,#REF!,E94,E83,E72,E60,E49,E38,E27)</f>
        <v>#REF!</v>
      </c>
      <c r="F153" s="208" t="e">
        <f>SUM(#REF!,#REF!,#REF!,#REF!,#REF!,F128,F117,F106,#REF!,F94,F83,F72,F60,F49,F38,F27)</f>
        <v>#REF!</v>
      </c>
      <c r="G153" s="211" t="e">
        <f t="shared" ref="G153:G157" si="70">SUM(D153:F153)</f>
        <v>#REF!</v>
      </c>
      <c r="I153" s="176">
        <v>0</v>
      </c>
      <c r="J153" s="177">
        <v>1140.3638356164374</v>
      </c>
      <c r="K153" s="170">
        <f t="shared" si="67"/>
        <v>33579.93</v>
      </c>
      <c r="L153" s="240">
        <f t="shared" si="68"/>
        <v>33579.93</v>
      </c>
      <c r="M153" s="246">
        <v>32502.732182950404</v>
      </c>
      <c r="N153" s="246">
        <f t="shared" si="69"/>
        <v>1077.1978170495968</v>
      </c>
      <c r="O153" s="252">
        <f t="shared" ref="O153:O157" si="71">+M153/L153</f>
        <v>0.96792137991206062</v>
      </c>
      <c r="P153" s="254"/>
    </row>
    <row r="154" spans="3:16" s="197" customFormat="1" ht="33" customHeight="1" x14ac:dyDescent="0.25">
      <c r="C154" s="212" t="s">
        <v>417</v>
      </c>
      <c r="D154" s="258">
        <f t="shared" si="66"/>
        <v>65958.896849315031</v>
      </c>
      <c r="E154" s="207" t="e">
        <f>SUM(#REF!,#REF!,#REF!,#REF!,#REF!,E129,E118,E107,#REF!,E95,E84,E73,E61,E50,E39,E28)</f>
        <v>#REF!</v>
      </c>
      <c r="F154" s="208" t="e">
        <f>SUM(#REF!,#REF!,#REF!,#REF!,#REF!,F129,F118,F107,#REF!,F95,F84,F73,F61,F50,F39,F28)</f>
        <v>#REF!</v>
      </c>
      <c r="G154" s="211" t="e">
        <f t="shared" si="70"/>
        <v>#REF!</v>
      </c>
      <c r="I154" s="176">
        <v>0</v>
      </c>
      <c r="J154" s="177">
        <v>950.67684931503027</v>
      </c>
      <c r="K154" s="170">
        <f t="shared" si="67"/>
        <v>65008.22</v>
      </c>
      <c r="L154" s="240">
        <f t="shared" si="68"/>
        <v>65008.22</v>
      </c>
      <c r="M154" s="246">
        <v>57618.745378415755</v>
      </c>
      <c r="N154" s="246">
        <f t="shared" si="69"/>
        <v>7389.4746215842461</v>
      </c>
      <c r="O154" s="252">
        <f t="shared" si="71"/>
        <v>0.88633014991666825</v>
      </c>
      <c r="P154" s="254"/>
    </row>
    <row r="155" spans="3:16" s="197" customFormat="1" ht="21" customHeight="1" x14ac:dyDescent="0.25">
      <c r="C155" s="210" t="s">
        <v>418</v>
      </c>
      <c r="D155" s="259">
        <f t="shared" si="66"/>
        <v>30722.835479452056</v>
      </c>
      <c r="E155" s="207" t="e">
        <f>SUM(#REF!,#REF!,#REF!,#REF!,#REF!,E130,E119,E108,#REF!,E96,E85,E74,E62,E51,E40,E29)</f>
        <v>#REF!</v>
      </c>
      <c r="F155" s="208" t="e">
        <f>SUM(#REF!,#REF!,#REF!,#REF!,#REF!,F130,F119,F108,#REF!,F96,F85,F74,F62,F51,F40,F29)</f>
        <v>#REF!</v>
      </c>
      <c r="G155" s="211" t="e">
        <f t="shared" si="70"/>
        <v>#REF!</v>
      </c>
      <c r="H155" s="213"/>
      <c r="I155" s="176">
        <v>0</v>
      </c>
      <c r="J155" s="177">
        <v>876.71547945205748</v>
      </c>
      <c r="K155" s="170">
        <f t="shared" si="67"/>
        <v>29846.12</v>
      </c>
      <c r="L155" s="240">
        <f t="shared" si="68"/>
        <v>29846.12</v>
      </c>
      <c r="M155" s="246">
        <v>28072.400386467943</v>
      </c>
      <c r="N155" s="246">
        <f t="shared" si="69"/>
        <v>1773.7196135320555</v>
      </c>
      <c r="O155" s="252">
        <f t="shared" si="71"/>
        <v>0.9405711826685661</v>
      </c>
      <c r="P155" s="254"/>
    </row>
    <row r="156" spans="3:16" s="197" customFormat="1" ht="39.75" customHeight="1" x14ac:dyDescent="0.25">
      <c r="C156" s="210" t="s">
        <v>419</v>
      </c>
      <c r="D156" s="260">
        <f t="shared" si="66"/>
        <v>190928.76520547946</v>
      </c>
      <c r="E156" s="207" t="e">
        <f>SUM(#REF!,#REF!,#REF!,#REF!,#REF!,E131,E120,E109,#REF!,E97,E86,E75,E63,E52,E41,E30)</f>
        <v>#REF!</v>
      </c>
      <c r="F156" s="208" t="e">
        <f>SUM(#REF!,#REF!,#REF!,#REF!,#REF!,F131,F120,F109,#REF!,F97,F86,F75,F63,F52,F41,F30)</f>
        <v>#REF!</v>
      </c>
      <c r="G156" s="211" t="e">
        <f t="shared" si="70"/>
        <v>#REF!</v>
      </c>
      <c r="H156" s="213"/>
      <c r="I156" s="176">
        <v>7631.5547945205471</v>
      </c>
      <c r="J156" s="177">
        <v>0</v>
      </c>
      <c r="K156" s="170">
        <f t="shared" si="67"/>
        <v>198560.32</v>
      </c>
      <c r="L156" s="240">
        <f t="shared" si="68"/>
        <v>198560.32</v>
      </c>
      <c r="M156" s="246">
        <v>194078.89954268315</v>
      </c>
      <c r="N156" s="246">
        <f t="shared" si="69"/>
        <v>4481.4204573168536</v>
      </c>
      <c r="O156" s="252">
        <f t="shared" si="71"/>
        <v>0.97743043294190479</v>
      </c>
      <c r="P156" s="254"/>
    </row>
    <row r="157" spans="3:16" s="197" customFormat="1" ht="34.5" customHeight="1" thickBot="1" x14ac:dyDescent="0.3">
      <c r="C157" s="210" t="s">
        <v>420</v>
      </c>
      <c r="D157" s="260">
        <f t="shared" si="66"/>
        <v>38909.609041095886</v>
      </c>
      <c r="E157" s="214" t="e">
        <f>SUM(#REF!,#REF!,#REF!,#REF!,#REF!,E132,E121,E110,#REF!,E98,E87,E76,E64,E53,E42,E31)</f>
        <v>#REF!</v>
      </c>
      <c r="F157" s="215" t="e">
        <f>SUM(#REF!,#REF!,#REF!,#REF!,#REF!,F132,F121,F110,#REF!,F98,F87,F76,F64,F53,F42,F31)</f>
        <v>#REF!</v>
      </c>
      <c r="G157" s="216" t="e">
        <f t="shared" si="70"/>
        <v>#REF!</v>
      </c>
      <c r="H157" s="213"/>
      <c r="I157" s="176">
        <v>0</v>
      </c>
      <c r="J157" s="177">
        <v>4050.369041095888</v>
      </c>
      <c r="K157" s="170">
        <f>+D157+I157-J157</f>
        <v>34859.24</v>
      </c>
      <c r="L157" s="240">
        <f t="shared" si="68"/>
        <v>34859.24</v>
      </c>
      <c r="M157" s="246">
        <v>32383.380490212898</v>
      </c>
      <c r="N157" s="246">
        <f t="shared" si="69"/>
        <v>2475.8595097871003</v>
      </c>
      <c r="O157" s="252">
        <f t="shared" si="71"/>
        <v>0.92897551668403844</v>
      </c>
      <c r="P157" s="254"/>
    </row>
    <row r="158" spans="3:16" s="197" customFormat="1" ht="22.5" customHeight="1" thickBot="1" x14ac:dyDescent="0.3">
      <c r="C158" s="217" t="s">
        <v>402</v>
      </c>
      <c r="D158" s="261">
        <f>SUM(D151:D157)</f>
        <v>436448.87890410953</v>
      </c>
      <c r="E158" s="218" t="e">
        <f t="shared" ref="E158:F158" si="72">SUM(E151:E157)</f>
        <v>#REF!</v>
      </c>
      <c r="F158" s="219" t="e">
        <f t="shared" si="72"/>
        <v>#REF!</v>
      </c>
      <c r="G158" s="220" t="e">
        <f>SUM(D158:F158)</f>
        <v>#REF!</v>
      </c>
      <c r="H158" s="213"/>
      <c r="I158" s="176">
        <f>SUM(I151:I157)</f>
        <v>7631.5547945205471</v>
      </c>
      <c r="J158" s="176">
        <f t="shared" ref="J158" si="73">SUM(J151:J157)</f>
        <v>7631.563698630107</v>
      </c>
      <c r="K158" s="170">
        <f>SUM(K151:K157)+0.01</f>
        <v>436448.88</v>
      </c>
      <c r="L158" s="237">
        <f>K158</f>
        <v>436448.88</v>
      </c>
      <c r="M158" s="242">
        <f>SUM(M151:M157)</f>
        <v>419195.63017780503</v>
      </c>
      <c r="N158" s="242">
        <f>SUM(N151:N157)</f>
        <v>17253.239822194981</v>
      </c>
      <c r="O158" s="243">
        <f>+M158/L158</f>
        <v>0.96046902486679542</v>
      </c>
    </row>
    <row r="159" spans="3:16" s="197" customFormat="1" ht="22.5" customHeight="1" thickBot="1" x14ac:dyDescent="0.3">
      <c r="C159" s="217" t="s">
        <v>403</v>
      </c>
      <c r="D159" s="261">
        <f>D158*0.07</f>
        <v>30551.42152328767</v>
      </c>
      <c r="E159" s="221"/>
      <c r="F159" s="221"/>
      <c r="G159" s="222"/>
      <c r="H159" s="213"/>
      <c r="I159" s="176"/>
      <c r="J159" s="177"/>
      <c r="K159" s="170">
        <f>+K158*0.07</f>
        <v>30551.421600000001</v>
      </c>
      <c r="L159" s="267">
        <f>K159</f>
        <v>30551.421600000001</v>
      </c>
      <c r="M159" s="263">
        <v>30046.22510187823</v>
      </c>
      <c r="N159" s="263">
        <f>+L159-M159</f>
        <v>505.19649812177158</v>
      </c>
      <c r="O159" s="264">
        <f>+M159/L159</f>
        <v>0.98346405922656732</v>
      </c>
    </row>
    <row r="160" spans="3:16" s="197" customFormat="1" ht="22.5" customHeight="1" thickBot="1" x14ac:dyDescent="0.3">
      <c r="C160" s="223" t="s">
        <v>343</v>
      </c>
      <c r="D160" s="262">
        <f>SUM(D158:D159)</f>
        <v>467000.30042739719</v>
      </c>
      <c r="E160" s="224"/>
      <c r="F160" s="224"/>
      <c r="G160" s="225"/>
      <c r="H160" s="213"/>
      <c r="I160" s="226"/>
      <c r="J160" s="227"/>
      <c r="K160" s="188">
        <f>SUM(K158:K159)</f>
        <v>467000.30160000001</v>
      </c>
      <c r="L160" s="268">
        <f>K160</f>
        <v>467000.30160000001</v>
      </c>
      <c r="M160" s="265">
        <f>SUM(M158:M159)</f>
        <v>449241.85527968325</v>
      </c>
      <c r="N160" s="265">
        <f>+L160-M160</f>
        <v>17758.446320316754</v>
      </c>
      <c r="O160" s="266">
        <f>+M160/L160</f>
        <v>0.96197337290902352</v>
      </c>
    </row>
    <row r="161" spans="1:28" s="197" customFormat="1" ht="15.75" customHeight="1" x14ac:dyDescent="0.25">
      <c r="C161" s="145"/>
      <c r="D161" s="146"/>
      <c r="E161" s="146"/>
      <c r="F161" s="146"/>
      <c r="G161" s="145"/>
      <c r="H161" s="24"/>
      <c r="I161" s="24"/>
      <c r="J161" s="24"/>
      <c r="K161" s="24"/>
    </row>
    <row r="162" spans="1:28" s="197" customFormat="1" ht="15.75" customHeight="1" x14ac:dyDescent="0.25">
      <c r="A162" s="145"/>
      <c r="B162" s="145"/>
      <c r="C162" s="145"/>
      <c r="D162" s="146"/>
      <c r="E162" s="146"/>
      <c r="F162" s="146"/>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row>
    <row r="163" spans="1:28" s="197" customFormat="1" ht="15.75" customHeight="1" x14ac:dyDescent="0.25">
      <c r="A163" s="145"/>
      <c r="B163" s="145"/>
      <c r="C163" s="145"/>
      <c r="D163" s="146"/>
      <c r="E163" s="146"/>
      <c r="F163" s="146"/>
      <c r="G163" s="145"/>
      <c r="H163" s="143"/>
      <c r="I163" s="143"/>
      <c r="J163" s="145"/>
      <c r="K163" s="145"/>
      <c r="L163" s="361" t="s">
        <v>431</v>
      </c>
      <c r="M163" s="362" t="s">
        <v>438</v>
      </c>
      <c r="N163" s="363"/>
      <c r="O163" s="363"/>
      <c r="P163" s="364"/>
      <c r="Q163" s="145"/>
      <c r="R163" s="145"/>
      <c r="S163" s="145"/>
      <c r="T163" s="145"/>
      <c r="U163" s="145"/>
      <c r="V163" s="145"/>
      <c r="W163" s="145"/>
      <c r="X163" s="145"/>
      <c r="Y163" s="145"/>
      <c r="Z163" s="145"/>
      <c r="AA163" s="145"/>
      <c r="AB163" s="145"/>
    </row>
    <row r="164" spans="1:28" s="197" customFormat="1" ht="15.6" customHeight="1" x14ac:dyDescent="0.25">
      <c r="A164" s="145"/>
      <c r="B164" s="145"/>
      <c r="C164" s="228"/>
      <c r="D164" s="229"/>
      <c r="E164" s="229"/>
      <c r="F164" s="229"/>
      <c r="G164" s="228"/>
      <c r="H164" s="143"/>
      <c r="I164" s="143"/>
      <c r="J164" s="145"/>
      <c r="K164" s="145"/>
      <c r="L164" s="361"/>
      <c r="M164" s="230" t="s">
        <v>537</v>
      </c>
      <c r="N164" s="230" t="s">
        <v>538</v>
      </c>
      <c r="O164" s="230" t="s">
        <v>539</v>
      </c>
      <c r="P164" s="230" t="s">
        <v>540</v>
      </c>
      <c r="V164" s="145"/>
      <c r="W164" s="145"/>
      <c r="X164" s="145"/>
      <c r="Y164" s="145"/>
      <c r="Z164" s="145"/>
      <c r="AA164" s="145"/>
      <c r="AB164" s="145"/>
    </row>
    <row r="165" spans="1:28" ht="35.25" customHeight="1" x14ac:dyDescent="0.25">
      <c r="L165" s="231" t="s">
        <v>414</v>
      </c>
      <c r="M165" s="232">
        <v>75208.478493150687</v>
      </c>
      <c r="N165" s="232">
        <v>-613.44092602739704</v>
      </c>
      <c r="O165" s="232">
        <v>74595.037567123291</v>
      </c>
      <c r="P165" s="232">
        <f>(O165*100/M165)-100</f>
        <v>-0.81565395061578272</v>
      </c>
    </row>
    <row r="166" spans="1:28" s="197" customFormat="1" ht="45" customHeight="1" x14ac:dyDescent="0.25">
      <c r="K166" s="145"/>
      <c r="L166" s="231" t="s">
        <v>415</v>
      </c>
      <c r="M166" s="232">
        <v>0</v>
      </c>
      <c r="N166" s="232">
        <v>0</v>
      </c>
      <c r="O166" s="232">
        <v>0</v>
      </c>
      <c r="P166" s="232"/>
    </row>
    <row r="167" spans="1:28" ht="23.25" customHeight="1" x14ac:dyDescent="0.25">
      <c r="L167" s="231" t="s">
        <v>416</v>
      </c>
      <c r="M167" s="232">
        <v>34720.293835616438</v>
      </c>
      <c r="N167" s="232">
        <v>-1140.3599999999999</v>
      </c>
      <c r="O167" s="232">
        <v>33579.933835616437</v>
      </c>
      <c r="P167" s="232">
        <f>(O167*100/M167)-100</f>
        <v>-3.2844192085442785</v>
      </c>
    </row>
    <row r="168" spans="1:28" ht="42.75" customHeight="1" x14ac:dyDescent="0.25">
      <c r="L168" s="231" t="s">
        <v>417</v>
      </c>
      <c r="M168" s="232">
        <v>65958.896849315031</v>
      </c>
      <c r="N168" s="232">
        <v>-950.67506849310996</v>
      </c>
      <c r="O168" s="232">
        <v>65008.221780821921</v>
      </c>
      <c r="P168" s="232">
        <f>(O168*100/M168)-100</f>
        <v>-1.4413143850251942</v>
      </c>
    </row>
    <row r="169" spans="1:28" ht="49.15" customHeight="1" x14ac:dyDescent="0.25">
      <c r="L169" s="231" t="s">
        <v>418</v>
      </c>
      <c r="M169" s="232">
        <v>30722.835479452056</v>
      </c>
      <c r="N169" s="232">
        <v>-876.71232876712395</v>
      </c>
      <c r="O169" s="232">
        <v>29846.123150684933</v>
      </c>
      <c r="P169" s="232">
        <f>(O169*100/M169)-100</f>
        <v>-2.8536178874293228</v>
      </c>
    </row>
    <row r="170" spans="1:28" ht="29.25" customHeight="1" x14ac:dyDescent="0.25">
      <c r="L170" s="231" t="s">
        <v>419</v>
      </c>
      <c r="M170" s="232">
        <v>190928.76520547946</v>
      </c>
      <c r="N170" s="232">
        <v>7631.5595248457394</v>
      </c>
      <c r="O170" s="232">
        <v>198560.3247303252</v>
      </c>
      <c r="P170" s="232">
        <f>(O170*100/M170)-100</f>
        <v>3.9970716390652683</v>
      </c>
    </row>
    <row r="171" spans="1:28" ht="24.75" customHeight="1" x14ac:dyDescent="0.25">
      <c r="L171" s="231" t="s">
        <v>420</v>
      </c>
      <c r="M171" s="232">
        <v>38909.609041095886</v>
      </c>
      <c r="N171" s="232">
        <v>-4050.3715698709898</v>
      </c>
      <c r="O171" s="232">
        <v>34859.237471224893</v>
      </c>
      <c r="P171" s="232">
        <f>(O171*100/M171)-100</f>
        <v>-10.409694853507872</v>
      </c>
    </row>
    <row r="172" spans="1:28" ht="33" customHeight="1" x14ac:dyDescent="0.25">
      <c r="L172" s="233" t="s">
        <v>435</v>
      </c>
      <c r="M172" s="234">
        <f>SUM(M165:M171)</f>
        <v>436448.87890410953</v>
      </c>
      <c r="N172" s="234">
        <f>SUM(N165:N171)</f>
        <v>-3.6831288116445648E-4</v>
      </c>
      <c r="O172" s="234">
        <f>SUM(O165:O171)</f>
        <v>436448.87853579671</v>
      </c>
      <c r="P172" s="234"/>
    </row>
    <row r="173" spans="1:28" x14ac:dyDescent="0.25">
      <c r="L173" s="231" t="s">
        <v>436</v>
      </c>
      <c r="M173" s="232">
        <f>M172*0.07</f>
        <v>30551.42152328767</v>
      </c>
      <c r="N173" s="232">
        <f>N172*0.07</f>
        <v>-2.5781901681511956E-5</v>
      </c>
      <c r="O173" s="232">
        <f>O172*0.07</f>
        <v>30551.421497505773</v>
      </c>
      <c r="P173" s="232"/>
    </row>
    <row r="174" spans="1:28" ht="15" customHeight="1" x14ac:dyDescent="0.25">
      <c r="L174" s="235" t="s">
        <v>343</v>
      </c>
      <c r="M174" s="236">
        <f>M172+M173</f>
        <v>467000.30042739719</v>
      </c>
      <c r="N174" s="236">
        <f>N172+N173</f>
        <v>-3.9409478284596844E-4</v>
      </c>
      <c r="O174" s="236">
        <f>O172+O173</f>
        <v>467000.30003330251</v>
      </c>
      <c r="P174" s="236"/>
    </row>
    <row r="175" spans="1:28" ht="25.5" customHeight="1" x14ac:dyDescent="0.25"/>
  </sheetData>
  <sheetProtection formatCells="0" formatColumns="0" formatRows="0"/>
  <mergeCells count="37">
    <mergeCell ref="M163:P163"/>
    <mergeCell ref="M20:M23"/>
    <mergeCell ref="N20:N23"/>
    <mergeCell ref="O20:O23"/>
    <mergeCell ref="C137:G137"/>
    <mergeCell ref="C148:G148"/>
    <mergeCell ref="I148:L148"/>
    <mergeCell ref="C90:G90"/>
    <mergeCell ref="B101:G101"/>
    <mergeCell ref="C102:G102"/>
    <mergeCell ref="C113:G113"/>
    <mergeCell ref="C124:G124"/>
    <mergeCell ref="C34:G34"/>
    <mergeCell ref="C45:G45"/>
    <mergeCell ref="C56:G56"/>
    <mergeCell ref="B67:G67"/>
    <mergeCell ref="G149:G150"/>
    <mergeCell ref="I149:K149"/>
    <mergeCell ref="L163:L164"/>
    <mergeCell ref="C68:G68"/>
    <mergeCell ref="C79:G79"/>
    <mergeCell ref="B22:G22"/>
    <mergeCell ref="C23:G23"/>
    <mergeCell ref="L22:L23"/>
    <mergeCell ref="C2:F2"/>
    <mergeCell ref="D3:M3"/>
    <mergeCell ref="D4:M4"/>
    <mergeCell ref="D5:M5"/>
    <mergeCell ref="C6:C7"/>
    <mergeCell ref="D6:M7"/>
    <mergeCell ref="C12:G12"/>
    <mergeCell ref="C13:J16"/>
    <mergeCell ref="C18:F18"/>
    <mergeCell ref="I19:L19"/>
    <mergeCell ref="G20:G21"/>
    <mergeCell ref="I20:K20"/>
    <mergeCell ref="I21:K21"/>
  </mergeCells>
  <conditionalFormatting sqref="G32">
    <cfRule type="cellIs" dxfId="22" priority="35" operator="notEqual">
      <formula>$G$24</formula>
    </cfRule>
  </conditionalFormatting>
  <conditionalFormatting sqref="G43">
    <cfRule type="cellIs" dxfId="21" priority="34" operator="notEqual">
      <formula>$G$35</formula>
    </cfRule>
  </conditionalFormatting>
  <conditionalFormatting sqref="G54:G55">
    <cfRule type="cellIs" dxfId="20" priority="33" operator="notEqual">
      <formula>$G$46</formula>
    </cfRule>
  </conditionalFormatting>
  <conditionalFormatting sqref="G65">
    <cfRule type="cellIs" dxfId="19" priority="32" operator="notEqual">
      <formula>$G$57</formula>
    </cfRule>
  </conditionalFormatting>
  <conditionalFormatting sqref="G77">
    <cfRule type="cellIs" dxfId="18" priority="31" operator="notEqual">
      <formula>$G$69</formula>
    </cfRule>
  </conditionalFormatting>
  <conditionalFormatting sqref="G88">
    <cfRule type="cellIs" dxfId="17" priority="30" operator="notEqual">
      <formula>$G$80</formula>
    </cfRule>
  </conditionalFormatting>
  <conditionalFormatting sqref="G99">
    <cfRule type="cellIs" dxfId="16" priority="29" operator="notEqual">
      <formula>$G$91</formula>
    </cfRule>
  </conditionalFormatting>
  <conditionalFormatting sqref="G111">
    <cfRule type="cellIs" dxfId="15" priority="27" operator="notEqual">
      <formula>$G$103</formula>
    </cfRule>
  </conditionalFormatting>
  <conditionalFormatting sqref="G122">
    <cfRule type="cellIs" dxfId="14" priority="26" operator="notEqual">
      <formula>$G$114</formula>
    </cfRule>
  </conditionalFormatting>
  <conditionalFormatting sqref="G133">
    <cfRule type="cellIs" dxfId="13" priority="25" operator="notEqual">
      <formula>$G$125</formula>
    </cfRule>
  </conditionalFormatting>
  <conditionalFormatting sqref="G146">
    <cfRule type="cellIs" dxfId="12" priority="19" operator="notEqual">
      <formula>$G$138</formula>
    </cfRule>
  </conditionalFormatting>
  <conditionalFormatting sqref="D32">
    <cfRule type="cellIs" dxfId="11" priority="18" operator="notEqual">
      <formula>$D$24</formula>
    </cfRule>
  </conditionalFormatting>
  <conditionalFormatting sqref="D43">
    <cfRule type="cellIs" dxfId="10" priority="17" operator="notEqual">
      <formula>$D$35</formula>
    </cfRule>
  </conditionalFormatting>
  <conditionalFormatting sqref="D54">
    <cfRule type="cellIs" dxfId="9" priority="16" operator="notEqual">
      <formula>$D$46</formula>
    </cfRule>
  </conditionalFormatting>
  <conditionalFormatting sqref="D65">
    <cfRule type="cellIs" dxfId="8" priority="15" operator="notEqual">
      <formula>$D$57</formula>
    </cfRule>
  </conditionalFormatting>
  <conditionalFormatting sqref="D77">
    <cfRule type="cellIs" dxfId="7" priority="14" operator="notEqual">
      <formula>$D$69</formula>
    </cfRule>
  </conditionalFormatting>
  <conditionalFormatting sqref="D88">
    <cfRule type="cellIs" dxfId="6" priority="13" operator="notEqual">
      <formula>$D$80</formula>
    </cfRule>
  </conditionalFormatting>
  <conditionalFormatting sqref="D99">
    <cfRule type="cellIs" dxfId="5" priority="12" operator="notEqual">
      <formula>$D$91</formula>
    </cfRule>
  </conditionalFormatting>
  <conditionalFormatting sqref="D111">
    <cfRule type="cellIs" dxfId="4" priority="10" operator="notEqual">
      <formula>$D$103</formula>
    </cfRule>
  </conditionalFormatting>
  <conditionalFormatting sqref="D122">
    <cfRule type="cellIs" dxfId="3" priority="9" operator="notEqual">
      <formula>$D$114</formula>
    </cfRule>
  </conditionalFormatting>
  <conditionalFormatting sqref="D133">
    <cfRule type="cellIs" dxfId="2" priority="8" operator="notEqual">
      <formula>$D$125</formula>
    </cfRule>
  </conditionalFormatting>
  <conditionalFormatting sqref="D146">
    <cfRule type="cellIs" dxfId="1" priority="2" operator="notEqual">
      <formula>$D$138</formula>
    </cfRule>
  </conditionalFormatting>
  <conditionalFormatting sqref="G33">
    <cfRule type="cellIs" dxfId="0" priority="1" operator="notEqual">
      <formula>$G$46</formula>
    </cfRule>
  </conditionalFormatting>
  <dataValidations count="8">
    <dataValidation allowBlank="1" showInputMessage="1" showErrorMessage="1" prompt="Output totals must match the original total from Table 1, and will show as red if not. " sqref="G32:G33 L32:L33 L43:N43 L54:N54 L65 L77:N77 L88 L99 L111 L122 L133 L146"/>
    <dataValidation allowBlank="1" showInputMessage="1" showErrorMessage="1" prompt="Includes all related staff and temporary staff costs including base salary, post adjustment and all staff entitlements." sqref="C25 C36 C47 C58 C70 C81 C92 C104 C115 C126 C139 C15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6 C37 C48 C59 C71 C82 C93 C105 C116 C127 C140 C15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7 C38 C49 C60 C72 C83 C94 C106 C117 C128 C141 C153"/>
    <dataValidation allowBlank="1" showInputMessage="1" showErrorMessage="1" prompt="Includes staff and non-staff travel paid for by the organization directly related to a project." sqref="C29 C40 C51 C62 C74 C85 C96 C108 C119 C130 C143 C155"/>
    <dataValidation allowBlank="1" showInputMessage="1" showErrorMessage="1" prompt="Services contracted by an organization which follow the normal procurement processes." sqref="C28 C39 C50 C61 C73 C84 C95 C107 C118 C129 C142 C15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30 C41 C52 C63 C75 C86 C97 C109 C120 C131 C144 C156"/>
    <dataValidation allowBlank="1" showInputMessage="1" showErrorMessage="1" prompt=" Includes all general operating costs for running an office. Examples include telecommunication, rents, finance charges and other costs which cannot be mapped to other expense categories." sqref="C31 C42 C53 C64 C76 C87 C98 C110 C121 C132 C145 C157"/>
  </dataValidations>
  <pageMargins left="0.7" right="0.7" top="0.75" bottom="0.75" header="0.3" footer="0.3"/>
  <pageSetup scale="74" orientation="landscape" r:id="rId1"/>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61"/>
  <sheetViews>
    <sheetView topLeftCell="A13" workbookViewId="0">
      <selection activeCell="I20" sqref="I20"/>
    </sheetView>
  </sheetViews>
  <sheetFormatPr baseColWidth="10" defaultColWidth="9.140625" defaultRowHeight="12.75" x14ac:dyDescent="0.2"/>
  <cols>
    <col min="1" max="1" width="37" style="115" customWidth="1"/>
    <col min="2" max="2" width="12.5703125" style="115" customWidth="1"/>
    <col min="3" max="3" width="12.5703125" style="281" customWidth="1"/>
    <col min="4" max="6" width="12.5703125" style="115" customWidth="1"/>
    <col min="7" max="7" width="12.5703125" style="281" customWidth="1"/>
    <col min="8" max="16384" width="9.140625" style="115"/>
  </cols>
  <sheetData>
    <row r="1" spans="1:10" x14ac:dyDescent="0.2">
      <c r="A1" s="114" t="s">
        <v>437</v>
      </c>
      <c r="B1" s="114"/>
      <c r="C1" s="115"/>
      <c r="D1" s="114"/>
      <c r="G1" s="115"/>
    </row>
    <row r="2" spans="1:10" x14ac:dyDescent="0.2">
      <c r="A2" s="114"/>
      <c r="B2" s="114"/>
      <c r="C2" s="115"/>
      <c r="D2" s="114"/>
      <c r="G2" s="115"/>
    </row>
    <row r="3" spans="1:10" x14ac:dyDescent="0.2">
      <c r="A3" s="374"/>
      <c r="B3" s="374"/>
      <c r="C3" s="374"/>
      <c r="D3" s="374"/>
      <c r="E3" s="374"/>
      <c r="F3" s="374"/>
      <c r="G3" s="374"/>
    </row>
    <row r="4" spans="1:10" ht="13.5" thickBot="1" x14ac:dyDescent="0.25">
      <c r="C4" s="115"/>
      <c r="G4" s="115"/>
    </row>
    <row r="5" spans="1:10" ht="21.75" customHeight="1" x14ac:dyDescent="0.2">
      <c r="A5" s="370" t="s">
        <v>431</v>
      </c>
      <c r="B5" s="372" t="s">
        <v>438</v>
      </c>
      <c r="C5" s="372"/>
      <c r="D5" s="372"/>
      <c r="E5" s="372"/>
      <c r="F5" s="372" t="s">
        <v>432</v>
      </c>
      <c r="G5" s="373"/>
    </row>
    <row r="6" spans="1:10" ht="21.75" customHeight="1" x14ac:dyDescent="0.2">
      <c r="A6" s="371"/>
      <c r="B6" s="117" t="s">
        <v>433</v>
      </c>
      <c r="C6" s="117" t="s">
        <v>434</v>
      </c>
      <c r="D6" s="117" t="s">
        <v>433</v>
      </c>
      <c r="E6" s="117" t="s">
        <v>434</v>
      </c>
      <c r="F6" s="118" t="s">
        <v>433</v>
      </c>
      <c r="G6" s="117" t="s">
        <v>434</v>
      </c>
    </row>
    <row r="7" spans="1:10" ht="32.25" customHeight="1" x14ac:dyDescent="0.2">
      <c r="A7" s="119" t="s">
        <v>414</v>
      </c>
      <c r="B7" s="120">
        <v>74595.037567123291</v>
      </c>
      <c r="C7" s="120">
        <v>74539.472197074865</v>
      </c>
      <c r="D7" s="120"/>
      <c r="E7" s="120"/>
      <c r="F7" s="120">
        <f>+B7+D7</f>
        <v>74595.037567123291</v>
      </c>
      <c r="G7" s="120">
        <v>74539.472197074865</v>
      </c>
    </row>
    <row r="8" spans="1:10" ht="32.25" customHeight="1" x14ac:dyDescent="0.2">
      <c r="A8" s="119" t="s">
        <v>415</v>
      </c>
      <c r="B8" s="120">
        <v>0</v>
      </c>
      <c r="C8" s="120">
        <v>0</v>
      </c>
      <c r="D8" s="120"/>
      <c r="E8" s="120"/>
      <c r="F8" s="120">
        <f t="shared" ref="F8:F13" si="0">+B8+D8</f>
        <v>0</v>
      </c>
      <c r="G8" s="120">
        <v>0</v>
      </c>
    </row>
    <row r="9" spans="1:10" ht="41.25" customHeight="1" x14ac:dyDescent="0.2">
      <c r="A9" s="119" t="s">
        <v>416</v>
      </c>
      <c r="B9" s="120">
        <v>33579.933835616437</v>
      </c>
      <c r="C9" s="120">
        <v>32502.732182950404</v>
      </c>
      <c r="D9" s="120"/>
      <c r="E9" s="120"/>
      <c r="F9" s="120">
        <f t="shared" si="0"/>
        <v>33579.933835616437</v>
      </c>
      <c r="G9" s="120">
        <v>32502.732182950404</v>
      </c>
    </row>
    <row r="10" spans="1:10" ht="32.25" customHeight="1" x14ac:dyDescent="0.2">
      <c r="A10" s="119" t="s">
        <v>417</v>
      </c>
      <c r="B10" s="120">
        <v>65008.221780821921</v>
      </c>
      <c r="C10" s="120">
        <v>57618.745378415755</v>
      </c>
      <c r="D10" s="120"/>
      <c r="E10" s="120"/>
      <c r="F10" s="120">
        <f t="shared" si="0"/>
        <v>65008.221780821921</v>
      </c>
      <c r="G10" s="120">
        <v>57618.745378415755</v>
      </c>
    </row>
    <row r="11" spans="1:10" ht="32.25" customHeight="1" x14ac:dyDescent="0.2">
      <c r="A11" s="119" t="s">
        <v>418</v>
      </c>
      <c r="B11" s="120">
        <v>29846.123150684933</v>
      </c>
      <c r="C11" s="120">
        <v>28072.400386467943</v>
      </c>
      <c r="D11" s="120"/>
      <c r="E11" s="120"/>
      <c r="F11" s="120">
        <f t="shared" si="0"/>
        <v>29846.123150684933</v>
      </c>
      <c r="G11" s="120">
        <v>28072.400386467943</v>
      </c>
      <c r="J11" s="116"/>
    </row>
    <row r="12" spans="1:10" ht="32.25" customHeight="1" x14ac:dyDescent="0.2">
      <c r="A12" s="119" t="s">
        <v>419</v>
      </c>
      <c r="B12" s="120">
        <v>198560.329519135</v>
      </c>
      <c r="C12" s="120">
        <v>194078.89954268315</v>
      </c>
      <c r="D12" s="120"/>
      <c r="E12" s="120"/>
      <c r="F12" s="120">
        <f t="shared" si="0"/>
        <v>198560.329519135</v>
      </c>
      <c r="G12" s="120">
        <v>194078.89954268315</v>
      </c>
    </row>
    <row r="13" spans="1:10" ht="40.5" customHeight="1" x14ac:dyDescent="0.2">
      <c r="A13" s="119" t="s">
        <v>420</v>
      </c>
      <c r="B13" s="120">
        <v>34859.237471224893</v>
      </c>
      <c r="C13" s="120">
        <v>32383.380490212898</v>
      </c>
      <c r="D13" s="120"/>
      <c r="E13" s="120"/>
      <c r="F13" s="120">
        <f t="shared" si="0"/>
        <v>34859.237471224893</v>
      </c>
      <c r="G13" s="120">
        <v>32383.380490212898</v>
      </c>
    </row>
    <row r="14" spans="1:10" ht="32.25" customHeight="1" x14ac:dyDescent="0.2">
      <c r="A14" s="121" t="s">
        <v>435</v>
      </c>
      <c r="B14" s="122">
        <f>SUM(B7:B13)</f>
        <v>436448.88332460652</v>
      </c>
      <c r="C14" s="122">
        <f>SUM(C7:C13)</f>
        <v>419195.63017780503</v>
      </c>
      <c r="D14" s="122">
        <f>SUM(D7:D13)</f>
        <v>0</v>
      </c>
      <c r="E14" s="122">
        <f>SUM(E7:E13)</f>
        <v>0</v>
      </c>
      <c r="F14" s="123">
        <f>+B14+D14</f>
        <v>436448.88332460652</v>
      </c>
      <c r="G14" s="122">
        <f>SUM(G7:G13)</f>
        <v>419195.63017780503</v>
      </c>
    </row>
    <row r="15" spans="1:10" ht="32.25" customHeight="1" x14ac:dyDescent="0.2">
      <c r="A15" s="119" t="s">
        <v>436</v>
      </c>
      <c r="B15" s="124">
        <f>+B14*0.07</f>
        <v>30551.421832722459</v>
      </c>
      <c r="C15" s="124">
        <v>30046.22510187823</v>
      </c>
      <c r="D15" s="124">
        <v>0</v>
      </c>
      <c r="E15" s="124">
        <v>0</v>
      </c>
      <c r="F15" s="125">
        <f>+B15+D15</f>
        <v>30551.421832722459</v>
      </c>
      <c r="G15" s="124">
        <v>30046.22510187823</v>
      </c>
    </row>
    <row r="16" spans="1:10" ht="32.25" customHeight="1" thickBot="1" x14ac:dyDescent="0.25">
      <c r="A16" s="126" t="s">
        <v>343</v>
      </c>
      <c r="B16" s="127">
        <f>+B14+B15</f>
        <v>467000.30515732896</v>
      </c>
      <c r="C16" s="282">
        <f>+C14+C15</f>
        <v>449241.85527968325</v>
      </c>
      <c r="D16" s="127">
        <f>SUM(D15+D14)</f>
        <v>0</v>
      </c>
      <c r="E16" s="127">
        <f>SUM(E15+E14)</f>
        <v>0</v>
      </c>
      <c r="F16" s="128">
        <f>+B16+D16</f>
        <v>467000.30515732896</v>
      </c>
      <c r="G16" s="282">
        <f>+G14+G15</f>
        <v>449241.85527968325</v>
      </c>
    </row>
    <row r="17" spans="1:7" x14ac:dyDescent="0.2">
      <c r="B17" s="142" t="s">
        <v>433</v>
      </c>
      <c r="C17" s="280" t="s">
        <v>488</v>
      </c>
      <c r="D17" s="142" t="s">
        <v>489</v>
      </c>
      <c r="E17" s="142" t="s">
        <v>490</v>
      </c>
      <c r="G17" s="115"/>
    </row>
    <row r="18" spans="1:7" ht="16.5" x14ac:dyDescent="0.3">
      <c r="A18" s="140" t="s">
        <v>491</v>
      </c>
      <c r="B18" s="138">
        <f>163450.104439707*2+140100.1</f>
        <v>467000.30887941399</v>
      </c>
      <c r="C18" s="138">
        <f>+G16</f>
        <v>449241.85527968325</v>
      </c>
      <c r="D18" s="138">
        <f>+B18-C18</f>
        <v>17758.453599730739</v>
      </c>
      <c r="E18" s="139">
        <f>+C18/B18</f>
        <v>0.96197335791416738</v>
      </c>
      <c r="G18" s="115"/>
    </row>
    <row r="19" spans="1:7" x14ac:dyDescent="0.2">
      <c r="C19" s="115"/>
      <c r="G19" s="115"/>
    </row>
    <row r="20" spans="1:7" ht="16.5" x14ac:dyDescent="0.3">
      <c r="A20" s="140" t="s">
        <v>487</v>
      </c>
      <c r="B20" s="138">
        <f>+B16</f>
        <v>467000.30515732896</v>
      </c>
      <c r="C20" s="138">
        <f>+C18</f>
        <v>449241.85527968325</v>
      </c>
      <c r="D20" s="138">
        <f>+B20-C20</f>
        <v>17758.449877645704</v>
      </c>
      <c r="E20" s="139">
        <f>+C20/B20</f>
        <v>0.96197336558128588</v>
      </c>
      <c r="G20" s="115"/>
    </row>
    <row r="21" spans="1:7" x14ac:dyDescent="0.2">
      <c r="B21" s="144"/>
      <c r="C21" s="115"/>
      <c r="G21" s="115"/>
    </row>
    <row r="22" spans="1:7" x14ac:dyDescent="0.2">
      <c r="C22" s="115"/>
      <c r="G22" s="115"/>
    </row>
    <row r="23" spans="1:7" x14ac:dyDescent="0.2">
      <c r="C23" s="115"/>
      <c r="G23" s="115"/>
    </row>
    <row r="24" spans="1:7" x14ac:dyDescent="0.2">
      <c r="C24" s="115"/>
      <c r="G24" s="115"/>
    </row>
    <row r="25" spans="1:7" x14ac:dyDescent="0.2">
      <c r="C25" s="115"/>
      <c r="G25" s="115"/>
    </row>
    <row r="26" spans="1:7" x14ac:dyDescent="0.2">
      <c r="C26" s="115"/>
      <c r="G26" s="115"/>
    </row>
    <row r="27" spans="1:7" x14ac:dyDescent="0.2">
      <c r="C27" s="115"/>
      <c r="G27" s="115"/>
    </row>
    <row r="28" spans="1:7" x14ac:dyDescent="0.2">
      <c r="C28" s="115"/>
      <c r="G28" s="115"/>
    </row>
    <row r="29" spans="1:7" x14ac:dyDescent="0.2">
      <c r="C29" s="115"/>
      <c r="G29" s="115"/>
    </row>
    <row r="30" spans="1:7" x14ac:dyDescent="0.2">
      <c r="C30" s="115"/>
      <c r="G30" s="115"/>
    </row>
    <row r="31" spans="1:7" x14ac:dyDescent="0.2">
      <c r="C31" s="115"/>
      <c r="G31" s="115"/>
    </row>
    <row r="32" spans="1:7" x14ac:dyDescent="0.2">
      <c r="C32" s="115"/>
      <c r="G32" s="115"/>
    </row>
    <row r="33" spans="3:7" x14ac:dyDescent="0.2">
      <c r="C33" s="115"/>
      <c r="G33" s="115"/>
    </row>
    <row r="34" spans="3:7" x14ac:dyDescent="0.2">
      <c r="C34" s="115"/>
      <c r="G34" s="115"/>
    </row>
    <row r="35" spans="3:7" x14ac:dyDescent="0.2">
      <c r="C35" s="115"/>
      <c r="G35" s="115"/>
    </row>
    <row r="36" spans="3:7" x14ac:dyDescent="0.2">
      <c r="C36" s="115"/>
      <c r="G36" s="115"/>
    </row>
    <row r="37" spans="3:7" x14ac:dyDescent="0.2">
      <c r="C37" s="115"/>
      <c r="G37" s="115"/>
    </row>
    <row r="38" spans="3:7" x14ac:dyDescent="0.2">
      <c r="C38" s="115"/>
      <c r="G38" s="115"/>
    </row>
    <row r="39" spans="3:7" x14ac:dyDescent="0.2">
      <c r="C39" s="115"/>
      <c r="G39" s="115"/>
    </row>
    <row r="40" spans="3:7" x14ac:dyDescent="0.2">
      <c r="C40" s="115"/>
      <c r="G40" s="115"/>
    </row>
    <row r="41" spans="3:7" x14ac:dyDescent="0.2">
      <c r="C41" s="115"/>
      <c r="G41" s="115"/>
    </row>
    <row r="42" spans="3:7" x14ac:dyDescent="0.2">
      <c r="C42" s="115"/>
      <c r="G42" s="115"/>
    </row>
    <row r="43" spans="3:7" x14ac:dyDescent="0.2">
      <c r="C43" s="115"/>
      <c r="G43" s="115"/>
    </row>
    <row r="44" spans="3:7" x14ac:dyDescent="0.2">
      <c r="C44" s="115"/>
      <c r="G44" s="115"/>
    </row>
    <row r="45" spans="3:7" x14ac:dyDescent="0.2">
      <c r="C45" s="115"/>
      <c r="G45" s="115"/>
    </row>
    <row r="46" spans="3:7" x14ac:dyDescent="0.2">
      <c r="C46" s="115"/>
      <c r="G46" s="115"/>
    </row>
    <row r="47" spans="3:7" x14ac:dyDescent="0.2">
      <c r="C47" s="115"/>
      <c r="G47" s="115"/>
    </row>
    <row r="48" spans="3:7" x14ac:dyDescent="0.2">
      <c r="C48" s="115"/>
      <c r="G48" s="115"/>
    </row>
    <row r="49" spans="3:7" x14ac:dyDescent="0.2">
      <c r="C49" s="115"/>
      <c r="G49" s="115"/>
    </row>
    <row r="50" spans="3:7" x14ac:dyDescent="0.2">
      <c r="C50" s="115"/>
      <c r="G50" s="115"/>
    </row>
    <row r="51" spans="3:7" x14ac:dyDescent="0.2">
      <c r="C51" s="115"/>
      <c r="G51" s="115"/>
    </row>
    <row r="52" spans="3:7" x14ac:dyDescent="0.2">
      <c r="C52" s="115"/>
      <c r="G52" s="115"/>
    </row>
    <row r="53" spans="3:7" x14ac:dyDescent="0.2">
      <c r="C53" s="115"/>
      <c r="G53" s="115"/>
    </row>
    <row r="54" spans="3:7" x14ac:dyDescent="0.2">
      <c r="C54" s="115"/>
      <c r="G54" s="115"/>
    </row>
    <row r="55" spans="3:7" x14ac:dyDescent="0.2">
      <c r="C55" s="115"/>
      <c r="G55" s="115"/>
    </row>
    <row r="56" spans="3:7" x14ac:dyDescent="0.2">
      <c r="C56" s="280"/>
      <c r="G56" s="115"/>
    </row>
    <row r="57" spans="3:7" ht="16.5" x14ac:dyDescent="0.3">
      <c r="C57" s="138"/>
      <c r="G57" s="115"/>
    </row>
    <row r="58" spans="3:7" x14ac:dyDescent="0.2">
      <c r="C58" s="115"/>
      <c r="G58" s="115"/>
    </row>
    <row r="59" spans="3:7" ht="16.5" x14ac:dyDescent="0.3">
      <c r="C59" s="138"/>
      <c r="G59" s="115"/>
    </row>
    <row r="60" spans="3:7" x14ac:dyDescent="0.2">
      <c r="C60" s="115"/>
      <c r="G60" s="115"/>
    </row>
    <row r="61" spans="3:7" x14ac:dyDescent="0.2">
      <c r="C61" s="115"/>
      <c r="G61" s="115"/>
    </row>
    <row r="62" spans="3:7" x14ac:dyDescent="0.2">
      <c r="C62" s="115"/>
      <c r="G62" s="115"/>
    </row>
    <row r="63" spans="3:7" x14ac:dyDescent="0.2">
      <c r="C63" s="115"/>
    </row>
    <row r="64" spans="3:7" x14ac:dyDescent="0.2">
      <c r="C64" s="115"/>
    </row>
    <row r="65" spans="3:3" x14ac:dyDescent="0.2">
      <c r="C65" s="115"/>
    </row>
    <row r="66" spans="3:3" x14ac:dyDescent="0.2">
      <c r="C66" s="115"/>
    </row>
    <row r="67" spans="3:3" x14ac:dyDescent="0.2">
      <c r="C67" s="115"/>
    </row>
    <row r="68" spans="3:3" x14ac:dyDescent="0.2">
      <c r="C68" s="115"/>
    </row>
    <row r="69" spans="3:3" x14ac:dyDescent="0.2">
      <c r="C69" s="115"/>
    </row>
    <row r="70" spans="3:3" x14ac:dyDescent="0.2">
      <c r="C70" s="115"/>
    </row>
    <row r="71" spans="3:3" x14ac:dyDescent="0.2">
      <c r="C71" s="115"/>
    </row>
    <row r="72" spans="3:3" x14ac:dyDescent="0.2">
      <c r="C72" s="115"/>
    </row>
    <row r="73" spans="3:3" x14ac:dyDescent="0.2">
      <c r="C73" s="115"/>
    </row>
    <row r="74" spans="3:3" x14ac:dyDescent="0.2">
      <c r="C74" s="115"/>
    </row>
    <row r="75" spans="3:3" x14ac:dyDescent="0.2">
      <c r="C75" s="115"/>
    </row>
    <row r="76" spans="3:3" x14ac:dyDescent="0.2">
      <c r="C76" s="115"/>
    </row>
    <row r="77" spans="3:3" x14ac:dyDescent="0.2">
      <c r="C77" s="115"/>
    </row>
    <row r="78" spans="3:3" x14ac:dyDescent="0.2">
      <c r="C78" s="115"/>
    </row>
    <row r="79" spans="3:3" x14ac:dyDescent="0.2">
      <c r="C79" s="115"/>
    </row>
    <row r="80" spans="3:3" x14ac:dyDescent="0.2">
      <c r="C80" s="115"/>
    </row>
    <row r="81" spans="3:3" x14ac:dyDescent="0.2">
      <c r="C81" s="115"/>
    </row>
    <row r="82" spans="3:3" x14ac:dyDescent="0.2">
      <c r="C82" s="115"/>
    </row>
    <row r="83" spans="3:3" x14ac:dyDescent="0.2">
      <c r="C83" s="115"/>
    </row>
    <row r="84" spans="3:3" x14ac:dyDescent="0.2">
      <c r="C84" s="115"/>
    </row>
    <row r="85" spans="3:3" x14ac:dyDescent="0.2">
      <c r="C85" s="115"/>
    </row>
    <row r="86" spans="3:3" x14ac:dyDescent="0.2">
      <c r="C86" s="115"/>
    </row>
    <row r="87" spans="3:3" x14ac:dyDescent="0.2">
      <c r="C87" s="115"/>
    </row>
    <row r="88" spans="3:3" x14ac:dyDescent="0.2">
      <c r="C88" s="115"/>
    </row>
    <row r="89" spans="3:3" x14ac:dyDescent="0.2">
      <c r="C89" s="115"/>
    </row>
    <row r="90" spans="3:3" x14ac:dyDescent="0.2">
      <c r="C90" s="115"/>
    </row>
    <row r="91" spans="3:3" x14ac:dyDescent="0.2">
      <c r="C91" s="115"/>
    </row>
    <row r="92" spans="3:3" x14ac:dyDescent="0.2">
      <c r="C92" s="115"/>
    </row>
    <row r="93" spans="3:3" x14ac:dyDescent="0.2">
      <c r="C93" s="115"/>
    </row>
    <row r="94" spans="3:3" x14ac:dyDescent="0.2">
      <c r="C94" s="115"/>
    </row>
    <row r="95" spans="3:3" x14ac:dyDescent="0.2">
      <c r="C95" s="280"/>
    </row>
    <row r="96" spans="3:3" ht="16.5" x14ac:dyDescent="0.3">
      <c r="C96" s="138"/>
    </row>
    <row r="97" spans="3:3" x14ac:dyDescent="0.2">
      <c r="C97" s="115"/>
    </row>
    <row r="98" spans="3:3" ht="16.5" x14ac:dyDescent="0.3">
      <c r="C98" s="138"/>
    </row>
    <row r="99" spans="3:3" x14ac:dyDescent="0.2">
      <c r="C99" s="115"/>
    </row>
    <row r="100" spans="3:3" x14ac:dyDescent="0.2">
      <c r="C100" s="115"/>
    </row>
    <row r="101" spans="3:3" x14ac:dyDescent="0.2">
      <c r="C101" s="115"/>
    </row>
    <row r="102" spans="3:3" x14ac:dyDescent="0.2">
      <c r="C102" s="115"/>
    </row>
    <row r="103" spans="3:3" x14ac:dyDescent="0.2">
      <c r="C103" s="115"/>
    </row>
    <row r="104" spans="3:3" x14ac:dyDescent="0.2">
      <c r="C104" s="115"/>
    </row>
    <row r="105" spans="3:3" x14ac:dyDescent="0.2">
      <c r="C105" s="115"/>
    </row>
    <row r="106" spans="3:3" x14ac:dyDescent="0.2">
      <c r="C106" s="115"/>
    </row>
    <row r="107" spans="3:3" x14ac:dyDescent="0.2">
      <c r="C107" s="115"/>
    </row>
    <row r="108" spans="3:3" x14ac:dyDescent="0.2">
      <c r="C108" s="115"/>
    </row>
    <row r="109" spans="3:3" x14ac:dyDescent="0.2">
      <c r="C109" s="115"/>
    </row>
    <row r="110" spans="3:3" x14ac:dyDescent="0.2">
      <c r="C110" s="115"/>
    </row>
    <row r="111" spans="3:3" x14ac:dyDescent="0.2">
      <c r="C111" s="115"/>
    </row>
    <row r="112" spans="3:3" x14ac:dyDescent="0.2">
      <c r="C112" s="115"/>
    </row>
    <row r="113" spans="3:3" x14ac:dyDescent="0.2">
      <c r="C113" s="115"/>
    </row>
    <row r="114" spans="3:3" x14ac:dyDescent="0.2">
      <c r="C114" s="115"/>
    </row>
    <row r="115" spans="3:3" x14ac:dyDescent="0.2">
      <c r="C115" s="115"/>
    </row>
    <row r="116" spans="3:3" x14ac:dyDescent="0.2">
      <c r="C116" s="115"/>
    </row>
    <row r="117" spans="3:3" x14ac:dyDescent="0.2">
      <c r="C117" s="115"/>
    </row>
    <row r="118" spans="3:3" x14ac:dyDescent="0.2">
      <c r="C118" s="115"/>
    </row>
    <row r="119" spans="3:3" x14ac:dyDescent="0.2">
      <c r="C119" s="115"/>
    </row>
    <row r="120" spans="3:3" x14ac:dyDescent="0.2">
      <c r="C120" s="115"/>
    </row>
    <row r="121" spans="3:3" x14ac:dyDescent="0.2">
      <c r="C121" s="115"/>
    </row>
    <row r="122" spans="3:3" x14ac:dyDescent="0.2">
      <c r="C122" s="115"/>
    </row>
    <row r="123" spans="3:3" x14ac:dyDescent="0.2">
      <c r="C123" s="115"/>
    </row>
    <row r="124" spans="3:3" x14ac:dyDescent="0.2">
      <c r="C124" s="115"/>
    </row>
    <row r="125" spans="3:3" x14ac:dyDescent="0.2">
      <c r="C125" s="115"/>
    </row>
    <row r="126" spans="3:3" x14ac:dyDescent="0.2">
      <c r="C126" s="115"/>
    </row>
    <row r="127" spans="3:3" x14ac:dyDescent="0.2">
      <c r="C127" s="115"/>
    </row>
    <row r="128" spans="3:3" x14ac:dyDescent="0.2">
      <c r="C128" s="115"/>
    </row>
    <row r="129" spans="3:3" x14ac:dyDescent="0.2">
      <c r="C129" s="115"/>
    </row>
    <row r="130" spans="3:3" x14ac:dyDescent="0.2">
      <c r="C130" s="115"/>
    </row>
    <row r="131" spans="3:3" x14ac:dyDescent="0.2">
      <c r="C131" s="115"/>
    </row>
    <row r="132" spans="3:3" x14ac:dyDescent="0.2">
      <c r="C132" s="115"/>
    </row>
    <row r="133" spans="3:3" x14ac:dyDescent="0.2">
      <c r="C133" s="115"/>
    </row>
    <row r="134" spans="3:3" x14ac:dyDescent="0.2">
      <c r="C134" s="280"/>
    </row>
    <row r="135" spans="3:3" ht="16.5" x14ac:dyDescent="0.3">
      <c r="C135" s="138"/>
    </row>
    <row r="136" spans="3:3" x14ac:dyDescent="0.2">
      <c r="C136" s="115"/>
    </row>
    <row r="137" spans="3:3" ht="16.5" x14ac:dyDescent="0.3">
      <c r="C137" s="138"/>
    </row>
    <row r="138" spans="3:3" x14ac:dyDescent="0.2">
      <c r="C138" s="115"/>
    </row>
    <row r="139" spans="3:3" x14ac:dyDescent="0.2">
      <c r="C139" s="115"/>
    </row>
    <row r="140" spans="3:3" x14ac:dyDescent="0.2">
      <c r="C140" s="115"/>
    </row>
    <row r="141" spans="3:3" x14ac:dyDescent="0.2">
      <c r="C141" s="115"/>
    </row>
    <row r="142" spans="3:3" x14ac:dyDescent="0.2">
      <c r="C142" s="115"/>
    </row>
    <row r="143" spans="3:3" x14ac:dyDescent="0.2">
      <c r="C143" s="115"/>
    </row>
    <row r="144" spans="3:3" x14ac:dyDescent="0.2">
      <c r="C144" s="115"/>
    </row>
    <row r="145" spans="3:3" x14ac:dyDescent="0.2">
      <c r="C145" s="115"/>
    </row>
    <row r="146" spans="3:3" x14ac:dyDescent="0.2">
      <c r="C146" s="115"/>
    </row>
    <row r="147" spans="3:3" x14ac:dyDescent="0.2">
      <c r="C147" s="115"/>
    </row>
    <row r="148" spans="3:3" x14ac:dyDescent="0.2">
      <c r="C148" s="115"/>
    </row>
    <row r="149" spans="3:3" x14ac:dyDescent="0.2">
      <c r="C149" s="115"/>
    </row>
    <row r="150" spans="3:3" x14ac:dyDescent="0.2">
      <c r="C150" s="115"/>
    </row>
    <row r="151" spans="3:3" x14ac:dyDescent="0.2">
      <c r="C151" s="115"/>
    </row>
    <row r="152" spans="3:3" x14ac:dyDescent="0.2">
      <c r="C152" s="115"/>
    </row>
    <row r="153" spans="3:3" x14ac:dyDescent="0.2">
      <c r="C153" s="115"/>
    </row>
    <row r="154" spans="3:3" x14ac:dyDescent="0.2">
      <c r="C154" s="115"/>
    </row>
    <row r="155" spans="3:3" x14ac:dyDescent="0.2">
      <c r="C155" s="115"/>
    </row>
    <row r="156" spans="3:3" x14ac:dyDescent="0.2">
      <c r="C156" s="115"/>
    </row>
    <row r="157" spans="3:3" x14ac:dyDescent="0.2">
      <c r="C157" s="115"/>
    </row>
    <row r="158" spans="3:3" x14ac:dyDescent="0.2">
      <c r="C158" s="115"/>
    </row>
    <row r="159" spans="3:3" x14ac:dyDescent="0.2">
      <c r="C159" s="115"/>
    </row>
    <row r="160" spans="3:3" x14ac:dyDescent="0.2">
      <c r="C160" s="115"/>
    </row>
    <row r="161" spans="3:3" x14ac:dyDescent="0.2">
      <c r="C161" s="115"/>
    </row>
    <row r="162" spans="3:3" x14ac:dyDescent="0.2">
      <c r="C162" s="115"/>
    </row>
    <row r="163" spans="3:3" x14ac:dyDescent="0.2">
      <c r="C163" s="115"/>
    </row>
    <row r="164" spans="3:3" x14ac:dyDescent="0.2">
      <c r="C164" s="115"/>
    </row>
    <row r="165" spans="3:3" x14ac:dyDescent="0.2">
      <c r="C165" s="115"/>
    </row>
    <row r="166" spans="3:3" x14ac:dyDescent="0.2">
      <c r="C166" s="115"/>
    </row>
    <row r="167" spans="3:3" x14ac:dyDescent="0.2">
      <c r="C167" s="115"/>
    </row>
    <row r="168" spans="3:3" x14ac:dyDescent="0.2">
      <c r="C168" s="115"/>
    </row>
    <row r="169" spans="3:3" x14ac:dyDescent="0.2">
      <c r="C169" s="115"/>
    </row>
    <row r="170" spans="3:3" x14ac:dyDescent="0.2">
      <c r="C170" s="115"/>
    </row>
    <row r="171" spans="3:3" x14ac:dyDescent="0.2">
      <c r="C171" s="115"/>
    </row>
    <row r="172" spans="3:3" x14ac:dyDescent="0.2">
      <c r="C172" s="115"/>
    </row>
    <row r="173" spans="3:3" x14ac:dyDescent="0.2">
      <c r="C173" s="280"/>
    </row>
    <row r="174" spans="3:3" ht="16.5" x14ac:dyDescent="0.3">
      <c r="C174" s="138"/>
    </row>
    <row r="175" spans="3:3" x14ac:dyDescent="0.2">
      <c r="C175" s="115"/>
    </row>
    <row r="176" spans="3:3" ht="16.5" x14ac:dyDescent="0.3">
      <c r="C176" s="138"/>
    </row>
    <row r="177" spans="3:3" x14ac:dyDescent="0.2">
      <c r="C177" s="115"/>
    </row>
    <row r="178" spans="3:3" x14ac:dyDescent="0.2">
      <c r="C178" s="115"/>
    </row>
    <row r="179" spans="3:3" x14ac:dyDescent="0.2">
      <c r="C179" s="115"/>
    </row>
    <row r="180" spans="3:3" x14ac:dyDescent="0.2">
      <c r="C180" s="115"/>
    </row>
    <row r="181" spans="3:3" x14ac:dyDescent="0.2">
      <c r="C181" s="115"/>
    </row>
    <row r="182" spans="3:3" x14ac:dyDescent="0.2">
      <c r="C182" s="115"/>
    </row>
    <row r="183" spans="3:3" x14ac:dyDescent="0.2">
      <c r="C183" s="115"/>
    </row>
    <row r="184" spans="3:3" x14ac:dyDescent="0.2">
      <c r="C184" s="115"/>
    </row>
    <row r="185" spans="3:3" x14ac:dyDescent="0.2">
      <c r="C185" s="115"/>
    </row>
    <row r="186" spans="3:3" x14ac:dyDescent="0.2">
      <c r="C186" s="115"/>
    </row>
    <row r="187" spans="3:3" x14ac:dyDescent="0.2">
      <c r="C187" s="115"/>
    </row>
    <row r="188" spans="3:3" x14ac:dyDescent="0.2">
      <c r="C188" s="115"/>
    </row>
    <row r="189" spans="3:3" x14ac:dyDescent="0.2">
      <c r="C189" s="115"/>
    </row>
    <row r="190" spans="3:3" x14ac:dyDescent="0.2">
      <c r="C190" s="115"/>
    </row>
    <row r="191" spans="3:3" x14ac:dyDescent="0.2">
      <c r="C191" s="115"/>
    </row>
    <row r="192" spans="3:3" x14ac:dyDescent="0.2">
      <c r="C192" s="115"/>
    </row>
    <row r="193" spans="3:3" x14ac:dyDescent="0.2">
      <c r="C193" s="115"/>
    </row>
    <row r="194" spans="3:3" x14ac:dyDescent="0.2">
      <c r="C194" s="115"/>
    </row>
    <row r="195" spans="3:3" x14ac:dyDescent="0.2">
      <c r="C195" s="115"/>
    </row>
    <row r="196" spans="3:3" x14ac:dyDescent="0.2">
      <c r="C196" s="115"/>
    </row>
    <row r="197" spans="3:3" x14ac:dyDescent="0.2">
      <c r="C197" s="115"/>
    </row>
    <row r="198" spans="3:3" x14ac:dyDescent="0.2">
      <c r="C198" s="115"/>
    </row>
    <row r="199" spans="3:3" x14ac:dyDescent="0.2">
      <c r="C199" s="115"/>
    </row>
    <row r="200" spans="3:3" x14ac:dyDescent="0.2">
      <c r="C200" s="115"/>
    </row>
    <row r="201" spans="3:3" x14ac:dyDescent="0.2">
      <c r="C201" s="115"/>
    </row>
    <row r="202" spans="3:3" x14ac:dyDescent="0.2">
      <c r="C202" s="115"/>
    </row>
    <row r="203" spans="3:3" x14ac:dyDescent="0.2">
      <c r="C203" s="115"/>
    </row>
    <row r="204" spans="3:3" x14ac:dyDescent="0.2">
      <c r="C204" s="115"/>
    </row>
    <row r="205" spans="3:3" x14ac:dyDescent="0.2">
      <c r="C205" s="115"/>
    </row>
    <row r="206" spans="3:3" x14ac:dyDescent="0.2">
      <c r="C206" s="115"/>
    </row>
    <row r="207" spans="3:3" x14ac:dyDescent="0.2">
      <c r="C207" s="115"/>
    </row>
    <row r="208" spans="3:3" x14ac:dyDescent="0.2">
      <c r="C208" s="115"/>
    </row>
    <row r="209" spans="3:3" x14ac:dyDescent="0.2">
      <c r="C209" s="115"/>
    </row>
    <row r="210" spans="3:3" x14ac:dyDescent="0.2">
      <c r="C210" s="115"/>
    </row>
    <row r="211" spans="3:3" x14ac:dyDescent="0.2">
      <c r="C211" s="115"/>
    </row>
    <row r="212" spans="3:3" x14ac:dyDescent="0.2">
      <c r="C212" s="280"/>
    </row>
    <row r="213" spans="3:3" ht="16.5" x14ac:dyDescent="0.3">
      <c r="C213" s="138"/>
    </row>
    <row r="214" spans="3:3" x14ac:dyDescent="0.2">
      <c r="C214" s="115"/>
    </row>
    <row r="215" spans="3:3" ht="16.5" x14ac:dyDescent="0.3">
      <c r="C215" s="138"/>
    </row>
    <row r="216" spans="3:3" x14ac:dyDescent="0.2">
      <c r="C216" s="115"/>
    </row>
    <row r="217" spans="3:3" x14ac:dyDescent="0.2">
      <c r="C217" s="115"/>
    </row>
    <row r="218" spans="3:3" x14ac:dyDescent="0.2">
      <c r="C218" s="115"/>
    </row>
    <row r="219" spans="3:3" x14ac:dyDescent="0.2">
      <c r="C219" s="115"/>
    </row>
    <row r="220" spans="3:3" x14ac:dyDescent="0.2">
      <c r="C220" s="115"/>
    </row>
    <row r="221" spans="3:3" x14ac:dyDescent="0.2">
      <c r="C221" s="115"/>
    </row>
    <row r="222" spans="3:3" x14ac:dyDescent="0.2">
      <c r="C222" s="115"/>
    </row>
    <row r="223" spans="3:3" x14ac:dyDescent="0.2">
      <c r="C223" s="115"/>
    </row>
    <row r="224" spans="3:3" x14ac:dyDescent="0.2">
      <c r="C224" s="115"/>
    </row>
    <row r="225" spans="3:3" x14ac:dyDescent="0.2">
      <c r="C225" s="115"/>
    </row>
    <row r="226" spans="3:3" x14ac:dyDescent="0.2">
      <c r="C226" s="115"/>
    </row>
    <row r="227" spans="3:3" x14ac:dyDescent="0.2">
      <c r="C227" s="115"/>
    </row>
    <row r="228" spans="3:3" x14ac:dyDescent="0.2">
      <c r="C228" s="115"/>
    </row>
    <row r="229" spans="3:3" x14ac:dyDescent="0.2">
      <c r="C229" s="115"/>
    </row>
    <row r="230" spans="3:3" x14ac:dyDescent="0.2">
      <c r="C230" s="115"/>
    </row>
    <row r="231" spans="3:3" x14ac:dyDescent="0.2">
      <c r="C231" s="115"/>
    </row>
    <row r="232" spans="3:3" x14ac:dyDescent="0.2">
      <c r="C232" s="115"/>
    </row>
    <row r="233" spans="3:3" x14ac:dyDescent="0.2">
      <c r="C233" s="115"/>
    </row>
    <row r="234" spans="3:3" x14ac:dyDescent="0.2">
      <c r="C234" s="115"/>
    </row>
    <row r="235" spans="3:3" x14ac:dyDescent="0.2">
      <c r="C235" s="115"/>
    </row>
    <row r="236" spans="3:3" x14ac:dyDescent="0.2">
      <c r="C236" s="115"/>
    </row>
    <row r="237" spans="3:3" x14ac:dyDescent="0.2">
      <c r="C237" s="115"/>
    </row>
    <row r="238" spans="3:3" x14ac:dyDescent="0.2">
      <c r="C238" s="115"/>
    </row>
    <row r="239" spans="3:3" x14ac:dyDescent="0.2">
      <c r="C239" s="115"/>
    </row>
    <row r="240" spans="3:3" x14ac:dyDescent="0.2">
      <c r="C240" s="115"/>
    </row>
    <row r="241" spans="3:3" x14ac:dyDescent="0.2">
      <c r="C241" s="115"/>
    </row>
    <row r="242" spans="3:3" x14ac:dyDescent="0.2">
      <c r="C242" s="115"/>
    </row>
    <row r="243" spans="3:3" x14ac:dyDescent="0.2">
      <c r="C243" s="115"/>
    </row>
    <row r="244" spans="3:3" x14ac:dyDescent="0.2">
      <c r="C244" s="115"/>
    </row>
    <row r="245" spans="3:3" x14ac:dyDescent="0.2">
      <c r="C245" s="115"/>
    </row>
    <row r="246" spans="3:3" x14ac:dyDescent="0.2">
      <c r="C246" s="115"/>
    </row>
    <row r="247" spans="3:3" x14ac:dyDescent="0.2">
      <c r="C247" s="115"/>
    </row>
    <row r="248" spans="3:3" x14ac:dyDescent="0.2">
      <c r="C248" s="115"/>
    </row>
    <row r="249" spans="3:3" x14ac:dyDescent="0.2">
      <c r="C249" s="115"/>
    </row>
    <row r="250" spans="3:3" x14ac:dyDescent="0.2">
      <c r="C250" s="115"/>
    </row>
    <row r="251" spans="3:3" x14ac:dyDescent="0.2">
      <c r="C251" s="280"/>
    </row>
    <row r="252" spans="3:3" ht="16.5" x14ac:dyDescent="0.3">
      <c r="C252" s="138"/>
    </row>
    <row r="253" spans="3:3" x14ac:dyDescent="0.2">
      <c r="C253" s="115"/>
    </row>
    <row r="254" spans="3:3" ht="16.5" x14ac:dyDescent="0.3">
      <c r="C254" s="138"/>
    </row>
    <row r="255" spans="3:3" x14ac:dyDescent="0.2">
      <c r="C255" s="115"/>
    </row>
    <row r="256" spans="3:3" x14ac:dyDescent="0.2">
      <c r="C256" s="115"/>
    </row>
    <row r="257" spans="3:3" x14ac:dyDescent="0.2">
      <c r="C257" s="115"/>
    </row>
    <row r="258" spans="3:3" x14ac:dyDescent="0.2">
      <c r="C258" s="115"/>
    </row>
    <row r="259" spans="3:3" x14ac:dyDescent="0.2">
      <c r="C259" s="115"/>
    </row>
    <row r="260" spans="3:3" x14ac:dyDescent="0.2">
      <c r="C260" s="115"/>
    </row>
    <row r="261" spans="3:3" x14ac:dyDescent="0.2">
      <c r="C261" s="115"/>
    </row>
  </sheetData>
  <mergeCells count="5">
    <mergeCell ref="A5:A6"/>
    <mergeCell ref="B5:C5"/>
    <mergeCell ref="D5:E5"/>
    <mergeCell ref="F5:G5"/>
    <mergeCell ref="A3:G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89">
        <v>0</v>
      </c>
    </row>
    <row r="2" spans="1:1" x14ac:dyDescent="0.25">
      <c r="A2" s="89">
        <v>0.2</v>
      </c>
    </row>
    <row r="3" spans="1:1" x14ac:dyDescent="0.25">
      <c r="A3" s="89">
        <v>0.4</v>
      </c>
    </row>
    <row r="4" spans="1:1" x14ac:dyDescent="0.25">
      <c r="A4" s="89">
        <v>0.6</v>
      </c>
    </row>
    <row r="5" spans="1:1" x14ac:dyDescent="0.25">
      <c r="A5" s="89">
        <v>0.8</v>
      </c>
    </row>
    <row r="6" spans="1:1" x14ac:dyDescent="0.25">
      <c r="A6" s="8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46" t="s">
        <v>3</v>
      </c>
      <c r="B1" s="47" t="s">
        <v>4</v>
      </c>
    </row>
    <row r="2" spans="1:2" x14ac:dyDescent="0.25">
      <c r="A2" s="48" t="s">
        <v>5</v>
      </c>
      <c r="B2" s="49" t="s">
        <v>6</v>
      </c>
    </row>
    <row r="3" spans="1:2" x14ac:dyDescent="0.25">
      <c r="A3" s="48" t="s">
        <v>7</v>
      </c>
      <c r="B3" s="49" t="s">
        <v>8</v>
      </c>
    </row>
    <row r="4" spans="1:2" x14ac:dyDescent="0.25">
      <c r="A4" s="48" t="s">
        <v>9</v>
      </c>
      <c r="B4" s="49" t="s">
        <v>10</v>
      </c>
    </row>
    <row r="5" spans="1:2" x14ac:dyDescent="0.25">
      <c r="A5" s="48" t="s">
        <v>11</v>
      </c>
      <c r="B5" s="49" t="s">
        <v>12</v>
      </c>
    </row>
    <row r="6" spans="1:2" x14ac:dyDescent="0.25">
      <c r="A6" s="48" t="s">
        <v>13</v>
      </c>
      <c r="B6" s="49" t="s">
        <v>14</v>
      </c>
    </row>
    <row r="7" spans="1:2" x14ac:dyDescent="0.25">
      <c r="A7" s="48" t="s">
        <v>15</v>
      </c>
      <c r="B7" s="49" t="s">
        <v>16</v>
      </c>
    </row>
    <row r="8" spans="1:2" x14ac:dyDescent="0.25">
      <c r="A8" s="48" t="s">
        <v>17</v>
      </c>
      <c r="B8" s="49" t="s">
        <v>18</v>
      </c>
    </row>
    <row r="9" spans="1:2" x14ac:dyDescent="0.25">
      <c r="A9" s="48" t="s">
        <v>19</v>
      </c>
      <c r="B9" s="49" t="s">
        <v>20</v>
      </c>
    </row>
    <row r="10" spans="1:2" x14ac:dyDescent="0.25">
      <c r="A10" s="48" t="s">
        <v>21</v>
      </c>
      <c r="B10" s="49" t="s">
        <v>22</v>
      </c>
    </row>
    <row r="11" spans="1:2" x14ac:dyDescent="0.25">
      <c r="A11" s="48" t="s">
        <v>23</v>
      </c>
      <c r="B11" s="49" t="s">
        <v>24</v>
      </c>
    </row>
    <row r="12" spans="1:2" x14ac:dyDescent="0.25">
      <c r="A12" s="48" t="s">
        <v>25</v>
      </c>
      <c r="B12" s="49" t="s">
        <v>26</v>
      </c>
    </row>
    <row r="13" spans="1:2" x14ac:dyDescent="0.25">
      <c r="A13" s="48" t="s">
        <v>27</v>
      </c>
      <c r="B13" s="49" t="s">
        <v>28</v>
      </c>
    </row>
    <row r="14" spans="1:2" x14ac:dyDescent="0.25">
      <c r="A14" s="48" t="s">
        <v>29</v>
      </c>
      <c r="B14" s="49" t="s">
        <v>30</v>
      </c>
    </row>
    <row r="15" spans="1:2" x14ac:dyDescent="0.25">
      <c r="A15" s="48" t="s">
        <v>31</v>
      </c>
      <c r="B15" s="49" t="s">
        <v>32</v>
      </c>
    </row>
    <row r="16" spans="1:2" x14ac:dyDescent="0.25">
      <c r="A16" s="48" t="s">
        <v>33</v>
      </c>
      <c r="B16" s="49" t="s">
        <v>34</v>
      </c>
    </row>
    <row r="17" spans="1:2" x14ac:dyDescent="0.25">
      <c r="A17" s="48" t="s">
        <v>35</v>
      </c>
      <c r="B17" s="49" t="s">
        <v>36</v>
      </c>
    </row>
    <row r="18" spans="1:2" x14ac:dyDescent="0.25">
      <c r="A18" s="48" t="s">
        <v>37</v>
      </c>
      <c r="B18" s="49" t="s">
        <v>38</v>
      </c>
    </row>
    <row r="19" spans="1:2" x14ac:dyDescent="0.25">
      <c r="A19" s="48" t="s">
        <v>39</v>
      </c>
      <c r="B19" s="49" t="s">
        <v>40</v>
      </c>
    </row>
    <row r="20" spans="1:2" x14ac:dyDescent="0.25">
      <c r="A20" s="48" t="s">
        <v>41</v>
      </c>
      <c r="B20" s="49" t="s">
        <v>42</v>
      </c>
    </row>
    <row r="21" spans="1:2" x14ac:dyDescent="0.25">
      <c r="A21" s="48" t="s">
        <v>43</v>
      </c>
      <c r="B21" s="49" t="s">
        <v>44</v>
      </c>
    </row>
    <row r="22" spans="1:2" x14ac:dyDescent="0.25">
      <c r="A22" s="48" t="s">
        <v>45</v>
      </c>
      <c r="B22" s="49" t="s">
        <v>46</v>
      </c>
    </row>
    <row r="23" spans="1:2" x14ac:dyDescent="0.25">
      <c r="A23" s="48" t="s">
        <v>47</v>
      </c>
      <c r="B23" s="49" t="s">
        <v>48</v>
      </c>
    </row>
    <row r="24" spans="1:2" x14ac:dyDescent="0.25">
      <c r="A24" s="48" t="s">
        <v>49</v>
      </c>
      <c r="B24" s="49" t="s">
        <v>50</v>
      </c>
    </row>
    <row r="25" spans="1:2" x14ac:dyDescent="0.25">
      <c r="A25" s="48" t="s">
        <v>51</v>
      </c>
      <c r="B25" s="49" t="s">
        <v>52</v>
      </c>
    </row>
    <row r="26" spans="1:2" x14ac:dyDescent="0.25">
      <c r="A26" s="48" t="s">
        <v>53</v>
      </c>
      <c r="B26" s="49" t="s">
        <v>54</v>
      </c>
    </row>
    <row r="27" spans="1:2" x14ac:dyDescent="0.25">
      <c r="A27" s="48" t="s">
        <v>55</v>
      </c>
      <c r="B27" s="49" t="s">
        <v>56</v>
      </c>
    </row>
    <row r="28" spans="1:2" x14ac:dyDescent="0.25">
      <c r="A28" s="48" t="s">
        <v>57</v>
      </c>
      <c r="B28" s="49" t="s">
        <v>58</v>
      </c>
    </row>
    <row r="29" spans="1:2" x14ac:dyDescent="0.25">
      <c r="A29" s="48" t="s">
        <v>59</v>
      </c>
      <c r="B29" s="49" t="s">
        <v>60</v>
      </c>
    </row>
    <row r="30" spans="1:2" x14ac:dyDescent="0.25">
      <c r="A30" s="48" t="s">
        <v>61</v>
      </c>
      <c r="B30" s="49" t="s">
        <v>62</v>
      </c>
    </row>
    <row r="31" spans="1:2" x14ac:dyDescent="0.25">
      <c r="A31" s="48" t="s">
        <v>63</v>
      </c>
      <c r="B31" s="49" t="s">
        <v>64</v>
      </c>
    </row>
    <row r="32" spans="1:2" x14ac:dyDescent="0.25">
      <c r="A32" s="48" t="s">
        <v>65</v>
      </c>
      <c r="B32" s="49" t="s">
        <v>66</v>
      </c>
    </row>
    <row r="33" spans="1:2" x14ac:dyDescent="0.25">
      <c r="A33" s="48" t="s">
        <v>67</v>
      </c>
      <c r="B33" s="49" t="s">
        <v>68</v>
      </c>
    </row>
    <row r="34" spans="1:2" x14ac:dyDescent="0.25">
      <c r="A34" s="48" t="s">
        <v>69</v>
      </c>
      <c r="B34" s="49" t="s">
        <v>70</v>
      </c>
    </row>
    <row r="35" spans="1:2" x14ac:dyDescent="0.25">
      <c r="A35" s="48" t="s">
        <v>71</v>
      </c>
      <c r="B35" s="49" t="s">
        <v>72</v>
      </c>
    </row>
    <row r="36" spans="1:2" x14ac:dyDescent="0.25">
      <c r="A36" s="48" t="s">
        <v>73</v>
      </c>
      <c r="B36" s="49" t="s">
        <v>74</v>
      </c>
    </row>
    <row r="37" spans="1:2" x14ac:dyDescent="0.25">
      <c r="A37" s="48" t="s">
        <v>75</v>
      </c>
      <c r="B37" s="49" t="s">
        <v>76</v>
      </c>
    </row>
    <row r="38" spans="1:2" x14ac:dyDescent="0.25">
      <c r="A38" s="48" t="s">
        <v>77</v>
      </c>
      <c r="B38" s="49" t="s">
        <v>78</v>
      </c>
    </row>
    <row r="39" spans="1:2" x14ac:dyDescent="0.25">
      <c r="A39" s="48" t="s">
        <v>79</v>
      </c>
      <c r="B39" s="49" t="s">
        <v>80</v>
      </c>
    </row>
    <row r="40" spans="1:2" x14ac:dyDescent="0.25">
      <c r="A40" s="48" t="s">
        <v>81</v>
      </c>
      <c r="B40" s="49" t="s">
        <v>82</v>
      </c>
    </row>
    <row r="41" spans="1:2" x14ac:dyDescent="0.25">
      <c r="A41" s="48" t="s">
        <v>83</v>
      </c>
      <c r="B41" s="49" t="s">
        <v>84</v>
      </c>
    </row>
    <row r="42" spans="1:2" x14ac:dyDescent="0.25">
      <c r="A42" s="48" t="s">
        <v>85</v>
      </c>
      <c r="B42" s="49" t="s">
        <v>86</v>
      </c>
    </row>
    <row r="43" spans="1:2" x14ac:dyDescent="0.25">
      <c r="A43" s="48" t="s">
        <v>87</v>
      </c>
      <c r="B43" s="49" t="s">
        <v>88</v>
      </c>
    </row>
    <row r="44" spans="1:2" x14ac:dyDescent="0.25">
      <c r="A44" s="48" t="s">
        <v>89</v>
      </c>
      <c r="B44" s="49" t="s">
        <v>90</v>
      </c>
    </row>
    <row r="45" spans="1:2" x14ac:dyDescent="0.25">
      <c r="A45" s="48" t="s">
        <v>91</v>
      </c>
      <c r="B45" s="49" t="s">
        <v>92</v>
      </c>
    </row>
    <row r="46" spans="1:2" x14ac:dyDescent="0.25">
      <c r="A46" s="48" t="s">
        <v>93</v>
      </c>
      <c r="B46" s="49" t="s">
        <v>94</v>
      </c>
    </row>
    <row r="47" spans="1:2" x14ac:dyDescent="0.25">
      <c r="A47" s="48" t="s">
        <v>95</v>
      </c>
      <c r="B47" s="49" t="s">
        <v>96</v>
      </c>
    </row>
    <row r="48" spans="1:2" x14ac:dyDescent="0.25">
      <c r="A48" s="48" t="s">
        <v>97</v>
      </c>
      <c r="B48" s="49" t="s">
        <v>98</v>
      </c>
    </row>
    <row r="49" spans="1:2" x14ac:dyDescent="0.25">
      <c r="A49" s="48" t="s">
        <v>99</v>
      </c>
      <c r="B49" s="49" t="s">
        <v>100</v>
      </c>
    </row>
    <row r="50" spans="1:2" x14ac:dyDescent="0.25">
      <c r="A50" s="48" t="s">
        <v>101</v>
      </c>
      <c r="B50" s="49" t="s">
        <v>102</v>
      </c>
    </row>
    <row r="51" spans="1:2" x14ac:dyDescent="0.25">
      <c r="A51" s="48" t="s">
        <v>103</v>
      </c>
      <c r="B51" s="49" t="s">
        <v>104</v>
      </c>
    </row>
    <row r="52" spans="1:2" x14ac:dyDescent="0.25">
      <c r="A52" s="48" t="s">
        <v>105</v>
      </c>
      <c r="B52" s="49" t="s">
        <v>106</v>
      </c>
    </row>
    <row r="53" spans="1:2" x14ac:dyDescent="0.25">
      <c r="A53" s="48" t="s">
        <v>107</v>
      </c>
      <c r="B53" s="49" t="s">
        <v>108</v>
      </c>
    </row>
    <row r="54" spans="1:2" x14ac:dyDescent="0.25">
      <c r="A54" s="48" t="s">
        <v>109</v>
      </c>
      <c r="B54" s="49" t="s">
        <v>110</v>
      </c>
    </row>
    <row r="55" spans="1:2" x14ac:dyDescent="0.25">
      <c r="A55" s="48" t="s">
        <v>111</v>
      </c>
      <c r="B55" s="49" t="s">
        <v>112</v>
      </c>
    </row>
    <row r="56" spans="1:2" x14ac:dyDescent="0.25">
      <c r="A56" s="48" t="s">
        <v>113</v>
      </c>
      <c r="B56" s="49" t="s">
        <v>114</v>
      </c>
    </row>
    <row r="57" spans="1:2" x14ac:dyDescent="0.25">
      <c r="A57" s="48" t="s">
        <v>115</v>
      </c>
      <c r="B57" s="49" t="s">
        <v>116</v>
      </c>
    </row>
    <row r="58" spans="1:2" x14ac:dyDescent="0.25">
      <c r="A58" s="48" t="s">
        <v>117</v>
      </c>
      <c r="B58" s="49" t="s">
        <v>118</v>
      </c>
    </row>
    <row r="59" spans="1:2" x14ac:dyDescent="0.25">
      <c r="A59" s="48" t="s">
        <v>119</v>
      </c>
      <c r="B59" s="49" t="s">
        <v>120</v>
      </c>
    </row>
    <row r="60" spans="1:2" x14ac:dyDescent="0.25">
      <c r="A60" s="48" t="s">
        <v>121</v>
      </c>
      <c r="B60" s="49" t="s">
        <v>122</v>
      </c>
    </row>
    <row r="61" spans="1:2" x14ac:dyDescent="0.25">
      <c r="A61" s="48" t="s">
        <v>123</v>
      </c>
      <c r="B61" s="49" t="s">
        <v>124</v>
      </c>
    </row>
    <row r="62" spans="1:2" x14ac:dyDescent="0.25">
      <c r="A62" s="48" t="s">
        <v>125</v>
      </c>
      <c r="B62" s="49" t="s">
        <v>126</v>
      </c>
    </row>
    <row r="63" spans="1:2" x14ac:dyDescent="0.25">
      <c r="A63" s="48" t="s">
        <v>127</v>
      </c>
      <c r="B63" s="49" t="s">
        <v>128</v>
      </c>
    </row>
    <row r="64" spans="1:2" x14ac:dyDescent="0.25">
      <c r="A64" s="48" t="s">
        <v>129</v>
      </c>
      <c r="B64" s="49" t="s">
        <v>130</v>
      </c>
    </row>
    <row r="65" spans="1:2" x14ac:dyDescent="0.25">
      <c r="A65" s="48" t="s">
        <v>131</v>
      </c>
      <c r="B65" s="49" t="s">
        <v>132</v>
      </c>
    </row>
    <row r="66" spans="1:2" x14ac:dyDescent="0.25">
      <c r="A66" s="48" t="s">
        <v>133</v>
      </c>
      <c r="B66" s="49" t="s">
        <v>134</v>
      </c>
    </row>
    <row r="67" spans="1:2" x14ac:dyDescent="0.25">
      <c r="A67" s="48" t="s">
        <v>135</v>
      </c>
      <c r="B67" s="49" t="s">
        <v>136</v>
      </c>
    </row>
    <row r="68" spans="1:2" x14ac:dyDescent="0.25">
      <c r="A68" s="48" t="s">
        <v>137</v>
      </c>
      <c r="B68" s="49" t="s">
        <v>138</v>
      </c>
    </row>
    <row r="69" spans="1:2" x14ac:dyDescent="0.25">
      <c r="A69" s="48" t="s">
        <v>139</v>
      </c>
      <c r="B69" s="49" t="s">
        <v>140</v>
      </c>
    </row>
    <row r="70" spans="1:2" x14ac:dyDescent="0.25">
      <c r="A70" s="48" t="s">
        <v>141</v>
      </c>
      <c r="B70" s="49" t="s">
        <v>142</v>
      </c>
    </row>
    <row r="71" spans="1:2" x14ac:dyDescent="0.25">
      <c r="A71" s="48" t="s">
        <v>143</v>
      </c>
      <c r="B71" s="49" t="s">
        <v>144</v>
      </c>
    </row>
    <row r="72" spans="1:2" x14ac:dyDescent="0.25">
      <c r="A72" s="48" t="s">
        <v>145</v>
      </c>
      <c r="B72" s="49" t="s">
        <v>146</v>
      </c>
    </row>
    <row r="73" spans="1:2" x14ac:dyDescent="0.25">
      <c r="A73" s="48" t="s">
        <v>147</v>
      </c>
      <c r="B73" s="49" t="s">
        <v>148</v>
      </c>
    </row>
    <row r="74" spans="1:2" x14ac:dyDescent="0.25">
      <c r="A74" s="48" t="s">
        <v>149</v>
      </c>
      <c r="B74" s="49" t="s">
        <v>150</v>
      </c>
    </row>
    <row r="75" spans="1:2" x14ac:dyDescent="0.25">
      <c r="A75" s="48" t="s">
        <v>151</v>
      </c>
      <c r="B75" s="50" t="s">
        <v>152</v>
      </c>
    </row>
    <row r="76" spans="1:2" x14ac:dyDescent="0.25">
      <c r="A76" s="48" t="s">
        <v>153</v>
      </c>
      <c r="B76" s="50" t="s">
        <v>154</v>
      </c>
    </row>
    <row r="77" spans="1:2" x14ac:dyDescent="0.25">
      <c r="A77" s="48" t="s">
        <v>155</v>
      </c>
      <c r="B77" s="50" t="s">
        <v>156</v>
      </c>
    </row>
    <row r="78" spans="1:2" x14ac:dyDescent="0.25">
      <c r="A78" s="48" t="s">
        <v>157</v>
      </c>
      <c r="B78" s="50" t="s">
        <v>158</v>
      </c>
    </row>
    <row r="79" spans="1:2" x14ac:dyDescent="0.25">
      <c r="A79" s="48" t="s">
        <v>159</v>
      </c>
      <c r="B79" s="50" t="s">
        <v>160</v>
      </c>
    </row>
    <row r="80" spans="1:2" x14ac:dyDescent="0.25">
      <c r="A80" s="48" t="s">
        <v>161</v>
      </c>
      <c r="B80" s="50" t="s">
        <v>162</v>
      </c>
    </row>
    <row r="81" spans="1:2" x14ac:dyDescent="0.25">
      <c r="A81" s="48" t="s">
        <v>163</v>
      </c>
      <c r="B81" s="50" t="s">
        <v>164</v>
      </c>
    </row>
    <row r="82" spans="1:2" x14ac:dyDescent="0.25">
      <c r="A82" s="48" t="s">
        <v>165</v>
      </c>
      <c r="B82" s="50" t="s">
        <v>166</v>
      </c>
    </row>
    <row r="83" spans="1:2" x14ac:dyDescent="0.25">
      <c r="A83" s="48" t="s">
        <v>167</v>
      </c>
      <c r="B83" s="50" t="s">
        <v>168</v>
      </c>
    </row>
    <row r="84" spans="1:2" x14ac:dyDescent="0.25">
      <c r="A84" s="48" t="s">
        <v>169</v>
      </c>
      <c r="B84" s="50" t="s">
        <v>170</v>
      </c>
    </row>
    <row r="85" spans="1:2" x14ac:dyDescent="0.25">
      <c r="A85" s="48" t="s">
        <v>171</v>
      </c>
      <c r="B85" s="50" t="s">
        <v>172</v>
      </c>
    </row>
    <row r="86" spans="1:2" x14ac:dyDescent="0.25">
      <c r="A86" s="48" t="s">
        <v>173</v>
      </c>
      <c r="B86" s="50" t="s">
        <v>174</v>
      </c>
    </row>
    <row r="87" spans="1:2" x14ac:dyDescent="0.25">
      <c r="A87" s="48" t="s">
        <v>175</v>
      </c>
      <c r="B87" s="50" t="s">
        <v>176</v>
      </c>
    </row>
    <row r="88" spans="1:2" x14ac:dyDescent="0.25">
      <c r="A88" s="48" t="s">
        <v>177</v>
      </c>
      <c r="B88" s="50" t="s">
        <v>178</v>
      </c>
    </row>
    <row r="89" spans="1:2" x14ac:dyDescent="0.25">
      <c r="A89" s="48" t="s">
        <v>179</v>
      </c>
      <c r="B89" s="50" t="s">
        <v>180</v>
      </c>
    </row>
    <row r="90" spans="1:2" x14ac:dyDescent="0.25">
      <c r="A90" s="48" t="s">
        <v>181</v>
      </c>
      <c r="B90" s="50" t="s">
        <v>182</v>
      </c>
    </row>
    <row r="91" spans="1:2" x14ac:dyDescent="0.25">
      <c r="A91" s="48" t="s">
        <v>183</v>
      </c>
      <c r="B91" s="50" t="s">
        <v>184</v>
      </c>
    </row>
    <row r="92" spans="1:2" x14ac:dyDescent="0.25">
      <c r="A92" s="48" t="s">
        <v>185</v>
      </c>
      <c r="B92" s="50" t="s">
        <v>186</v>
      </c>
    </row>
    <row r="93" spans="1:2" x14ac:dyDescent="0.25">
      <c r="A93" s="48" t="s">
        <v>187</v>
      </c>
      <c r="B93" s="50" t="s">
        <v>188</v>
      </c>
    </row>
    <row r="94" spans="1:2" x14ac:dyDescent="0.25">
      <c r="A94" s="48" t="s">
        <v>189</v>
      </c>
      <c r="B94" s="50" t="s">
        <v>190</v>
      </c>
    </row>
    <row r="95" spans="1:2" x14ac:dyDescent="0.25">
      <c r="A95" s="48" t="s">
        <v>191</v>
      </c>
      <c r="B95" s="50" t="s">
        <v>192</v>
      </c>
    </row>
    <row r="96" spans="1:2" x14ac:dyDescent="0.25">
      <c r="A96" s="48" t="s">
        <v>193</v>
      </c>
      <c r="B96" s="50" t="s">
        <v>194</v>
      </c>
    </row>
    <row r="97" spans="1:2" x14ac:dyDescent="0.25">
      <c r="A97" s="48" t="s">
        <v>195</v>
      </c>
      <c r="B97" s="50" t="s">
        <v>196</v>
      </c>
    </row>
    <row r="98" spans="1:2" x14ac:dyDescent="0.25">
      <c r="A98" s="48" t="s">
        <v>197</v>
      </c>
      <c r="B98" s="50" t="s">
        <v>198</v>
      </c>
    </row>
    <row r="99" spans="1:2" x14ac:dyDescent="0.25">
      <c r="A99" s="48" t="s">
        <v>199</v>
      </c>
      <c r="B99" s="50" t="s">
        <v>200</v>
      </c>
    </row>
    <row r="100" spans="1:2" x14ac:dyDescent="0.25">
      <c r="A100" s="48" t="s">
        <v>201</v>
      </c>
      <c r="B100" s="50" t="s">
        <v>202</v>
      </c>
    </row>
    <row r="101" spans="1:2" x14ac:dyDescent="0.25">
      <c r="A101" s="48" t="s">
        <v>203</v>
      </c>
      <c r="B101" s="50" t="s">
        <v>204</v>
      </c>
    </row>
    <row r="102" spans="1:2" x14ac:dyDescent="0.25">
      <c r="A102" s="48" t="s">
        <v>205</v>
      </c>
      <c r="B102" s="50" t="s">
        <v>206</v>
      </c>
    </row>
    <row r="103" spans="1:2" x14ac:dyDescent="0.25">
      <c r="A103" s="48" t="s">
        <v>207</v>
      </c>
      <c r="B103" s="50" t="s">
        <v>208</v>
      </c>
    </row>
    <row r="104" spans="1:2" x14ac:dyDescent="0.25">
      <c r="A104" s="48" t="s">
        <v>209</v>
      </c>
      <c r="B104" s="50" t="s">
        <v>210</v>
      </c>
    </row>
    <row r="105" spans="1:2" x14ac:dyDescent="0.25">
      <c r="A105" s="48" t="s">
        <v>211</v>
      </c>
      <c r="B105" s="50" t="s">
        <v>212</v>
      </c>
    </row>
    <row r="106" spans="1:2" x14ac:dyDescent="0.25">
      <c r="A106" s="48" t="s">
        <v>213</v>
      </c>
      <c r="B106" s="50" t="s">
        <v>214</v>
      </c>
    </row>
    <row r="107" spans="1:2" x14ac:dyDescent="0.25">
      <c r="A107" s="48" t="s">
        <v>215</v>
      </c>
      <c r="B107" s="50" t="s">
        <v>216</v>
      </c>
    </row>
    <row r="108" spans="1:2" x14ac:dyDescent="0.25">
      <c r="A108" s="48" t="s">
        <v>217</v>
      </c>
      <c r="B108" s="50" t="s">
        <v>218</v>
      </c>
    </row>
    <row r="109" spans="1:2" x14ac:dyDescent="0.25">
      <c r="A109" s="48" t="s">
        <v>219</v>
      </c>
      <c r="B109" s="50" t="s">
        <v>220</v>
      </c>
    </row>
    <row r="110" spans="1:2" x14ac:dyDescent="0.25">
      <c r="A110" s="48" t="s">
        <v>221</v>
      </c>
      <c r="B110" s="50" t="s">
        <v>222</v>
      </c>
    </row>
    <row r="111" spans="1:2" x14ac:dyDescent="0.25">
      <c r="A111" s="48" t="s">
        <v>223</v>
      </c>
      <c r="B111" s="50" t="s">
        <v>224</v>
      </c>
    </row>
    <row r="112" spans="1:2" x14ac:dyDescent="0.25">
      <c r="A112" s="48" t="s">
        <v>225</v>
      </c>
      <c r="B112" s="50" t="s">
        <v>226</v>
      </c>
    </row>
    <row r="113" spans="1:2" x14ac:dyDescent="0.25">
      <c r="A113" s="48" t="s">
        <v>227</v>
      </c>
      <c r="B113" s="50" t="s">
        <v>228</v>
      </c>
    </row>
    <row r="114" spans="1:2" x14ac:dyDescent="0.25">
      <c r="A114" s="48" t="s">
        <v>229</v>
      </c>
      <c r="B114" s="50" t="s">
        <v>230</v>
      </c>
    </row>
    <row r="115" spans="1:2" x14ac:dyDescent="0.25">
      <c r="A115" s="48" t="s">
        <v>231</v>
      </c>
      <c r="B115" s="50" t="s">
        <v>232</v>
      </c>
    </row>
    <row r="116" spans="1:2" x14ac:dyDescent="0.25">
      <c r="A116" s="48" t="s">
        <v>233</v>
      </c>
      <c r="B116" s="50" t="s">
        <v>234</v>
      </c>
    </row>
    <row r="117" spans="1:2" x14ac:dyDescent="0.25">
      <c r="A117" s="48" t="s">
        <v>235</v>
      </c>
      <c r="B117" s="50" t="s">
        <v>236</v>
      </c>
    </row>
    <row r="118" spans="1:2" x14ac:dyDescent="0.25">
      <c r="A118" s="48" t="s">
        <v>237</v>
      </c>
      <c r="B118" s="50" t="s">
        <v>238</v>
      </c>
    </row>
    <row r="119" spans="1:2" x14ac:dyDescent="0.25">
      <c r="A119" s="48" t="s">
        <v>239</v>
      </c>
      <c r="B119" s="50" t="s">
        <v>240</v>
      </c>
    </row>
    <row r="120" spans="1:2" x14ac:dyDescent="0.25">
      <c r="A120" s="48" t="s">
        <v>241</v>
      </c>
      <c r="B120" s="50" t="s">
        <v>242</v>
      </c>
    </row>
    <row r="121" spans="1:2" x14ac:dyDescent="0.25">
      <c r="A121" s="48" t="s">
        <v>243</v>
      </c>
      <c r="B121" s="50" t="s">
        <v>244</v>
      </c>
    </row>
    <row r="122" spans="1:2" x14ac:dyDescent="0.25">
      <c r="A122" s="48" t="s">
        <v>245</v>
      </c>
      <c r="B122" s="50" t="s">
        <v>246</v>
      </c>
    </row>
    <row r="123" spans="1:2" x14ac:dyDescent="0.25">
      <c r="A123" s="48" t="s">
        <v>247</v>
      </c>
      <c r="B123" s="50" t="s">
        <v>248</v>
      </c>
    </row>
    <row r="124" spans="1:2" x14ac:dyDescent="0.25">
      <c r="A124" s="48" t="s">
        <v>249</v>
      </c>
      <c r="B124" s="50" t="s">
        <v>250</v>
      </c>
    </row>
    <row r="125" spans="1:2" x14ac:dyDescent="0.25">
      <c r="A125" s="48" t="s">
        <v>251</v>
      </c>
      <c r="B125" s="50" t="s">
        <v>252</v>
      </c>
    </row>
    <row r="126" spans="1:2" x14ac:dyDescent="0.25">
      <c r="A126" s="48" t="s">
        <v>253</v>
      </c>
      <c r="B126" s="50" t="s">
        <v>254</v>
      </c>
    </row>
    <row r="127" spans="1:2" x14ac:dyDescent="0.25">
      <c r="A127" s="48" t="s">
        <v>255</v>
      </c>
      <c r="B127" s="50" t="s">
        <v>256</v>
      </c>
    </row>
    <row r="128" spans="1:2" x14ac:dyDescent="0.25">
      <c r="A128" s="48" t="s">
        <v>257</v>
      </c>
      <c r="B128" s="50" t="s">
        <v>258</v>
      </c>
    </row>
    <row r="129" spans="1:2" x14ac:dyDescent="0.25">
      <c r="A129" s="48" t="s">
        <v>259</v>
      </c>
      <c r="B129" s="50" t="s">
        <v>260</v>
      </c>
    </row>
    <row r="130" spans="1:2" x14ac:dyDescent="0.25">
      <c r="A130" s="48" t="s">
        <v>261</v>
      </c>
      <c r="B130" s="50" t="s">
        <v>262</v>
      </c>
    </row>
    <row r="131" spans="1:2" x14ac:dyDescent="0.25">
      <c r="A131" s="48" t="s">
        <v>263</v>
      </c>
      <c r="B131" s="50" t="s">
        <v>264</v>
      </c>
    </row>
    <row r="132" spans="1:2" x14ac:dyDescent="0.25">
      <c r="A132" s="48" t="s">
        <v>265</v>
      </c>
      <c r="B132" s="50" t="s">
        <v>266</v>
      </c>
    </row>
    <row r="133" spans="1:2" x14ac:dyDescent="0.25">
      <c r="A133" s="48" t="s">
        <v>267</v>
      </c>
      <c r="B133" s="50" t="s">
        <v>268</v>
      </c>
    </row>
    <row r="134" spans="1:2" x14ac:dyDescent="0.25">
      <c r="A134" s="48" t="s">
        <v>269</v>
      </c>
      <c r="B134" s="50" t="s">
        <v>270</v>
      </c>
    </row>
    <row r="135" spans="1:2" x14ac:dyDescent="0.25">
      <c r="A135" s="48" t="s">
        <v>271</v>
      </c>
      <c r="B135" s="50" t="s">
        <v>272</v>
      </c>
    </row>
    <row r="136" spans="1:2" x14ac:dyDescent="0.25">
      <c r="A136" s="48" t="s">
        <v>273</v>
      </c>
      <c r="B136" s="50" t="s">
        <v>274</v>
      </c>
    </row>
    <row r="137" spans="1:2" x14ac:dyDescent="0.25">
      <c r="A137" s="48" t="s">
        <v>275</v>
      </c>
      <c r="B137" s="50" t="s">
        <v>276</v>
      </c>
    </row>
    <row r="138" spans="1:2" x14ac:dyDescent="0.25">
      <c r="A138" s="48" t="s">
        <v>277</v>
      </c>
      <c r="B138" s="50" t="s">
        <v>278</v>
      </c>
    </row>
    <row r="139" spans="1:2" x14ac:dyDescent="0.25">
      <c r="A139" s="48" t="s">
        <v>279</v>
      </c>
      <c r="B139" s="50" t="s">
        <v>280</v>
      </c>
    </row>
    <row r="140" spans="1:2" x14ac:dyDescent="0.25">
      <c r="A140" s="48" t="s">
        <v>281</v>
      </c>
      <c r="B140" s="50" t="s">
        <v>282</v>
      </c>
    </row>
    <row r="141" spans="1:2" x14ac:dyDescent="0.25">
      <c r="A141" s="48" t="s">
        <v>283</v>
      </c>
      <c r="B141" s="50" t="s">
        <v>284</v>
      </c>
    </row>
    <row r="142" spans="1:2" x14ac:dyDescent="0.25">
      <c r="A142" s="48" t="s">
        <v>285</v>
      </c>
      <c r="B142" s="50" t="s">
        <v>286</v>
      </c>
    </row>
    <row r="143" spans="1:2" x14ac:dyDescent="0.25">
      <c r="A143" s="48" t="s">
        <v>287</v>
      </c>
      <c r="B143" s="50" t="s">
        <v>288</v>
      </c>
    </row>
    <row r="144" spans="1:2" x14ac:dyDescent="0.25">
      <c r="A144" s="48" t="s">
        <v>289</v>
      </c>
      <c r="B144" s="51" t="s">
        <v>290</v>
      </c>
    </row>
    <row r="145" spans="1:2" x14ac:dyDescent="0.25">
      <c r="A145" s="48" t="s">
        <v>291</v>
      </c>
      <c r="B145" s="50" t="s">
        <v>292</v>
      </c>
    </row>
    <row r="146" spans="1:2" x14ac:dyDescent="0.25">
      <c r="A146" s="48" t="s">
        <v>293</v>
      </c>
      <c r="B146" s="50" t="s">
        <v>294</v>
      </c>
    </row>
    <row r="147" spans="1:2" x14ac:dyDescent="0.25">
      <c r="A147" s="48" t="s">
        <v>295</v>
      </c>
      <c r="B147" s="50" t="s">
        <v>296</v>
      </c>
    </row>
    <row r="148" spans="1:2" x14ac:dyDescent="0.25">
      <c r="A148" s="48" t="s">
        <v>297</v>
      </c>
      <c r="B148" s="50" t="s">
        <v>298</v>
      </c>
    </row>
    <row r="149" spans="1:2" x14ac:dyDescent="0.25">
      <c r="A149" s="48" t="s">
        <v>299</v>
      </c>
      <c r="B149" s="50" t="s">
        <v>300</v>
      </c>
    </row>
    <row r="150" spans="1:2" x14ac:dyDescent="0.25">
      <c r="A150" s="48" t="s">
        <v>301</v>
      </c>
      <c r="B150" s="50" t="s">
        <v>302</v>
      </c>
    </row>
    <row r="151" spans="1:2" x14ac:dyDescent="0.25">
      <c r="A151" s="48" t="s">
        <v>303</v>
      </c>
      <c r="B151" s="50" t="s">
        <v>304</v>
      </c>
    </row>
    <row r="152" spans="1:2" x14ac:dyDescent="0.25">
      <c r="A152" s="48" t="s">
        <v>305</v>
      </c>
      <c r="B152" s="50" t="s">
        <v>306</v>
      </c>
    </row>
    <row r="153" spans="1:2" x14ac:dyDescent="0.25">
      <c r="A153" s="48" t="s">
        <v>307</v>
      </c>
      <c r="B153" s="50" t="s">
        <v>308</v>
      </c>
    </row>
    <row r="154" spans="1:2" x14ac:dyDescent="0.25">
      <c r="A154" s="48" t="s">
        <v>309</v>
      </c>
      <c r="B154" s="50" t="s">
        <v>310</v>
      </c>
    </row>
    <row r="155" spans="1:2" x14ac:dyDescent="0.25">
      <c r="A155" s="48" t="s">
        <v>311</v>
      </c>
      <c r="B155" s="50" t="s">
        <v>312</v>
      </c>
    </row>
    <row r="156" spans="1:2" x14ac:dyDescent="0.25">
      <c r="A156" s="48" t="s">
        <v>313</v>
      </c>
      <c r="B156" s="50" t="s">
        <v>314</v>
      </c>
    </row>
    <row r="157" spans="1:2" x14ac:dyDescent="0.25">
      <c r="A157" s="48" t="s">
        <v>315</v>
      </c>
      <c r="B157" s="50" t="s">
        <v>316</v>
      </c>
    </row>
    <row r="158" spans="1:2" x14ac:dyDescent="0.25">
      <c r="A158" s="48" t="s">
        <v>317</v>
      </c>
      <c r="B158" s="50" t="s">
        <v>318</v>
      </c>
    </row>
    <row r="159" spans="1:2" x14ac:dyDescent="0.25">
      <c r="A159" s="48" t="s">
        <v>319</v>
      </c>
      <c r="B159" s="50" t="s">
        <v>320</v>
      </c>
    </row>
    <row r="160" spans="1:2" x14ac:dyDescent="0.25">
      <c r="A160" s="48" t="s">
        <v>321</v>
      </c>
      <c r="B160" s="50" t="s">
        <v>322</v>
      </c>
    </row>
    <row r="161" spans="1:2" x14ac:dyDescent="0.25">
      <c r="A161" s="48" t="s">
        <v>323</v>
      </c>
      <c r="B161" s="50" t="s">
        <v>324</v>
      </c>
    </row>
    <row r="162" spans="1:2" x14ac:dyDescent="0.25">
      <c r="A162" s="48" t="s">
        <v>325</v>
      </c>
      <c r="B162" s="50" t="s">
        <v>326</v>
      </c>
    </row>
    <row r="163" spans="1:2" x14ac:dyDescent="0.25">
      <c r="A163" s="48" t="s">
        <v>327</v>
      </c>
      <c r="B163" s="50" t="s">
        <v>328</v>
      </c>
    </row>
    <row r="164" spans="1:2" x14ac:dyDescent="0.25">
      <c r="A164" s="48" t="s">
        <v>329</v>
      </c>
      <c r="B164" s="50" t="s">
        <v>330</v>
      </c>
    </row>
    <row r="165" spans="1:2" x14ac:dyDescent="0.25">
      <c r="A165" s="48" t="s">
        <v>331</v>
      </c>
      <c r="B165" s="50" t="s">
        <v>332</v>
      </c>
    </row>
    <row r="166" spans="1:2" x14ac:dyDescent="0.25">
      <c r="A166" s="48" t="s">
        <v>333</v>
      </c>
      <c r="B166" s="50" t="s">
        <v>334</v>
      </c>
    </row>
    <row r="167" spans="1:2" x14ac:dyDescent="0.25">
      <c r="A167" s="48" t="s">
        <v>335</v>
      </c>
      <c r="B167" s="50" t="s">
        <v>336</v>
      </c>
    </row>
    <row r="168" spans="1:2" x14ac:dyDescent="0.25">
      <c r="A168" s="48" t="s">
        <v>337</v>
      </c>
      <c r="B168" s="50" t="s">
        <v>338</v>
      </c>
    </row>
    <row r="169" spans="1:2" x14ac:dyDescent="0.25">
      <c r="A169" s="48" t="s">
        <v>339</v>
      </c>
      <c r="B169" s="50" t="s">
        <v>340</v>
      </c>
    </row>
    <row r="170" spans="1:2" x14ac:dyDescent="0.25">
      <c r="A170" s="48" t="s">
        <v>341</v>
      </c>
      <c r="B170" s="50" t="s">
        <v>342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andrianony.ramahazo.harimisa@one.un.org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MPTF_00006_00681</ProjectId>
    <FundCode xmlns="f9695bc1-6109-4dcd-a27a-f8a0370b00e2">MPTF_00006</FundCode>
    <Comments xmlns="f9695bc1-6109-4dcd-a27a-f8a0370b00e2">IRF 336 RAPPORT FINANCIER FINAL</Comments>
    <Active xmlns="f9695bc1-6109-4dcd-a27a-f8a0370b00e2">Yes</Active>
    <DocumentDate xmlns="b1528a4b-5ccb-40f7-a09e-43427183cd95">2022-11-15T08:00:00+00:00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4DC5A21-49D3-44DE-8AD9-95CF2ABFD615}"/>
</file>

<file path=customXml/itemProps2.xml><?xml version="1.0" encoding="utf-8"?>
<ds:datastoreItem xmlns:ds="http://schemas.openxmlformats.org/officeDocument/2006/customXml" ds:itemID="{783C0130-ED94-4E38-A2F6-C383B8856836}"/>
</file>

<file path=customXml/itemProps3.xml><?xml version="1.0" encoding="utf-8"?>
<ds:datastoreItem xmlns:ds="http://schemas.openxmlformats.org/officeDocument/2006/customXml" ds:itemID="{1AE02EF7-E908-427A-B900-5C6119EA7D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Tableau budgétaire 1</vt:lpstr>
      <vt:lpstr>2) Tableau budgétaire 2</vt:lpstr>
      <vt:lpstr>3) Tableau budgétaire 3</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220218 PBF_IRF_336_ TANOMAFY-JAP_Rapport financier  Final.xlsx</dc:title>
  <dc:creator>Jelena Zelenovic</dc:creator>
  <cp:lastModifiedBy>Utilisateur Windows</cp:lastModifiedBy>
  <cp:lastPrinted>2021-11-04T08:41:02Z</cp:lastPrinted>
  <dcterms:created xsi:type="dcterms:W3CDTF">2017-11-15T21:17:43Z</dcterms:created>
  <dcterms:modified xsi:type="dcterms:W3CDTF">2022-02-18T12:35:26Z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