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undp-my.sharepoint.com/personal/carlos_paredes_undp_org/Documents/M&amp;E/MATRICES/01 CARTERA 2021-2025/06 Informes/2023/15 junio/01 Finales/06 Trinacional/"/>
    </mc:Choice>
  </mc:AlternateContent>
  <xr:revisionPtr revIDLastSave="19" documentId="14_{A125C502-66DA-4E0A-9D14-4784C6B117DF}" xr6:coauthVersionLast="47" xr6:coauthVersionMax="47" xr10:uidLastSave="{E62643C5-6C51-4E61-A579-913B94BB9CC3}"/>
  <bookViews>
    <workbookView xWindow="-120" yWindow="-120" windowWidth="20730" windowHeight="11310" xr2:uid="{00000000-000D-0000-FFFF-FFFF00000000}"/>
  </bookViews>
  <sheets>
    <sheet name="1) Budget Table" sheetId="1" r:id="rId1"/>
    <sheet name="2) By Category" sheetId="5" r:id="rId2"/>
    <sheet name="Sheet1" sheetId="9" state="hidden" r:id="rId3"/>
    <sheet name="3) Explanatory Notes" sheetId="3" r:id="rId4"/>
    <sheet name="4) -For PBSO Use-" sheetId="6" r:id="rId5"/>
    <sheet name="5) -For MPTF Use-" sheetId="4" r:id="rId6"/>
    <sheet name="Dropdowns" sheetId="8" state="hidden" r:id="rId7"/>
    <sheet name="Sheet2" sheetId="7"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18" i="1" l="1"/>
  <c r="M121" i="5"/>
  <c r="G217" i="5"/>
  <c r="F13" i="5"/>
  <c r="F216" i="5"/>
  <c r="L215" i="5"/>
  <c r="I106" i="5"/>
  <c r="G106" i="5"/>
  <c r="H106" i="5"/>
  <c r="G83" i="5"/>
  <c r="H72" i="5"/>
  <c r="G72" i="5"/>
  <c r="G80" i="5"/>
  <c r="I61" i="5"/>
  <c r="H61" i="5"/>
  <c r="G61" i="5"/>
  <c r="M126" i="1"/>
  <c r="M120" i="1"/>
  <c r="O118" i="1"/>
  <c r="O104" i="1"/>
  <c r="O80" i="1"/>
  <c r="M71" i="1"/>
  <c r="M20" i="1"/>
  <c r="K25" i="4" l="1"/>
  <c r="I25" i="4"/>
  <c r="K23" i="4"/>
  <c r="I23" i="4"/>
  <c r="K22" i="4"/>
  <c r="I22" i="4"/>
  <c r="D6" i="4"/>
  <c r="E6" i="4"/>
  <c r="F6" i="4"/>
  <c r="G6" i="4"/>
  <c r="H6" i="4"/>
  <c r="I6" i="4"/>
  <c r="J6" i="4"/>
  <c r="K6" i="4"/>
  <c r="C6" i="4"/>
  <c r="G7" i="4"/>
  <c r="H7" i="4"/>
  <c r="G136" i="5"/>
  <c r="H136" i="5"/>
  <c r="I136" i="5"/>
  <c r="J136" i="5"/>
  <c r="K136" i="5"/>
  <c r="L136" i="5"/>
  <c r="F38" i="5"/>
  <c r="G38" i="5"/>
  <c r="H38" i="5"/>
  <c r="J38" i="5"/>
  <c r="K38" i="5"/>
  <c r="L38" i="5"/>
  <c r="G214" i="5"/>
  <c r="F14" i="4" s="1"/>
  <c r="H214" i="5"/>
  <c r="G14" i="4" s="1"/>
  <c r="I214" i="5"/>
  <c r="H14" i="4" s="1"/>
  <c r="J214" i="5"/>
  <c r="I14" i="4" s="1"/>
  <c r="K214" i="5"/>
  <c r="J14" i="4" s="1"/>
  <c r="L214" i="5"/>
  <c r="K14" i="4" s="1"/>
  <c r="G213" i="5"/>
  <c r="H213" i="5"/>
  <c r="G13" i="4" s="1"/>
  <c r="I213" i="5"/>
  <c r="H13" i="4" s="1"/>
  <c r="J213" i="5"/>
  <c r="I13" i="4" s="1"/>
  <c r="K213" i="5"/>
  <c r="J13" i="4" s="1"/>
  <c r="L213" i="5"/>
  <c r="K13" i="4" s="1"/>
  <c r="G212" i="5"/>
  <c r="F12" i="4" s="1"/>
  <c r="H212" i="5"/>
  <c r="G12" i="4" s="1"/>
  <c r="I212" i="5"/>
  <c r="H12" i="4" s="1"/>
  <c r="J212" i="5"/>
  <c r="I12" i="4" s="1"/>
  <c r="K212" i="5"/>
  <c r="J12" i="4" s="1"/>
  <c r="L212" i="5"/>
  <c r="K12" i="4" s="1"/>
  <c r="G211" i="5"/>
  <c r="F11" i="4" s="1"/>
  <c r="H211" i="5"/>
  <c r="G11" i="4" s="1"/>
  <c r="I211" i="5"/>
  <c r="H11" i="4" s="1"/>
  <c r="J211" i="5"/>
  <c r="I11" i="4" s="1"/>
  <c r="K211" i="5"/>
  <c r="J11" i="4" s="1"/>
  <c r="L211" i="5"/>
  <c r="K11" i="4" s="1"/>
  <c r="G210" i="5"/>
  <c r="F10" i="4" s="1"/>
  <c r="H210" i="5"/>
  <c r="G10" i="4" s="1"/>
  <c r="I210" i="5"/>
  <c r="H10" i="4" s="1"/>
  <c r="J210" i="5"/>
  <c r="I10" i="4" s="1"/>
  <c r="K210" i="5"/>
  <c r="J10" i="4" s="1"/>
  <c r="L210" i="5"/>
  <c r="K10" i="4" s="1"/>
  <c r="G209" i="5"/>
  <c r="H209" i="5"/>
  <c r="G9" i="4" s="1"/>
  <c r="I209" i="5"/>
  <c r="J209" i="5"/>
  <c r="I9" i="4" s="1"/>
  <c r="K209" i="5"/>
  <c r="J9" i="4" s="1"/>
  <c r="L209" i="5"/>
  <c r="K9" i="4" s="1"/>
  <c r="G208" i="5"/>
  <c r="F8" i="4" s="1"/>
  <c r="H208" i="5"/>
  <c r="I208" i="5"/>
  <c r="H8" i="4" s="1"/>
  <c r="J208" i="5"/>
  <c r="I8" i="4" s="1"/>
  <c r="K208" i="5"/>
  <c r="L208" i="5"/>
  <c r="K8" i="4" s="1"/>
  <c r="I207" i="5"/>
  <c r="F203" i="5"/>
  <c r="G203" i="5"/>
  <c r="H203" i="5"/>
  <c r="I203" i="5"/>
  <c r="J203" i="5"/>
  <c r="K203" i="5"/>
  <c r="L203" i="5"/>
  <c r="G195" i="5"/>
  <c r="H195" i="5"/>
  <c r="I195" i="5"/>
  <c r="J195" i="5"/>
  <c r="L195" i="5"/>
  <c r="L128" i="5"/>
  <c r="J128" i="5"/>
  <c r="K128" i="5"/>
  <c r="G125" i="5"/>
  <c r="H125" i="5"/>
  <c r="I125" i="5"/>
  <c r="J125" i="5"/>
  <c r="K125" i="5"/>
  <c r="L125" i="5"/>
  <c r="J117" i="5"/>
  <c r="K117" i="5"/>
  <c r="L117" i="5"/>
  <c r="J106" i="5"/>
  <c r="K106" i="5"/>
  <c r="L106" i="5"/>
  <c r="J114" i="5"/>
  <c r="K114" i="5"/>
  <c r="L114" i="5"/>
  <c r="G114" i="5"/>
  <c r="H114" i="5"/>
  <c r="I114" i="5"/>
  <c r="F91" i="5"/>
  <c r="G91" i="5"/>
  <c r="H91" i="5"/>
  <c r="I91" i="5"/>
  <c r="J91" i="5"/>
  <c r="K91" i="5"/>
  <c r="L91" i="5"/>
  <c r="H83" i="5"/>
  <c r="I83" i="5"/>
  <c r="J83" i="5"/>
  <c r="K83" i="5"/>
  <c r="L83" i="5"/>
  <c r="H80" i="5"/>
  <c r="I80" i="5"/>
  <c r="J80" i="5"/>
  <c r="K80" i="5"/>
  <c r="L80" i="5"/>
  <c r="I72" i="5"/>
  <c r="J72" i="5"/>
  <c r="K72" i="5"/>
  <c r="L72" i="5"/>
  <c r="G69" i="5"/>
  <c r="H69" i="5"/>
  <c r="I69" i="5"/>
  <c r="J69" i="5"/>
  <c r="K69" i="5"/>
  <c r="L69" i="5"/>
  <c r="J61" i="5"/>
  <c r="K61" i="5"/>
  <c r="L61" i="5"/>
  <c r="H46" i="5"/>
  <c r="I46" i="5"/>
  <c r="J46" i="5"/>
  <c r="K46" i="5"/>
  <c r="L46" i="5"/>
  <c r="G46" i="5"/>
  <c r="H215" i="5" l="1"/>
  <c r="H216" i="5" s="1"/>
  <c r="K15" i="4"/>
  <c r="I15" i="4"/>
  <c r="K215" i="5"/>
  <c r="K216" i="5" s="1"/>
  <c r="I215" i="5"/>
  <c r="I216" i="5" s="1"/>
  <c r="I217" i="5" s="1"/>
  <c r="G8" i="4"/>
  <c r="G15" i="4" s="1"/>
  <c r="J215" i="5"/>
  <c r="F13" i="4"/>
  <c r="J8" i="4"/>
  <c r="J15" i="4" s="1"/>
  <c r="H9" i="4"/>
  <c r="H15" i="4" s="1"/>
  <c r="L216" i="5"/>
  <c r="L217" i="5" s="1"/>
  <c r="F9" i="4"/>
  <c r="G215" i="5"/>
  <c r="J216" i="5" l="1"/>
  <c r="J217" i="5" s="1"/>
  <c r="M215" i="5"/>
  <c r="H217" i="5"/>
  <c r="F15" i="4"/>
  <c r="F16" i="4"/>
  <c r="F17" i="4" s="1"/>
  <c r="H16" i="4"/>
  <c r="H17" i="4" s="1"/>
  <c r="K217" i="5"/>
  <c r="I16" i="4"/>
  <c r="I17" i="4" s="1"/>
  <c r="K16" i="4"/>
  <c r="K17" i="4" s="1"/>
  <c r="J16" i="4"/>
  <c r="G16" i="4"/>
  <c r="G17" i="4" s="1"/>
  <c r="G216" i="5"/>
  <c r="J17" i="4" l="1"/>
  <c r="O147" i="1"/>
  <c r="O130" i="1"/>
  <c r="O69" i="1"/>
  <c r="D233" i="1" l="1"/>
  <c r="M37" i="1"/>
  <c r="M38" i="1"/>
  <c r="M39" i="1"/>
  <c r="M36" i="1"/>
  <c r="E44" i="1"/>
  <c r="F44" i="1"/>
  <c r="G44" i="1"/>
  <c r="H44" i="1"/>
  <c r="I44" i="1"/>
  <c r="I38" i="5" s="1"/>
  <c r="J44" i="1"/>
  <c r="K44" i="1"/>
  <c r="L44" i="1"/>
  <c r="E206" i="1"/>
  <c r="F206" i="1"/>
  <c r="G206" i="1"/>
  <c r="H206" i="1"/>
  <c r="I206" i="1"/>
  <c r="J206" i="1"/>
  <c r="K206" i="1"/>
  <c r="K195" i="5" s="1"/>
  <c r="L206" i="1"/>
  <c r="M203" i="1"/>
  <c r="M204" i="1"/>
  <c r="M205" i="1"/>
  <c r="M202" i="1"/>
  <c r="M133" i="1"/>
  <c r="M134" i="1"/>
  <c r="M135" i="1"/>
  <c r="M136" i="1"/>
  <c r="M137" i="1"/>
  <c r="M138" i="1"/>
  <c r="M139" i="1"/>
  <c r="M140" i="1"/>
  <c r="M141" i="1"/>
  <c r="M142" i="1"/>
  <c r="M143" i="1"/>
  <c r="M144" i="1"/>
  <c r="M145" i="1"/>
  <c r="M146" i="1"/>
  <c r="M132" i="1"/>
  <c r="E147" i="1"/>
  <c r="F147" i="1"/>
  <c r="G147" i="1"/>
  <c r="G128" i="5" s="1"/>
  <c r="H147" i="1"/>
  <c r="H128" i="5" s="1"/>
  <c r="I147" i="1"/>
  <c r="I128" i="5" s="1"/>
  <c r="J147" i="1"/>
  <c r="K147" i="1"/>
  <c r="L147" i="1"/>
  <c r="D147" i="1"/>
  <c r="M121" i="1"/>
  <c r="M122" i="1"/>
  <c r="M123" i="1"/>
  <c r="M124" i="1"/>
  <c r="M125" i="1"/>
  <c r="M127" i="1"/>
  <c r="M128" i="1"/>
  <c r="M129" i="1"/>
  <c r="E130" i="1"/>
  <c r="F130" i="1"/>
  <c r="G130" i="1"/>
  <c r="G117" i="5" s="1"/>
  <c r="H130" i="1"/>
  <c r="H117" i="5" s="1"/>
  <c r="I130" i="1"/>
  <c r="I117" i="5" s="1"/>
  <c r="J130" i="1"/>
  <c r="K130" i="1"/>
  <c r="L130" i="1"/>
  <c r="D130" i="1"/>
  <c r="E118" i="1"/>
  <c r="F118" i="1"/>
  <c r="G118" i="1"/>
  <c r="H118" i="1"/>
  <c r="I118" i="1"/>
  <c r="J118" i="1"/>
  <c r="K118" i="1"/>
  <c r="L118" i="1"/>
  <c r="D118" i="1"/>
  <c r="M105" i="1"/>
  <c r="M106" i="1"/>
  <c r="M107" i="1"/>
  <c r="M108" i="1"/>
  <c r="M109" i="1"/>
  <c r="M110" i="1"/>
  <c r="M111" i="1"/>
  <c r="M112" i="1"/>
  <c r="M113" i="1"/>
  <c r="M114" i="1"/>
  <c r="M115" i="1"/>
  <c r="M116" i="1"/>
  <c r="M117" i="1"/>
  <c r="M104" i="1"/>
  <c r="M83" i="1"/>
  <c r="M84" i="1"/>
  <c r="M85" i="1"/>
  <c r="M86" i="1"/>
  <c r="M87" i="1"/>
  <c r="M88" i="1"/>
  <c r="M89" i="1"/>
  <c r="M82" i="1"/>
  <c r="E90" i="1"/>
  <c r="F90" i="1"/>
  <c r="G90" i="1"/>
  <c r="H90" i="1"/>
  <c r="I90" i="1"/>
  <c r="J90" i="1"/>
  <c r="K90" i="1"/>
  <c r="L90" i="1"/>
  <c r="M72" i="1"/>
  <c r="M73" i="1"/>
  <c r="M74" i="1"/>
  <c r="M75" i="1"/>
  <c r="M76" i="1"/>
  <c r="M77" i="1"/>
  <c r="M78" i="1"/>
  <c r="M79" i="1"/>
  <c r="E80" i="1"/>
  <c r="F80" i="1"/>
  <c r="G80" i="1"/>
  <c r="H80" i="1"/>
  <c r="I80" i="1"/>
  <c r="J80" i="1"/>
  <c r="K80" i="1"/>
  <c r="L80" i="1"/>
  <c r="D80" i="1"/>
  <c r="H69" i="1"/>
  <c r="I69" i="1"/>
  <c r="J69" i="1"/>
  <c r="K69" i="1"/>
  <c r="L69" i="1"/>
  <c r="G69" i="1"/>
  <c r="M59" i="1"/>
  <c r="M60" i="1"/>
  <c r="M61" i="1"/>
  <c r="M62" i="1"/>
  <c r="M63" i="1"/>
  <c r="M64" i="1"/>
  <c r="M65" i="1"/>
  <c r="M66" i="1"/>
  <c r="M67" i="1"/>
  <c r="M68" i="1"/>
  <c r="M58" i="1"/>
  <c r="E69" i="1"/>
  <c r="F69" i="1"/>
  <c r="N147" i="1" l="1"/>
  <c r="M147" i="1"/>
  <c r="N130" i="1"/>
  <c r="H217" i="1"/>
  <c r="H219" i="1" s="1"/>
  <c r="H225" i="1" s="1"/>
  <c r="G217" i="1"/>
  <c r="G218" i="1" s="1"/>
  <c r="G219" i="1" s="1"/>
  <c r="G225" i="1" s="1"/>
  <c r="I217" i="1"/>
  <c r="I218" i="1" s="1"/>
  <c r="L217" i="1"/>
  <c r="L218" i="1" s="1"/>
  <c r="L219" i="1" s="1"/>
  <c r="L225" i="1" s="1"/>
  <c r="K217" i="1"/>
  <c r="K218" i="1" s="1"/>
  <c r="M218" i="1" s="1"/>
  <c r="J217" i="1"/>
  <c r="J218" i="1"/>
  <c r="J219" i="1" s="1"/>
  <c r="M118" i="1"/>
  <c r="N118" i="1"/>
  <c r="M130" i="1"/>
  <c r="N80" i="1"/>
  <c r="N69" i="1"/>
  <c r="M80" i="1"/>
  <c r="M69" i="1"/>
  <c r="K219" i="1" l="1"/>
  <c r="I219" i="1"/>
  <c r="I226" i="1" s="1"/>
  <c r="H23" i="4" s="1"/>
  <c r="J226" i="1"/>
  <c r="J225" i="1"/>
  <c r="K226" i="1"/>
  <c r="J23" i="4" s="1"/>
  <c r="K225" i="1"/>
  <c r="J22" i="4" s="1"/>
  <c r="J25" i="4" s="1"/>
  <c r="F7" i="4"/>
  <c r="H207" i="5"/>
  <c r="G207" i="5"/>
  <c r="M202" i="5"/>
  <c r="M201" i="5"/>
  <c r="M200" i="5"/>
  <c r="M199" i="5"/>
  <c r="M198" i="5"/>
  <c r="M197" i="5"/>
  <c r="M196" i="5"/>
  <c r="M191" i="5"/>
  <c r="M190" i="5"/>
  <c r="M189" i="5"/>
  <c r="M188" i="5"/>
  <c r="M187" i="5"/>
  <c r="M186" i="5"/>
  <c r="M185" i="5"/>
  <c r="M180" i="5"/>
  <c r="M179" i="5"/>
  <c r="M178" i="5"/>
  <c r="M177" i="5"/>
  <c r="M176" i="5"/>
  <c r="M175" i="5"/>
  <c r="M174" i="5"/>
  <c r="M169" i="5"/>
  <c r="M168" i="5"/>
  <c r="M167" i="5"/>
  <c r="M166" i="5"/>
  <c r="M165" i="5"/>
  <c r="M164" i="5"/>
  <c r="M163" i="5"/>
  <c r="M158" i="5"/>
  <c r="M157" i="5"/>
  <c r="M156" i="5"/>
  <c r="M155" i="5"/>
  <c r="M154" i="5"/>
  <c r="M153" i="5"/>
  <c r="M152" i="5"/>
  <c r="M146" i="5"/>
  <c r="M145" i="5"/>
  <c r="M144" i="5"/>
  <c r="M143" i="5"/>
  <c r="M142" i="5"/>
  <c r="M141" i="5"/>
  <c r="M140" i="5"/>
  <c r="M135" i="5"/>
  <c r="M134" i="5"/>
  <c r="M133" i="5"/>
  <c r="M132" i="5"/>
  <c r="M131" i="5"/>
  <c r="M130" i="5"/>
  <c r="M129" i="5"/>
  <c r="M124" i="5"/>
  <c r="M123" i="5"/>
  <c r="M122" i="5"/>
  <c r="M120" i="5"/>
  <c r="M119" i="5"/>
  <c r="M118" i="5"/>
  <c r="M113" i="5"/>
  <c r="M112" i="5"/>
  <c r="M111" i="5"/>
  <c r="M110" i="5"/>
  <c r="M109" i="5"/>
  <c r="M108" i="5"/>
  <c r="M107" i="5"/>
  <c r="M101" i="5"/>
  <c r="M100" i="5"/>
  <c r="M99" i="5"/>
  <c r="M98" i="5"/>
  <c r="M97" i="5"/>
  <c r="M96" i="5"/>
  <c r="M95" i="5"/>
  <c r="M90" i="5"/>
  <c r="M89" i="5"/>
  <c r="M88" i="5"/>
  <c r="M87" i="5"/>
  <c r="M86" i="5"/>
  <c r="M85" i="5"/>
  <c r="M84" i="5"/>
  <c r="M79" i="5"/>
  <c r="M78" i="5"/>
  <c r="M77" i="5"/>
  <c r="M76" i="5"/>
  <c r="M75" i="5"/>
  <c r="M74" i="5"/>
  <c r="M73" i="5"/>
  <c r="M68" i="5"/>
  <c r="M67" i="5"/>
  <c r="M66" i="5"/>
  <c r="M65" i="5"/>
  <c r="M64" i="5"/>
  <c r="M63" i="5"/>
  <c r="M62" i="5"/>
  <c r="M56" i="5"/>
  <c r="M55" i="5"/>
  <c r="M54" i="5"/>
  <c r="M53" i="5"/>
  <c r="M52" i="5"/>
  <c r="M51" i="5"/>
  <c r="M50" i="5"/>
  <c r="M45" i="5"/>
  <c r="M44" i="5"/>
  <c r="M43" i="5"/>
  <c r="M42" i="5"/>
  <c r="M41" i="5"/>
  <c r="M40" i="5"/>
  <c r="M39" i="5"/>
  <c r="M34" i="5"/>
  <c r="M33" i="5"/>
  <c r="M32" i="5"/>
  <c r="M31" i="5"/>
  <c r="M30" i="5"/>
  <c r="M29" i="5"/>
  <c r="M28" i="5"/>
  <c r="M23" i="5"/>
  <c r="M22" i="5"/>
  <c r="M21" i="5"/>
  <c r="M20" i="5"/>
  <c r="M19" i="5"/>
  <c r="M18" i="5"/>
  <c r="M17" i="5"/>
  <c r="I16" i="5"/>
  <c r="H16" i="5"/>
  <c r="G16" i="5"/>
  <c r="L227" i="1"/>
  <c r="H24" i="4" s="1"/>
  <c r="H227" i="1"/>
  <c r="G24" i="4" s="1"/>
  <c r="G227" i="1"/>
  <c r="F24" i="4" s="1"/>
  <c r="L226" i="1"/>
  <c r="H226" i="1"/>
  <c r="G23" i="4" s="1"/>
  <c r="G226" i="1"/>
  <c r="I225" i="1" l="1"/>
  <c r="H22" i="4" s="1"/>
  <c r="J228" i="1"/>
  <c r="F23" i="4"/>
  <c r="G228" i="1"/>
  <c r="F25" i="4" s="1"/>
  <c r="K228" i="1"/>
  <c r="L228" i="1"/>
  <c r="H25" i="4" s="1"/>
  <c r="H228" i="1"/>
  <c r="G25" i="4" s="1"/>
  <c r="F22" i="4"/>
  <c r="G22" i="4"/>
  <c r="M24" i="4"/>
  <c r="M23" i="4"/>
  <c r="M22" i="4"/>
  <c r="I228" i="1" l="1"/>
  <c r="O24" i="1"/>
  <c r="O34" i="1"/>
  <c r="O44" i="1"/>
  <c r="O54" i="1"/>
  <c r="O90" i="1"/>
  <c r="O100" i="1"/>
  <c r="O157" i="1"/>
  <c r="O169" i="1"/>
  <c r="O179" i="1"/>
  <c r="O189" i="1"/>
  <c r="O199" i="1"/>
  <c r="O206" i="1"/>
  <c r="O230" i="1" l="1"/>
  <c r="N228" i="1" l="1"/>
  <c r="D208" i="5" l="1"/>
  <c r="D21" i="4"/>
  <c r="E21" i="4"/>
  <c r="C21" i="4"/>
  <c r="D7" i="4"/>
  <c r="E7" i="4"/>
  <c r="C7" i="4"/>
  <c r="F207" i="5"/>
  <c r="E207" i="5"/>
  <c r="D207" i="5"/>
  <c r="E214" i="5"/>
  <c r="F214" i="5"/>
  <c r="E213" i="5"/>
  <c r="F213" i="5"/>
  <c r="E212" i="5"/>
  <c r="F212" i="5"/>
  <c r="E211" i="5"/>
  <c r="F211" i="5"/>
  <c r="E210" i="5"/>
  <c r="F210" i="5"/>
  <c r="E209" i="5"/>
  <c r="F209" i="5"/>
  <c r="D210" i="5"/>
  <c r="D211" i="5"/>
  <c r="D212" i="5"/>
  <c r="D213" i="5"/>
  <c r="D214" i="5"/>
  <c r="D209" i="5"/>
  <c r="E208" i="5"/>
  <c r="F208" i="5"/>
  <c r="M211" i="5" l="1"/>
  <c r="M210" i="5"/>
  <c r="M214" i="5"/>
  <c r="M209" i="5"/>
  <c r="M213" i="5"/>
  <c r="M212" i="5"/>
  <c r="M208" i="5"/>
  <c r="D215" i="5"/>
  <c r="D216" i="5" l="1"/>
  <c r="D217" i="5" l="1"/>
  <c r="D179" i="1"/>
  <c r="E179" i="1"/>
  <c r="D13" i="5"/>
  <c r="M195" i="1"/>
  <c r="M198" i="1"/>
  <c r="M197" i="1"/>
  <c r="M196" i="1"/>
  <c r="M194" i="1"/>
  <c r="M193" i="1"/>
  <c r="M192" i="1"/>
  <c r="M191" i="1"/>
  <c r="M188" i="1"/>
  <c r="M187" i="1"/>
  <c r="M186" i="1"/>
  <c r="M185" i="1"/>
  <c r="M184" i="1"/>
  <c r="M183" i="1"/>
  <c r="M182" i="1"/>
  <c r="M181" i="1"/>
  <c r="M178" i="1"/>
  <c r="M177" i="1"/>
  <c r="M176" i="1"/>
  <c r="M175" i="1"/>
  <c r="M174" i="1"/>
  <c r="M173" i="1"/>
  <c r="M172" i="1"/>
  <c r="M171" i="1"/>
  <c r="M168" i="1"/>
  <c r="M167" i="1"/>
  <c r="M166" i="1"/>
  <c r="M165" i="1"/>
  <c r="M164" i="1"/>
  <c r="M163" i="1"/>
  <c r="M162" i="1"/>
  <c r="M161" i="1"/>
  <c r="M156" i="1"/>
  <c r="M155" i="1"/>
  <c r="M154" i="1"/>
  <c r="M153" i="1"/>
  <c r="M152" i="1"/>
  <c r="M151" i="1"/>
  <c r="M150" i="1"/>
  <c r="M149" i="1"/>
  <c r="M99" i="1"/>
  <c r="M98" i="1"/>
  <c r="M97" i="1"/>
  <c r="M96" i="1"/>
  <c r="M95" i="1"/>
  <c r="M94" i="1"/>
  <c r="M93" i="1"/>
  <c r="M92" i="1"/>
  <c r="M53" i="1"/>
  <c r="M52" i="1"/>
  <c r="M51" i="1"/>
  <c r="M50" i="1"/>
  <c r="M49" i="1"/>
  <c r="M48" i="1"/>
  <c r="M47" i="1"/>
  <c r="M46" i="1"/>
  <c r="M43" i="1"/>
  <c r="M42" i="1"/>
  <c r="M41" i="1"/>
  <c r="M40" i="1"/>
  <c r="M27" i="1"/>
  <c r="M28" i="1"/>
  <c r="M29" i="1"/>
  <c r="M30" i="1"/>
  <c r="M31" i="1"/>
  <c r="M32" i="1"/>
  <c r="M33" i="1"/>
  <c r="M26" i="1"/>
  <c r="M17" i="1"/>
  <c r="M18" i="1"/>
  <c r="M19" i="1"/>
  <c r="M21" i="1"/>
  <c r="M22" i="1"/>
  <c r="M23" i="1"/>
  <c r="M16" i="1"/>
  <c r="E203" i="5"/>
  <c r="D203" i="5"/>
  <c r="M203" i="5" s="1"/>
  <c r="E195" i="5"/>
  <c r="F195" i="5"/>
  <c r="D206" i="1"/>
  <c r="D195" i="5" s="1"/>
  <c r="M195" i="5" l="1"/>
  <c r="M206" i="1"/>
  <c r="N44" i="1"/>
  <c r="M157" i="1"/>
  <c r="N24" i="1"/>
  <c r="M34" i="1"/>
  <c r="M100" i="1"/>
  <c r="M179" i="1"/>
  <c r="N199" i="1"/>
  <c r="M54" i="1"/>
  <c r="M90" i="1"/>
  <c r="N189" i="1"/>
  <c r="M169" i="1"/>
  <c r="N34" i="1"/>
  <c r="M189" i="1"/>
  <c r="N100" i="1"/>
  <c r="N54" i="1"/>
  <c r="N157" i="1"/>
  <c r="N206" i="1"/>
  <c r="N169" i="1"/>
  <c r="N179" i="1"/>
  <c r="N90" i="1"/>
  <c r="M199" i="1"/>
  <c r="M44" i="1"/>
  <c r="M24" i="1"/>
  <c r="D14" i="4"/>
  <c r="E14" i="4"/>
  <c r="E13" i="4"/>
  <c r="D12" i="4"/>
  <c r="E12" i="4"/>
  <c r="D11" i="4"/>
  <c r="E11" i="4"/>
  <c r="D10" i="4"/>
  <c r="E10" i="4"/>
  <c r="D9" i="4"/>
  <c r="E9" i="4"/>
  <c r="C14" i="4"/>
  <c r="L14" i="4" s="1"/>
  <c r="C10" i="4"/>
  <c r="C11" i="4"/>
  <c r="C12" i="4"/>
  <c r="C13" i="4"/>
  <c r="C9" i="4"/>
  <c r="D8" i="4"/>
  <c r="E8" i="4"/>
  <c r="C8" i="4"/>
  <c r="L8" i="4" s="1"/>
  <c r="E13" i="5"/>
  <c r="D170" i="5"/>
  <c r="E170" i="5"/>
  <c r="F170" i="5"/>
  <c r="D181" i="5"/>
  <c r="E181" i="5"/>
  <c r="F181" i="5"/>
  <c r="D192" i="5"/>
  <c r="E192" i="5"/>
  <c r="F192" i="5"/>
  <c r="F159" i="5"/>
  <c r="E159" i="5"/>
  <c r="D159" i="5"/>
  <c r="D125" i="5"/>
  <c r="E125" i="5"/>
  <c r="F125" i="5"/>
  <c r="D136" i="5"/>
  <c r="E136" i="5"/>
  <c r="F136" i="5"/>
  <c r="D147" i="5"/>
  <c r="E147" i="5"/>
  <c r="F147" i="5"/>
  <c r="F114" i="5"/>
  <c r="E114" i="5"/>
  <c r="D114" i="5"/>
  <c r="D80" i="5"/>
  <c r="E80" i="5"/>
  <c r="F80" i="5"/>
  <c r="D91" i="5"/>
  <c r="E91" i="5"/>
  <c r="D102" i="5"/>
  <c r="E102" i="5"/>
  <c r="F102" i="5"/>
  <c r="D69" i="5"/>
  <c r="E69" i="5"/>
  <c r="F69" i="5"/>
  <c r="D35" i="5"/>
  <c r="E35" i="5"/>
  <c r="F35" i="5"/>
  <c r="D46" i="5"/>
  <c r="E46" i="5"/>
  <c r="F46" i="5"/>
  <c r="D57" i="5"/>
  <c r="E57" i="5"/>
  <c r="F57" i="5"/>
  <c r="E24" i="5"/>
  <c r="F24" i="5"/>
  <c r="D24" i="5"/>
  <c r="L10" i="4" l="1"/>
  <c r="L9" i="4"/>
  <c r="L12" i="4"/>
  <c r="M24" i="5"/>
  <c r="L11" i="4"/>
  <c r="M159" i="5"/>
  <c r="M114" i="5"/>
  <c r="M46" i="5"/>
  <c r="D230" i="1"/>
  <c r="M35" i="5"/>
  <c r="M125" i="5"/>
  <c r="M170" i="5"/>
  <c r="M80" i="5"/>
  <c r="M69" i="5"/>
  <c r="M147" i="5"/>
  <c r="M192" i="5"/>
  <c r="M102" i="5"/>
  <c r="M57" i="5"/>
  <c r="M91" i="5"/>
  <c r="M136" i="5"/>
  <c r="M181" i="5"/>
  <c r="D13" i="4"/>
  <c r="L13" i="4" s="1"/>
  <c r="C15" i="4"/>
  <c r="E15" i="4"/>
  <c r="F215" i="5"/>
  <c r="E215" i="5"/>
  <c r="E199" i="1"/>
  <c r="E184" i="5" s="1"/>
  <c r="F199" i="1"/>
  <c r="F184" i="5" s="1"/>
  <c r="E189" i="1"/>
  <c r="E173" i="5" s="1"/>
  <c r="F189" i="1"/>
  <c r="F173" i="5" s="1"/>
  <c r="E162" i="5"/>
  <c r="F179" i="1"/>
  <c r="F162" i="5" s="1"/>
  <c r="E169" i="1"/>
  <c r="E151" i="5" s="1"/>
  <c r="F169" i="1"/>
  <c r="F151" i="5" s="1"/>
  <c r="E157" i="1"/>
  <c r="E139" i="5" s="1"/>
  <c r="F157" i="1"/>
  <c r="F139" i="5" s="1"/>
  <c r="E128" i="5"/>
  <c r="F128" i="5"/>
  <c r="E117" i="5"/>
  <c r="F117" i="5"/>
  <c r="F106" i="5"/>
  <c r="E100" i="1"/>
  <c r="E94" i="5" s="1"/>
  <c r="F100" i="1"/>
  <c r="E83" i="5"/>
  <c r="F83" i="5"/>
  <c r="E72" i="5"/>
  <c r="F72" i="5"/>
  <c r="E61" i="5"/>
  <c r="F61" i="5"/>
  <c r="E54" i="1"/>
  <c r="E49" i="5" s="1"/>
  <c r="F54" i="1"/>
  <c r="E34" i="1"/>
  <c r="E27" i="5" s="1"/>
  <c r="F34" i="1"/>
  <c r="F27" i="5" s="1"/>
  <c r="D34" i="1"/>
  <c r="D27" i="5" s="1"/>
  <c r="M27" i="5" s="1"/>
  <c r="F24" i="1"/>
  <c r="F16" i="5" s="1"/>
  <c r="E24" i="1"/>
  <c r="E216" i="5" l="1"/>
  <c r="E217" i="5" s="1"/>
  <c r="F49" i="5"/>
  <c r="F217" i="1"/>
  <c r="E16" i="4"/>
  <c r="E17" i="4" s="1"/>
  <c r="C16" i="4"/>
  <c r="F217" i="5"/>
  <c r="E16" i="5"/>
  <c r="E217" i="1"/>
  <c r="E218" i="1" s="1"/>
  <c r="D15" i="4"/>
  <c r="D16" i="4" s="1"/>
  <c r="E106" i="5"/>
  <c r="F94" i="5"/>
  <c r="E38" i="5"/>
  <c r="L15" i="4" l="1"/>
  <c r="C17" i="4"/>
  <c r="L16" i="4"/>
  <c r="M216" i="5"/>
  <c r="M217" i="5" s="1"/>
  <c r="D17" i="4"/>
  <c r="F218" i="1"/>
  <c r="D199" i="1"/>
  <c r="D184" i="5" s="1"/>
  <c r="M184" i="5" s="1"/>
  <c r="D189" i="1"/>
  <c r="D173" i="5" s="1"/>
  <c r="M173" i="5" s="1"/>
  <c r="D162" i="5"/>
  <c r="M162" i="5" s="1"/>
  <c r="D169" i="1"/>
  <c r="D157" i="1"/>
  <c r="D139" i="5" s="1"/>
  <c r="M139" i="5" s="1"/>
  <c r="D128" i="5"/>
  <c r="M128" i="5" s="1"/>
  <c r="D117" i="5"/>
  <c r="M117" i="5" s="1"/>
  <c r="D100" i="1"/>
  <c r="D94" i="5" s="1"/>
  <c r="M94" i="5" s="1"/>
  <c r="D90" i="1"/>
  <c r="D83" i="5" s="1"/>
  <c r="M83" i="5" s="1"/>
  <c r="D72" i="5"/>
  <c r="M72" i="5" s="1"/>
  <c r="D69" i="1"/>
  <c r="D54" i="1"/>
  <c r="D49" i="5" s="1"/>
  <c r="M49" i="5" s="1"/>
  <c r="D44" i="1"/>
  <c r="D24" i="1"/>
  <c r="L17" i="4" l="1"/>
  <c r="D16" i="5"/>
  <c r="M16" i="5" s="1"/>
  <c r="D217" i="1"/>
  <c r="M217" i="1" s="1"/>
  <c r="F219" i="1"/>
  <c r="F225" i="1" s="1"/>
  <c r="E219" i="1"/>
  <c r="E225" i="1" s="1"/>
  <c r="D106" i="5"/>
  <c r="M106" i="5" s="1"/>
  <c r="C29" i="6"/>
  <c r="D151" i="5"/>
  <c r="M151" i="5" s="1"/>
  <c r="C40" i="6"/>
  <c r="D61" i="5"/>
  <c r="M61" i="5" s="1"/>
  <c r="C18" i="6"/>
  <c r="D38" i="5"/>
  <c r="M38" i="5" s="1"/>
  <c r="C7" i="6"/>
  <c r="D10" i="6" s="1"/>
  <c r="F227" i="1" l="1"/>
  <c r="E24" i="4" s="1"/>
  <c r="F226" i="1"/>
  <c r="E23" i="4" s="1"/>
  <c r="E227" i="1"/>
  <c r="D24" i="4" s="1"/>
  <c r="E226" i="1"/>
  <c r="D23" i="4" s="1"/>
  <c r="D45" i="6"/>
  <c r="D47" i="6"/>
  <c r="D46" i="6"/>
  <c r="D43" i="6"/>
  <c r="D44" i="6"/>
  <c r="D34" i="6"/>
  <c r="D36" i="6"/>
  <c r="D32" i="6"/>
  <c r="D33" i="6"/>
  <c r="D35" i="6"/>
  <c r="D24" i="6"/>
  <c r="D25" i="6"/>
  <c r="D21" i="6"/>
  <c r="D22" i="6"/>
  <c r="D23" i="6"/>
  <c r="D12" i="6"/>
  <c r="D11" i="6"/>
  <c r="D14" i="6"/>
  <c r="D13" i="6"/>
  <c r="D218" i="1"/>
  <c r="F228" i="1" l="1"/>
  <c r="E25" i="4" s="1"/>
  <c r="E228" i="1"/>
  <c r="D25" i="4" s="1"/>
  <c r="O231" i="1"/>
  <c r="E22" i="4"/>
  <c r="D22" i="4"/>
  <c r="D219" i="1"/>
  <c r="C30" i="6"/>
  <c r="C41" i="6"/>
  <c r="C19" i="6"/>
  <c r="C8" i="6"/>
  <c r="M219" i="1" l="1"/>
  <c r="D234" i="1" s="1"/>
  <c r="D227" i="1"/>
  <c r="D226" i="1"/>
  <c r="C23" i="4" s="1"/>
  <c r="D225" i="1"/>
  <c r="D228" i="1" l="1"/>
  <c r="C25" i="4" s="1"/>
  <c r="M226" i="1"/>
  <c r="L23" i="4" s="1"/>
  <c r="D231" i="1"/>
  <c r="C22" i="4"/>
  <c r="M225" i="1"/>
  <c r="M227" i="1"/>
  <c r="L24" i="4" s="1"/>
  <c r="C24" i="4"/>
  <c r="M228" i="1" l="1"/>
  <c r="L25" i="4" s="1"/>
  <c r="L22" i="4"/>
</calcChain>
</file>

<file path=xl/sharedStrings.xml><?xml version="1.0" encoding="utf-8"?>
<sst xmlns="http://schemas.openxmlformats.org/spreadsheetml/2006/main" count="991" uniqueCount="709">
  <si>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</si>
  <si>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</si>
  <si>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</si>
  <si>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</si>
  <si>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</si>
  <si>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</si>
  <si>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</si>
  <si>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</si>
  <si>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</si>
  <si>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</si>
  <si>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</si>
  <si>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</si>
  <si>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</si>
  <si>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</si>
  <si>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</si>
  <si>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</si>
  <si>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</si>
  <si>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</si>
  <si>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</si>
  <si>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</si>
  <si>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</si>
  <si>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</si>
  <si>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</si>
  <si>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</si>
  <si>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</si>
  <si>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</si>
  <si>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</si>
  <si>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</si>
  <si>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</si>
  <si>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</si>
  <si>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</si>
  <si>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</si>
  <si>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</si>
  <si>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</si>
  <si>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</si>
  <si>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</si>
  <si>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</si>
  <si>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</si>
  <si>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</si>
  <si>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</si>
  <si>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</si>
  <si>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</si>
  <si>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</si>
  <si>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</si>
  <si>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</si>
  <si>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</si>
  <si>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</si>
  <si>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</si>
  <si>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</si>
  <si>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</si>
  <si>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</si>
  <si>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</si>
  <si>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</si>
  <si>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</si>
  <si>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</si>
  <si>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</si>
  <si>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</si>
  <si>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</si>
  <si>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</si>
  <si>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</si>
  <si>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</si>
  <si>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</si>
  <si>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</si>
  <si>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</si>
  <si>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</si>
  <si>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</si>
  <si>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</si>
  <si>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</si>
  <si>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</si>
  <si>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</si>
  <si>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</si>
  <si>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</si>
  <si>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</si>
  <si>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</si>
  <si>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</si>
  <si>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</si>
  <si>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</si>
  <si>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</si>
  <si>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</si>
  <si>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</si>
  <si>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</si>
  <si>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</si>
  <si>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</si>
  <si>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</si>
  <si>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</si>
  <si>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</si>
  <si>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</si>
  <si>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</si>
  <si>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</si>
  <si>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</si>
  <si>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</si>
  <si>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</si>
  <si>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</si>
  <si>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</si>
  <si>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</si>
  <si>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</si>
  <si>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</si>
  <si>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</si>
  <si>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</si>
  <si>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</si>
  <si>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</si>
  <si>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</si>
  <si>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</si>
  <si>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</si>
  <si>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</si>
  <si>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</si>
  <si>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</si>
  <si>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</si>
  <si>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</si>
  <si>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</si>
  <si>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</si>
  <si>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</si>
  <si>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</si>
  <si>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</si>
  <si>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</si>
  <si>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</si>
  <si>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</si>
  <si>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</si>
  <si>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</si>
  <si>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</si>
  <si>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</si>
  <si>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</si>
  <si>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</si>
  <si>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</si>
  <si>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</si>
  <si>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</si>
  <si>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</si>
  <si>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</si>
  <si>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</si>
  <si>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</si>
  <si>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</si>
  <si>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</si>
  <si>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</si>
  <si>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</si>
  <si>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</si>
  <si>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</si>
  <si>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</si>
  <si>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</si>
  <si>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</si>
  <si>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</si>
  <si>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</si>
  <si>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</si>
  <si>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</si>
  <si>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</si>
  <si>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</si>
  <si>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</si>
  <si>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</si>
  <si>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</si>
  <si>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</si>
  <si>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</si>
  <si>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</si>
  <si>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</si>
  <si>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</si>
  <si>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</si>
  <si>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</si>
  <si>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</si>
  <si>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</si>
  <si>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</si>
  <si>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</si>
  <si>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</si>
  <si>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</si>
  <si>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</si>
  <si>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</si>
  <si>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</si>
  <si>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</si>
  <si>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</si>
  <si>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</si>
  <si>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</si>
  <si>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</si>
  <si>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</si>
  <si>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</si>
  <si>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</si>
  <si>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</si>
  <si>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</si>
  <si>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</si>
  <si>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</si>
  <si>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</si>
  <si>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Recip Agency 1</t>
  </si>
  <si>
    <t>Recip Agency 2</t>
  </si>
  <si>
    <t>Recip Agency 3</t>
  </si>
  <si>
    <t>7. General Operating and other Costs</t>
  </si>
  <si>
    <t>Output Total from Table 1</t>
  </si>
  <si>
    <t xml:space="preserve">Total </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</si>
  <si>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</si>
  <si>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</si>
  <si>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</si>
  <si>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</si>
  <si>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</si>
  <si>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</si>
  <si>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</si>
  <si>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</si>
  <si>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</si>
  <si>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</si>
  <si>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</si>
  <si>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</si>
  <si>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</si>
  <si>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</si>
  <si>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</si>
  <si>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</si>
  <si>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</si>
  <si>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</si>
  <si>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</si>
  <si>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</si>
  <si>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</si>
  <si>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</si>
  <si>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</si>
  <si>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</si>
  <si>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</si>
  <si>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</si>
  <si>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</si>
  <si>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</si>
  <si>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</si>
  <si>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</si>
  <si>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</si>
  <si>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</si>
  <si>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</si>
  <si>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</si>
  <si>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</si>
  <si>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</si>
  <si>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</si>
  <si>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</si>
  <si>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</si>
  <si>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</si>
  <si>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</si>
  <si>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</si>
  <si>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</si>
  <si>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</si>
  <si>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</si>
  <si>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</si>
  <si>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</si>
  <si>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</si>
  <si>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</si>
  <si>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</si>
  <si>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</si>
  <si>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</si>
  <si>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</si>
  <si>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</si>
  <si>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</si>
  <si>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</si>
  <si>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</si>
  <si>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</si>
  <si>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</si>
  <si>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</si>
  <si>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</si>
  <si>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</si>
  <si>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</si>
  <si>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</si>
  <si>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</si>
  <si>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</si>
  <si>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</si>
  <si>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</si>
  <si>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</si>
  <si>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</si>
  <si>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</si>
  <si>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</si>
  <si>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</si>
  <si>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</si>
  <si>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</si>
  <si>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</si>
  <si>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</si>
  <si>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</si>
  <si>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</si>
  <si>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</si>
  <si>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</si>
  <si>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</si>
  <si>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</si>
  <si>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</si>
  <si>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</si>
  <si>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</si>
  <si>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</si>
  <si>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</si>
  <si>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</si>
  <si>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</si>
  <si>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</si>
  <si>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</si>
  <si>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</si>
  <si>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</si>
  <si>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</si>
  <si>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</si>
  <si>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</si>
  <si>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</si>
  <si>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</si>
  <si>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</si>
  <si>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</si>
  <si>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</si>
  <si>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</si>
  <si>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</si>
  <si>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</si>
  <si>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</si>
  <si>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</si>
  <si>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</si>
  <si>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</si>
  <si>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</si>
  <si>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</si>
  <si>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</si>
  <si>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</si>
  <si>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</si>
  <si>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</si>
  <si>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</si>
  <si>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</si>
  <si>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</si>
  <si>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</si>
  <si>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</si>
  <si>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</si>
  <si>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</si>
  <si>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</si>
  <si>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</si>
  <si>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</si>
  <si>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</si>
  <si>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</si>
  <si>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</si>
  <si>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</si>
  <si>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</si>
  <si>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</si>
  <si>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</si>
  <si>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</si>
  <si>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</si>
  <si>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</si>
  <si>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</si>
  <si>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</si>
  <si>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</si>
  <si>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</si>
  <si>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</si>
  <si>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</si>
  <si>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</si>
  <si>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</si>
  <si>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</si>
  <si>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</si>
  <si>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</si>
  <si>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</si>
  <si>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</si>
  <si>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</si>
  <si>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</si>
  <si>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</si>
  <si>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</si>
  <si>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</si>
  <si>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</si>
  <si>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</si>
  <si>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</si>
  <si>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</si>
  <si>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</si>
  <si>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</si>
  <si>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</si>
  <si>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</si>
  <si>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</si>
  <si>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</si>
  <si>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</si>
  <si>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</si>
  <si>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</si>
  <si>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</si>
  <si>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</si>
  <si>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</si>
  <si>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</si>
  <si>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</si>
  <si>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</si>
  <si>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</si>
  <si>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</si>
  <si>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</si>
  <si>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</si>
  <si>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</si>
  <si>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</si>
  <si>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</si>
  <si>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</si>
  <si>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</si>
  <si>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</si>
  <si>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</si>
  <si>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</si>
  <si>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</si>
  <si>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</si>
  <si>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</si>
  <si>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</si>
  <si>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</si>
  <si>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</si>
  <si>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</si>
  <si>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</si>
  <si>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</si>
  <si>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</si>
  <si>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</si>
  <si>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</si>
  <si>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</si>
  <si>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</si>
  <si>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</si>
  <si>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</si>
  <si>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</si>
  <si>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</si>
  <si>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</si>
  <si>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</si>
  <si>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</si>
  <si>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</si>
  <si>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</si>
  <si>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</si>
  <si>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</si>
  <si>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</si>
  <si>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</si>
  <si>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</si>
  <si>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</si>
  <si>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</si>
  <si>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</si>
  <si>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</si>
  <si>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</si>
  <si>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</si>
  <si>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</si>
  <si>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</si>
  <si>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</si>
  <si>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</si>
  <si>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</si>
  <si>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</si>
  <si>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</si>
  <si>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</si>
  <si>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</si>
  <si>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</si>
  <si>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</si>
  <si>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</si>
  <si>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</si>
  <si>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</si>
  <si>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</si>
  <si>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</si>
  <si>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</si>
  <si>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</si>
  <si>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</si>
  <si>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</si>
  <si>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</si>
  <si>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</si>
  <si>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</si>
  <si>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</si>
  <si>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</si>
  <si>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</si>
  <si>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</si>
  <si>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</si>
  <si>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</si>
  <si>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</si>
  <si>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</si>
  <si>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</si>
  <si>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</si>
  <si>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</si>
  <si>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</si>
  <si>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</si>
  <si>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</si>
  <si>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</si>
  <si>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</si>
  <si>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</si>
  <si>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</si>
  <si>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</si>
  <si>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</si>
  <si>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</si>
  <si>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</si>
  <si>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</si>
  <si>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</si>
  <si>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</si>
  <si>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</si>
  <si>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</si>
  <si>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</si>
  <si>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</si>
  <si>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</si>
  <si>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</si>
  <si>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</si>
  <si>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</si>
  <si>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</si>
  <si>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</si>
  <si>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</si>
  <si>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</si>
  <si>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</si>
  <si>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</si>
  <si>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</si>
  <si>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</si>
  <si>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</si>
  <si>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</si>
  <si>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</si>
  <si>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</si>
  <si>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</si>
  <si>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</si>
  <si>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</si>
  <si>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</si>
  <si>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</si>
  <si>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</si>
  <si>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</si>
  <si>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</si>
  <si>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</si>
  <si>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</si>
  <si>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</si>
  <si>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</si>
  <si>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</si>
  <si>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</si>
  <si>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</si>
  <si>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</si>
  <si>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</si>
  <si>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</si>
  <si>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</si>
  <si>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</si>
  <si>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</si>
  <si>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</si>
  <si>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</si>
  <si>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</si>
  <si>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</si>
  <si>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</si>
  <si>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</si>
  <si>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</si>
  <si>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</si>
  <si>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</si>
  <si>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</si>
  <si>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</si>
  <si>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</si>
  <si>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</si>
  <si>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</si>
  <si>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</si>
  <si>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</si>
  <si>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</si>
  <si>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</si>
  <si>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</si>
  <si>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</si>
  <si>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</si>
  <si>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</si>
  <si>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</si>
  <si>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</si>
  <si>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</si>
  <si>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</si>
  <si>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</si>
  <si>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</si>
  <si>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</si>
  <si>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</si>
  <si>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</si>
  <si>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</si>
  <si>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</si>
  <si>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</si>
  <si>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</si>
  <si>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</si>
  <si>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</si>
  <si>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</si>
  <si>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</si>
  <si>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</si>
  <si>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</si>
  <si>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</si>
  <si>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</si>
  <si>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</si>
  <si>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</si>
  <si>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</si>
  <si>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</si>
  <si>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</si>
  <si>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</si>
  <si>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</si>
  <si>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</si>
  <si>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</si>
  <si>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t>Additional Operational Costs</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</si>
  <si>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</si>
  <si>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</si>
  <si>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</si>
  <si>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</si>
  <si>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</si>
  <si>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</si>
  <si>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</si>
  <si>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</si>
  <si>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</si>
  <si>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</si>
  <si>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</si>
  <si>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</si>
  <si>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</si>
  <si>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</si>
  <si>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</si>
  <si>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</si>
  <si>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</si>
  <si>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</si>
  <si>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</si>
  <si>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</si>
  <si>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</si>
  <si>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</si>
  <si>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</si>
  <si>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</si>
  <si>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t>Recipient Agency 4</t>
  </si>
  <si>
    <t>Recipient Agency 5</t>
  </si>
  <si>
    <t>Recipient Agency 6</t>
  </si>
  <si>
    <t>Recip Agency 4</t>
  </si>
  <si>
    <t>Recip Agency 5</t>
  </si>
  <si>
    <t>Recip Agency 6</t>
  </si>
  <si>
    <t>Creado un espacio de intercambio subregional integrado por representantes de instituciones claves de los tres países para el análisis de experiencias, buenas prácticas, estrategias y avances normativos e institucionales en los ámbitos de prevención, protección y reintegración sostenible.</t>
  </si>
  <si>
    <r>
      <t>Organización de 3 reuniones regionales  entre actores/as y contrapartes de los 3 países que participan en el proyecto para intercambiar   Intercambiar buenas prácticas y promover la adopción de políticas concertadas. (</t>
    </r>
    <r>
      <rPr>
        <b/>
        <sz val="12"/>
        <color theme="1"/>
        <rFont val="Calibri"/>
        <family val="2"/>
        <scheme val="minor"/>
      </rPr>
      <t>GTM)</t>
    </r>
  </si>
  <si>
    <r>
      <t xml:space="preserve">Organización de 2 Foros subregionales: 1. sobre protección, reintegración sostenible y cohesión social entre los principales actores públicos y privados de los 3 países (gobiernos nacionales y locales, sector privado, sociedad civil, academia…) y 2, para el intercambio de buenas prácticas sobre mecanismos de identificación y de atención/protección a estas personas </t>
    </r>
    <r>
      <rPr>
        <b/>
        <sz val="12"/>
        <color theme="1"/>
        <rFont val="Calibri"/>
        <family val="2"/>
        <scheme val="minor"/>
      </rPr>
      <t>(GTM)</t>
    </r>
  </si>
  <si>
    <r>
      <t xml:space="preserve">Organización de encuentros técnicos interagenciales </t>
    </r>
    <r>
      <rPr>
        <b/>
        <sz val="12"/>
        <color theme="1"/>
        <rFont val="Calibri"/>
        <family val="2"/>
        <scheme val="minor"/>
      </rPr>
      <t xml:space="preserve"> (GTM)</t>
    </r>
  </si>
  <si>
    <r>
      <t xml:space="preserve">Organización de reuniones del Comité Directivo Regional   </t>
    </r>
    <r>
      <rPr>
        <b/>
        <sz val="11"/>
        <color theme="1"/>
        <rFont val="Calibri"/>
        <family val="2"/>
        <scheme val="minor"/>
      </rPr>
      <t>(GTM)</t>
    </r>
  </si>
  <si>
    <r>
      <t xml:space="preserve">Apoyo a la CONARE para su participación en el encuentro regional de CONAREs patrocinada por ACNUR-SICA. </t>
    </r>
    <r>
      <rPr>
        <b/>
        <sz val="12"/>
        <color theme="1"/>
        <rFont val="Calibri"/>
        <family val="2"/>
        <scheme val="minor"/>
      </rPr>
      <t>(GTM)</t>
    </r>
  </si>
  <si>
    <t>El tema de género será transversal en cada reunión.</t>
  </si>
  <si>
    <t>El tema de género será formará parte central del contenido y agenda de cada foro.</t>
  </si>
  <si>
    <t>Los encuentros técnios interagenciales tienen como objetivo revisar los avances del proyecto incluyendo la incorporacion del empoderamiento de las mujeres y equidad de genero en todas las actividades como prevista.</t>
  </si>
  <si>
    <t>Se incluirá en la agenda del Comité Directivo Regional espacios para analizar los avances del proyecto en el enfoque de género con la intención de alcanzar acuerdos para aplicarse en los paises.</t>
  </si>
  <si>
    <t>En esta actividad participarán mujeres y hombres en igual proporción</t>
  </si>
  <si>
    <t>Producidos estudios que aportan información, análisis y evidencias documentales sobre las dinámicas de la movilidad humana en los países del Norte de Centroamérica y su relación con riesgos y oportunidades para el sostenimiento de la paz para mejorar la toma de decisiones.</t>
  </si>
  <si>
    <t>Realización de 5 estudios sobre movilidad humana y su relación con los riesgos y oportunidades para el sostenimiento de la paz en la región</t>
  </si>
  <si>
    <t>Diseñadas e implementadas estrategias de comunicación y sensibilización regional que promuevan cambios de conocimientos y actitudes de la población de los Países del Norte de Centroamérica sobre los riesgos de la migración irregular y las oportunidades para el desarrollo y la paz de la reintegración sostenible de las personas migrantes retornadas.</t>
  </si>
  <si>
    <r>
      <t xml:space="preserve">Diseño e implementación de una campaña de sensibilización sobre los derechos de las personas migrantes y refugiadas (protección, retorno y reintegración) y su vínculo con el desarrollo y la paz en los 3 países </t>
    </r>
    <r>
      <rPr>
        <b/>
        <sz val="12"/>
        <color theme="1"/>
        <rFont val="Calibri"/>
        <family val="2"/>
        <scheme val="minor"/>
      </rPr>
      <t>(GTM)</t>
    </r>
  </si>
  <si>
    <r>
      <t>Elaboración de infografías con tendencias y análisis sobre el sistema de asilo y personas retornadas: nuevas solicitudes, casos resueltos, tasa de abandono, tasa de reconocimiento, tendencias en los retornos de USA y México, para informar las discusiones entre los tres países en los espacios creados</t>
    </r>
    <r>
      <rPr>
        <b/>
        <sz val="12"/>
        <color theme="1"/>
        <rFont val="Calibri"/>
        <family val="2"/>
        <scheme val="minor"/>
      </rPr>
      <t>. (GTM)</t>
    </r>
  </si>
  <si>
    <r>
      <t xml:space="preserve">Diseño e implementación de una campaña de sensibilización sobre los derechos de las personas migrantes y refugiadas (protección, retorno y reintegración) y su vínculo con el desarrollo y la paz en los 3 países </t>
    </r>
    <r>
      <rPr>
        <b/>
        <sz val="12"/>
        <color theme="1"/>
        <rFont val="Calibri"/>
        <family val="2"/>
        <scheme val="minor"/>
      </rPr>
      <t>(SLV)</t>
    </r>
    <r>
      <rPr>
        <sz val="12"/>
        <color theme="1"/>
        <rFont val="Calibri"/>
        <family val="2"/>
        <scheme val="minor"/>
      </rPr>
      <t xml:space="preserve"> </t>
    </r>
  </si>
  <si>
    <r>
      <t xml:space="preserve">Apoyo a estrategia de comunicación y sensibilización regional. </t>
    </r>
    <r>
      <rPr>
        <b/>
        <sz val="12"/>
        <color theme="1"/>
        <rFont val="Calibri"/>
        <family val="2"/>
        <scheme val="minor"/>
      </rPr>
      <t>(HND)</t>
    </r>
  </si>
  <si>
    <t>Capacidades mejoradas de las instituciones nacionales y de sociedad civil en los Países del Norte de Centroamérica para la atención de la migración irregular, la protección y reintegración sostenible de personas que integran movimientos mixtos (personas migrantes</t>
  </si>
  <si>
    <t>Diseñadas e implementadas propuestas de fortalecimiento de los marcos normativos, estratégicos y/o institucionales en los Países del Norte de Centroamérica en los ámbitos de prevención, protección y reintegración sostenible.</t>
  </si>
  <si>
    <r>
      <t>Elaboración del Reglamento Operativo del Código de Migración en materia de Reintegración</t>
    </r>
    <r>
      <rPr>
        <b/>
        <sz val="12"/>
        <color theme="1"/>
        <rFont val="Calibri"/>
        <family val="2"/>
        <scheme val="minor"/>
      </rPr>
      <t xml:space="preserve"> ( GTM</t>
    </r>
    <r>
      <rPr>
        <sz val="12"/>
        <color theme="1"/>
        <rFont val="Calibri"/>
        <family val="2"/>
        <scheme val="minor"/>
      </rPr>
      <t>)</t>
    </r>
  </si>
  <si>
    <r>
      <t>Impresión y distribución de la nueva normativa del sistema de asilo.</t>
    </r>
    <r>
      <rPr>
        <b/>
        <sz val="12"/>
        <rFont val="Calibri"/>
        <family val="2"/>
        <scheme val="minor"/>
      </rPr>
      <t>(GTM)</t>
    </r>
  </si>
  <si>
    <r>
      <t xml:space="preserve">Apoyo a la documentación para refugiados. </t>
    </r>
    <r>
      <rPr>
        <b/>
        <sz val="12"/>
        <rFont val="Calibri"/>
        <family val="2"/>
        <scheme val="minor"/>
      </rPr>
      <t>(GTM)</t>
    </r>
  </si>
  <si>
    <r>
      <t xml:space="preserve">Apoyo a la Secretaria de Bienestar Social (SBS) en el desarrollo e implementación de un modelo de atención para los NNA con necesidades de protección en familias de acogimiento temporal </t>
    </r>
    <r>
      <rPr>
        <b/>
        <sz val="12"/>
        <rFont val="Calibri"/>
        <family val="2"/>
        <scheme val="minor"/>
      </rPr>
      <t xml:space="preserve">(GTM). </t>
    </r>
  </si>
  <si>
    <r>
      <t xml:space="preserve">Elaboración de Política integral de atención, protección y soluciones que incluya la atención de personas retornadas con necesidades de protección y desplazadas internas y en riesgo de desplazamiento </t>
    </r>
    <r>
      <rPr>
        <b/>
        <sz val="12"/>
        <color theme="1"/>
        <rFont val="Calibri"/>
        <family val="2"/>
        <scheme val="minor"/>
      </rPr>
      <t>(SLV)</t>
    </r>
  </si>
  <si>
    <r>
      <t>Elaboración del Plan Nacional de Reintegración</t>
    </r>
    <r>
      <rPr>
        <b/>
        <sz val="12"/>
        <color theme="1"/>
        <rFont val="Calibri"/>
        <family val="2"/>
        <scheme val="minor"/>
      </rPr>
      <t xml:space="preserve">  (SLV)</t>
    </r>
  </si>
  <si>
    <r>
      <t xml:space="preserve">Fortalecimiento del mecanismo de recepción y seguimiento en territorio de personas retornadas  </t>
    </r>
    <r>
      <rPr>
        <b/>
        <sz val="12"/>
        <color theme="1"/>
        <rFont val="Calibri"/>
        <family val="2"/>
        <scheme val="minor"/>
      </rPr>
      <t xml:space="preserve"> (SLV)</t>
    </r>
  </si>
  <si>
    <r>
      <t xml:space="preserve">Implementación de la propuesta Estrategia Nacional de Migrantes Retornados.  (Pilotos en los municipios) </t>
    </r>
    <r>
      <rPr>
        <b/>
        <sz val="12"/>
        <color theme="1"/>
        <rFont val="Calibri"/>
        <family val="2"/>
        <scheme val="minor"/>
      </rPr>
      <t>(HND)</t>
    </r>
  </si>
  <si>
    <r>
      <t>Fortalecimiento institucional para la implementación de Sistema Nacional de Referenciación y Atención de Población Migrante Retornada</t>
    </r>
    <r>
      <rPr>
        <b/>
        <sz val="12"/>
        <color theme="1"/>
        <rFont val="Calibri"/>
        <family val="2"/>
        <scheme val="minor"/>
      </rPr>
      <t>.  (HND)</t>
    </r>
  </si>
  <si>
    <r>
      <t>Adecuación del marco legal de respuesta al desplazamiento forzado y promoción de los mecanismos de reintegración nacional.</t>
    </r>
    <r>
      <rPr>
        <b/>
        <sz val="12"/>
        <color theme="1"/>
        <rFont val="Calibri"/>
        <family val="2"/>
        <scheme val="minor"/>
      </rPr>
      <t xml:space="preserve"> (HND)</t>
    </r>
  </si>
  <si>
    <r>
      <t>Estudio sobre violencia sexual y desigualdades de género como causas del desplazamiento forzado y durante el proceso de desplazamiento interno y búsqueda de protección internacional</t>
    </r>
    <r>
      <rPr>
        <b/>
        <sz val="12"/>
        <color theme="1"/>
        <rFont val="Calibri"/>
        <family val="2"/>
        <scheme val="minor"/>
      </rPr>
      <t>. (HND)</t>
    </r>
  </si>
  <si>
    <t>Activity 2.1.9</t>
  </si>
  <si>
    <t>Activity 2.1.10</t>
  </si>
  <si>
    <t>Activity 2.1.11</t>
  </si>
  <si>
    <t>Fortalecidas las habilidades y capacidades de las redes nacionales de organizaciones de sociedad civil, para promover mayor protección y/o reintegración sostenible de personas que integran movimientos mixtos.</t>
  </si>
  <si>
    <t>Activity 2.2.9</t>
  </si>
  <si>
    <r>
      <t xml:space="preserve">Organización de espacios de reflexión con expertos nacionales e internacionales con redes de organizaciones de sociedad civil para abordar temas claves relacionadas con la movilidad humana y el desarrollo </t>
    </r>
    <r>
      <rPr>
        <b/>
        <sz val="12"/>
        <color theme="1"/>
        <rFont val="Calibri"/>
        <family val="2"/>
        <scheme val="minor"/>
      </rPr>
      <t xml:space="preserve"> (GTM)</t>
    </r>
  </si>
  <si>
    <r>
      <t xml:space="preserve">Fortalecidas las habilidades y capacidades de las redes nacionales de organizaciones de sociedad civil, para promover mayor protección y/o reintegración sostenible de personas que integran movimientos mixtos. </t>
    </r>
    <r>
      <rPr>
        <b/>
        <sz val="12"/>
        <color theme="1"/>
        <rFont val="Calibri"/>
        <family val="2"/>
        <scheme val="minor"/>
      </rPr>
      <t>(GTM)</t>
    </r>
  </si>
  <si>
    <r>
      <t xml:space="preserve">Apoyo a la Red Nacional de Protección en el desarrollo de encuentros de coordinación. </t>
    </r>
    <r>
      <rPr>
        <b/>
        <sz val="12"/>
        <rFont val="Calibri"/>
        <family val="2"/>
        <scheme val="minor"/>
      </rPr>
      <t>(GTM)</t>
    </r>
  </si>
  <si>
    <r>
      <t>Capacitación a los abogados de la Red Nacional de Protección por expertos en litigio para identificar los mecanismos legales viables y su planteamiento (teórico y práctica (</t>
    </r>
    <r>
      <rPr>
        <b/>
        <sz val="12"/>
        <rFont val="Calibri"/>
        <family val="2"/>
        <scheme val="minor"/>
      </rPr>
      <t>GTM).</t>
    </r>
  </si>
  <si>
    <r>
      <t xml:space="preserve">Apoyo a la Red Nacional de Protección en el registro de personas en Kobo. </t>
    </r>
    <r>
      <rPr>
        <b/>
        <sz val="12"/>
        <rFont val="Calibri"/>
        <family val="2"/>
        <scheme val="minor"/>
      </rPr>
      <t>(GTM).</t>
    </r>
  </si>
  <si>
    <r>
      <t xml:space="preserve">Apoyo a la Red Nacional de Protección en actividades de monitoreo. </t>
    </r>
    <r>
      <rPr>
        <b/>
        <sz val="12"/>
        <rFont val="Calibri"/>
        <family val="2"/>
        <scheme val="minor"/>
      </rPr>
      <t>(GTM).</t>
    </r>
  </si>
  <si>
    <r>
      <t>Desarrollo de capacitaciones en derechos humanos, protección y prevención (</t>
    </r>
    <r>
      <rPr>
        <b/>
        <sz val="12"/>
        <color theme="1"/>
        <rFont val="Calibri"/>
        <family val="2"/>
        <scheme val="minor"/>
      </rPr>
      <t>SLV)</t>
    </r>
  </si>
  <si>
    <r>
      <t>Implementación de programas para la prevención y protección de personas en el marco de la protección a la infancia y la prevención de la violencia sexual y basada en género, en niñez, adolescencia, mujeres y poblaciones LGBTI</t>
    </r>
    <r>
      <rPr>
        <b/>
        <sz val="12"/>
        <color theme="1"/>
        <rFont val="Calibri"/>
        <family val="2"/>
        <scheme val="minor"/>
      </rPr>
      <t xml:space="preserve"> (SLV)</t>
    </r>
  </si>
  <si>
    <r>
      <t xml:space="preserve">Fortalecimiento de capacidades de organizaciones y redes de sociedad civil para complementar la respuesta de protección al desplazamiento forzado y la reintegración de personas con necesidades de protección. </t>
    </r>
    <r>
      <rPr>
        <b/>
        <sz val="12"/>
        <color theme="1"/>
        <rFont val="Calibri"/>
        <family val="2"/>
        <scheme val="minor"/>
      </rPr>
      <t>(HND)</t>
    </r>
  </si>
  <si>
    <t>Diseñados y/o institucionalizados sistemas nacionales de información que facilitan mayor acceso a protección y/o reintegración sostenible para personas que integran movimientos mixtos.</t>
  </si>
  <si>
    <r>
      <t xml:space="preserve">Desarrollo del Sistema Nacional de Referenciación para Migrantes (SINAREM) institucionalizado  </t>
    </r>
    <r>
      <rPr>
        <b/>
        <sz val="12"/>
        <color theme="1"/>
        <rFont val="Calibri"/>
        <family val="2"/>
        <scheme val="minor"/>
      </rPr>
      <t>(GTM)</t>
    </r>
  </si>
  <si>
    <r>
      <t>Fortalecimiento de la plataforma de servicios para salvadoreños en el exterior y que retornan al país</t>
    </r>
    <r>
      <rPr>
        <b/>
        <sz val="12"/>
        <color theme="1"/>
        <rFont val="Calibri"/>
        <family val="2"/>
        <scheme val="minor"/>
      </rPr>
      <t xml:space="preserve">  (SLV)</t>
    </r>
  </si>
  <si>
    <r>
      <t>Creación de un Sistema de Registro para el INSAFORP</t>
    </r>
    <r>
      <rPr>
        <b/>
        <sz val="12"/>
        <color theme="1"/>
        <rFont val="Calibri"/>
        <family val="2"/>
        <scheme val="minor"/>
      </rPr>
      <t xml:space="preserve"> (SLV)</t>
    </r>
  </si>
  <si>
    <r>
      <t>Desarrollo de módulos para la referenciación, atención y seguimiento de población migrante retornada en el Sistema Integral de Atención al Migrante Retornado.</t>
    </r>
    <r>
      <rPr>
        <b/>
        <sz val="12"/>
        <color theme="1"/>
        <rFont val="Calibri"/>
        <family val="2"/>
        <scheme val="minor"/>
      </rPr>
      <t xml:space="preserve"> (HND)</t>
    </r>
  </si>
  <si>
    <r>
      <t>Capacitación sobre uso de módulos para la referenciación, atención y seguimiento de población migrante retornada.</t>
    </r>
    <r>
      <rPr>
        <b/>
        <sz val="12"/>
        <color theme="1"/>
        <rFont val="Calibri"/>
        <family val="2"/>
        <scheme val="minor"/>
      </rPr>
      <t xml:space="preserve"> (HND)</t>
    </r>
  </si>
  <si>
    <r>
      <t xml:space="preserve">Diseño e implementación de una plataforma virtual para la promoción de oferta institucional, servicios y oportunidades para promover la reintegración sostenible de población migrante retornada. </t>
    </r>
    <r>
      <rPr>
        <b/>
        <sz val="12"/>
        <color theme="1"/>
        <rFont val="Calibri"/>
        <family val="2"/>
        <scheme val="minor"/>
      </rPr>
      <t>(HND)</t>
    </r>
  </si>
  <si>
    <t>Implementados mecanismos efectivos de protección y reintegración sostenible en los municipios priorizados, para personas que integran movimientos mixtos (personas migrantes retornadas, personas migrantes en tránsito, personas con necesidades especiales de protección, personas desplazadas, personas refugiadas).</t>
  </si>
  <si>
    <t>Diseñados políticas, planes y proyectos municipales en los ámbitos de prevención, protección y reintegración sostenible.</t>
  </si>
  <si>
    <t>Activity 3.1.9</t>
  </si>
  <si>
    <t>Activity 3.1.10</t>
  </si>
  <si>
    <t>Activity 3.1.11</t>
  </si>
  <si>
    <t>Activity 3.1.12</t>
  </si>
  <si>
    <t>Activity 3.1.13</t>
  </si>
  <si>
    <t>Activity 3.1.14</t>
  </si>
  <si>
    <r>
      <t>Desarrollo de una metodología para el desarrollo de planes, programas y proyectos municipales con enfoque en la atención, protección y reintegración de migrantes</t>
    </r>
    <r>
      <rPr>
        <b/>
        <sz val="12"/>
        <color theme="1"/>
        <rFont val="Calibri"/>
        <family val="2"/>
        <scheme val="minor"/>
      </rPr>
      <t xml:space="preserve"> (GTM) </t>
    </r>
  </si>
  <si>
    <r>
      <t xml:space="preserve">Apoyo a las Oficinas Municipales de la Niñez y Adolescencia, Direcciones Municipales de la Mujer u otras oficinas municipales encargadas del tema migratorio en los tres municipios priorizados </t>
    </r>
    <r>
      <rPr>
        <b/>
        <sz val="12"/>
        <color theme="1"/>
        <rFont val="Calibri"/>
        <family val="2"/>
        <scheme val="minor"/>
      </rPr>
      <t>(GTM)</t>
    </r>
  </si>
  <si>
    <r>
      <t>Recolectar data y evidencia a nivel municipal para la elaboración de políticas, planes y proyectos municipales en ámbitos de prevención, protección y reintegración sostenible.</t>
    </r>
    <r>
      <rPr>
        <b/>
        <sz val="12"/>
        <color theme="1"/>
        <rFont val="Calibri"/>
        <family val="2"/>
        <scheme val="minor"/>
      </rPr>
      <t xml:space="preserve"> (GTM)</t>
    </r>
  </si>
  <si>
    <r>
      <t>Generar de espacios de participación multi-actor para la identificación colectiva de necesidades y desafíos en temas de prevención, protección y reintegración sostenible.</t>
    </r>
    <r>
      <rPr>
        <b/>
        <sz val="12"/>
        <color theme="1"/>
        <rFont val="Calibri"/>
        <family val="2"/>
        <scheme val="minor"/>
      </rPr>
      <t xml:space="preserve"> (GTM)</t>
    </r>
  </si>
  <si>
    <r>
      <t>Implementar una estrategia de fortalecimiento de capacidades de instituciones locales para diseñar e implementar políticas, planes y proyectos municipales</t>
    </r>
    <r>
      <rPr>
        <b/>
        <sz val="12"/>
        <color theme="1"/>
        <rFont val="Calibri"/>
        <family val="2"/>
        <scheme val="minor"/>
      </rPr>
      <t>. (GTM)</t>
    </r>
  </si>
  <si>
    <r>
      <t>Fortalecer las capacidades de las organizaciones de retornados y/o desplazados para poder participar en los espacios multi-actor.</t>
    </r>
    <r>
      <rPr>
        <b/>
        <sz val="12"/>
        <color theme="1"/>
        <rFont val="Calibri"/>
        <family val="2"/>
        <scheme val="minor"/>
      </rPr>
      <t xml:space="preserve"> (GTM)</t>
    </r>
  </si>
  <si>
    <r>
      <t xml:space="preserve">Ejecución de dos proyectos comunitarios en el marco de la iniciativa “Ciudades Solidarias” para mejora en la atención de servicios básicos y de protección. </t>
    </r>
    <r>
      <rPr>
        <b/>
        <sz val="12"/>
        <color theme="1"/>
        <rFont val="Calibri"/>
        <family val="2"/>
        <scheme val="minor"/>
      </rPr>
      <t>(GTM)</t>
    </r>
  </si>
  <si>
    <r>
      <t>Elaboración de un plan de respuesta/ ruta de atención municipal para la atención de población retornada, desplazamiento e identificación de perfiles vulnerables</t>
    </r>
    <r>
      <rPr>
        <b/>
        <sz val="12"/>
        <color theme="1"/>
        <rFont val="Calibri"/>
        <family val="2"/>
        <scheme val="minor"/>
      </rPr>
      <t xml:space="preserve"> (SLV)</t>
    </r>
  </si>
  <si>
    <r>
      <t xml:space="preserve">Acciones de abogacía para la aprobación de ordenanzas municipales que permitan derivar fondos para atender las necesidades de las poblaciones migrantes que retornan y sus familias </t>
    </r>
    <r>
      <rPr>
        <b/>
        <sz val="12"/>
        <color theme="1"/>
        <rFont val="Calibri"/>
        <family val="2"/>
        <scheme val="minor"/>
      </rPr>
      <t>(SLV)</t>
    </r>
  </si>
  <si>
    <r>
      <t>Funcionarios locales capacitados</t>
    </r>
    <r>
      <rPr>
        <b/>
        <sz val="12"/>
        <color theme="1"/>
        <rFont val="Calibri"/>
        <family val="2"/>
        <scheme val="minor"/>
      </rPr>
      <t xml:space="preserve"> (SLV)</t>
    </r>
  </si>
  <si>
    <r>
      <t>Diseño e implementación de proyectos municipales para la reintegración sostenible.</t>
    </r>
    <r>
      <rPr>
        <b/>
        <sz val="12"/>
        <color theme="1"/>
        <rFont val="Calibri"/>
        <family val="2"/>
        <scheme val="minor"/>
      </rPr>
      <t xml:space="preserve"> (HND)</t>
    </r>
  </si>
  <si>
    <r>
      <t>Diseño de metodología (caja de herramientas) y capacitación de funcionarios/as locales para el desarrollo de planes, programas y proyectos municipales con enfoque en prevención de migración irregular, la atención, protección y reintegración de población migrante retornada. Jornadas en Choloma y San Pedro Sula</t>
    </r>
    <r>
      <rPr>
        <b/>
        <sz val="12"/>
        <color theme="1"/>
        <rFont val="Calibri"/>
        <family val="2"/>
        <scheme val="minor"/>
      </rPr>
      <t>. (HND)</t>
    </r>
  </si>
  <si>
    <r>
      <t>Implementación de Planes Municipales de Respuesta al Desplazamiento Forzado y reintegración de personas retornadas con necesidades de protección en coordinación con la iniciativa de “Ciudades Solidarias”.</t>
    </r>
    <r>
      <rPr>
        <b/>
        <sz val="12"/>
        <color theme="1"/>
        <rFont val="Calibri"/>
        <family val="2"/>
        <scheme val="minor"/>
      </rPr>
      <t xml:space="preserve"> (HND)</t>
    </r>
  </si>
  <si>
    <r>
      <t>Coordinación y monitoreo transfronterizo entre HN y GTM para la atención y referencia de personas de flujos mixtos con necesidades de protección.</t>
    </r>
    <r>
      <rPr>
        <b/>
        <sz val="12"/>
        <color theme="1"/>
        <rFont val="Calibri"/>
        <family val="2"/>
        <scheme val="minor"/>
      </rPr>
      <t xml:space="preserve"> (HND)</t>
    </r>
  </si>
  <si>
    <t>Establecidos y/o consolidados espacios de coordinación multi-actor al nivel municipal para la promoción de iniciativas locales de prevención, protección y reintegración.</t>
  </si>
  <si>
    <t>Activity 3.2.9</t>
  </si>
  <si>
    <t>Activity 3.2.10</t>
  </si>
  <si>
    <r>
      <t xml:space="preserve">Fortalecimiento de las municipalidades priorizadas para la construcción de planes enfocados en prevención, protección y reintegración de migrantes  </t>
    </r>
    <r>
      <rPr>
        <b/>
        <sz val="12"/>
        <color theme="1"/>
        <rFont val="Calibri"/>
        <family val="2"/>
        <scheme val="minor"/>
      </rPr>
      <t>(GTM)</t>
    </r>
  </si>
  <si>
    <r>
      <t xml:space="preserve">Formalizar acuerdos y alianzas interinstitucionales con los consejos municipales de los tres municipios priorizados, Ministerios de Trabajo y Economía y otros </t>
    </r>
    <r>
      <rPr>
        <b/>
        <sz val="12"/>
        <color theme="1"/>
        <rFont val="Calibri"/>
        <family val="2"/>
        <scheme val="minor"/>
      </rPr>
      <t xml:space="preserve"> (GTM)</t>
    </r>
  </si>
  <si>
    <r>
      <t xml:space="preserve">Mapear la institucionalidad encargada de la prevención, protección y reintegración sostenible de personas que integran movimientos mixtos. </t>
    </r>
    <r>
      <rPr>
        <b/>
        <sz val="12"/>
        <color theme="1"/>
        <rFont val="Calibri"/>
        <family val="2"/>
        <scheme val="minor"/>
      </rPr>
      <t xml:space="preserve"> (GTM)</t>
    </r>
  </si>
  <si>
    <r>
      <t>Organización y desarrollo de la “Conferencia Nacional de Ciudades Solidarias en Guatemala” con el objetivo que las prácticas de los gobiernos locales participantes en la iniciativa de “Ciudades Solidarias” puedan influenciar el marco normativo nacional y que las iniciativas de algunas ciudades puedan ser replicadas en otras ciudades que desean unirse a la iniciativa. (</t>
    </r>
    <r>
      <rPr>
        <b/>
        <sz val="12"/>
        <color theme="1"/>
        <rFont val="Calibri"/>
        <family val="2"/>
        <scheme val="minor"/>
      </rPr>
      <t>GTM)</t>
    </r>
  </si>
  <si>
    <r>
      <t>Fortalecimiento de la Mesa de coordinación municipal sobre migración y desplazamiento</t>
    </r>
    <r>
      <rPr>
        <b/>
        <sz val="12"/>
        <color theme="1"/>
        <rFont val="Calibri"/>
        <family val="2"/>
        <scheme val="minor"/>
      </rPr>
      <t xml:space="preserve"> (SLV)</t>
    </r>
  </si>
  <si>
    <r>
      <t xml:space="preserve">Fortalecimiento de la coordinación municipal para la identificación y derivación de casos hacia OLAVs para atención legal, social y psicológico </t>
    </r>
    <r>
      <rPr>
        <b/>
        <sz val="12"/>
        <color theme="1"/>
        <rFont val="Calibri"/>
        <family val="2"/>
        <scheme val="minor"/>
      </rPr>
      <t>(SLV)</t>
    </r>
  </si>
  <si>
    <r>
      <t>Diálogo e incidencia para la inclusión la asistencia y reintegración de población migrante retornada dentro  de la planificación y gestión municipal a través de cabildos y otros espacios locales. Jornadas en Choloma y San Pedro Sula.</t>
    </r>
    <r>
      <rPr>
        <b/>
        <sz val="12"/>
        <color theme="1"/>
        <rFont val="Calibri"/>
        <family val="2"/>
        <scheme val="minor"/>
      </rPr>
      <t xml:space="preserve"> (HND) </t>
    </r>
  </si>
  <si>
    <r>
      <t>Coordinación de espacios multi actor con los comités municipales de respuesta al desplazamiento, liderazgos comunitarios y organizaciones de sociedad civil para dar seguimiento a la implementación de los planes de respuesta de personas desplazadas, personas retornadas con necesidades de protección, solicitantes y refugiadas.</t>
    </r>
    <r>
      <rPr>
        <b/>
        <sz val="12"/>
        <color theme="1"/>
        <rFont val="Calibri"/>
        <family val="2"/>
        <scheme val="minor"/>
      </rPr>
      <t xml:space="preserve"> (HND)</t>
    </r>
  </si>
  <si>
    <t>Activity 3.3.9</t>
  </si>
  <si>
    <t>Activity 3.3.10</t>
  </si>
  <si>
    <t>Activity 3.3.11</t>
  </si>
  <si>
    <t>Activity 3.3.12</t>
  </si>
  <si>
    <t>Activity 3.3.13</t>
  </si>
  <si>
    <t>Activity 3.3.14</t>
  </si>
  <si>
    <t>Activity 3.3.15</t>
  </si>
  <si>
    <r>
      <t xml:space="preserve">Formalizar acuerdos y alianzas interinstitucionales con el sector privado y público municipales y departamentales priorizados para la inclusión de estrategias de innovación productiva a nivel local y las redes de emprendimiento, trabajo y relacionadas y apoyar el emprendimiento colaborativo liderado por jóvenes </t>
    </r>
    <r>
      <rPr>
        <b/>
        <sz val="12"/>
        <color theme="1"/>
        <rFont val="Calibri"/>
        <family val="2"/>
        <scheme val="minor"/>
      </rPr>
      <t xml:space="preserve"> (GTM)</t>
    </r>
  </si>
  <si>
    <r>
      <t xml:space="preserve">Generación de espacios de cooperación sur-sur para acercar experiencias locales de alianzas público-privadas. </t>
    </r>
    <r>
      <rPr>
        <b/>
        <sz val="12"/>
        <color theme="1"/>
        <rFont val="Calibri"/>
        <family val="2"/>
        <scheme val="minor"/>
      </rPr>
      <t>(GTM)</t>
    </r>
  </si>
  <si>
    <r>
      <t xml:space="preserve">Mapeo de potenciales aliados públicos y privados </t>
    </r>
    <r>
      <rPr>
        <b/>
        <sz val="12"/>
        <color theme="1"/>
        <rFont val="Calibri"/>
        <family val="2"/>
        <scheme val="minor"/>
      </rPr>
      <t xml:space="preserve"> (GTM)</t>
    </r>
  </si>
  <si>
    <r>
      <t xml:space="preserve">Iniciativa para la promoción del empleo de refugiados y solicitantes de asilo a través de alianzas público-privadas </t>
    </r>
    <r>
      <rPr>
        <b/>
        <sz val="12"/>
        <rFont val="Calibri"/>
        <family val="2"/>
        <scheme val="minor"/>
      </rPr>
      <t xml:space="preserve"> (GTM)</t>
    </r>
  </si>
  <si>
    <r>
      <t xml:space="preserve">Mapeo de iniciativas productivas y alianzas empresariales en coordinación con Mesa de Inserción Laboral Municipal (con CMPVs) </t>
    </r>
    <r>
      <rPr>
        <b/>
        <sz val="12"/>
        <color theme="1"/>
        <rFont val="Calibri"/>
        <family val="2"/>
        <scheme val="minor"/>
      </rPr>
      <t>(SLV)</t>
    </r>
  </si>
  <si>
    <r>
      <t>Atención inmediata en territorio a casos de población retornada con perfiles de vulnerabilidad (personas sin arraigo, con antecedentes y con necesidades de protección</t>
    </r>
    <r>
      <rPr>
        <b/>
        <sz val="12"/>
        <color theme="1"/>
        <rFont val="Calibri"/>
        <family val="2"/>
        <scheme val="minor"/>
      </rPr>
      <t>) (SLV</t>
    </r>
    <r>
      <rPr>
        <sz val="12"/>
        <color theme="1"/>
        <rFont val="Calibri"/>
        <family val="2"/>
        <scheme val="minor"/>
      </rPr>
      <t>)</t>
    </r>
  </si>
  <si>
    <r>
      <t>Formalizar acuerdos y alianzas interinstitucionales con el sector privado y público municipales y departamentales priorizados</t>
    </r>
    <r>
      <rPr>
        <b/>
        <sz val="12"/>
        <color theme="1"/>
        <rFont val="Calibri"/>
        <family val="2"/>
        <scheme val="minor"/>
      </rPr>
      <t xml:space="preserve">   (SLV)</t>
    </r>
  </si>
  <si>
    <r>
      <t xml:space="preserve">Programa de certificación de competencias laborales  </t>
    </r>
    <r>
      <rPr>
        <b/>
        <sz val="12"/>
        <color theme="1"/>
        <rFont val="Calibri"/>
        <family val="2"/>
        <scheme val="minor"/>
      </rPr>
      <t xml:space="preserve">  (SLV)</t>
    </r>
  </si>
  <si>
    <r>
      <t>Diseño e implementación de iniciativas de livelihood para mujeres migrantes retornadas.</t>
    </r>
    <r>
      <rPr>
        <b/>
        <sz val="12"/>
        <color theme="1"/>
        <rFont val="Calibri"/>
        <family val="2"/>
        <scheme val="minor"/>
      </rPr>
      <t xml:space="preserve"> (HND)</t>
    </r>
  </si>
  <si>
    <r>
      <t>Programa de mentoring con jóvenes migrantes retornados.</t>
    </r>
    <r>
      <rPr>
        <b/>
        <sz val="12"/>
        <color theme="1"/>
        <rFont val="Calibri"/>
        <family val="2"/>
        <scheme val="minor"/>
      </rPr>
      <t xml:space="preserve"> (HND)</t>
    </r>
  </si>
  <si>
    <r>
      <t xml:space="preserve">Diseño e implementación de Foro sobre Reintegración Económica en coordinación con Empresa Privada para promoción de medios de vida, empleabilidad e inclusión laboral de población migrante retornada. Lugar: San Pedro Sula. </t>
    </r>
    <r>
      <rPr>
        <b/>
        <sz val="12"/>
        <color theme="1"/>
        <rFont val="Calibri"/>
        <family val="2"/>
        <scheme val="minor"/>
      </rPr>
      <t>(HND)</t>
    </r>
  </si>
  <si>
    <r>
      <t>Desarrollo e implementación de iniciativas de reintegración económica para población migrante retornada en coordinación con OSC locales, autoridades municipales y sector privado con énfasis en mujeres y jóvenes en Choloma y San Pedro Sula.</t>
    </r>
    <r>
      <rPr>
        <b/>
        <sz val="12"/>
        <color theme="1"/>
        <rFont val="Calibri"/>
        <family val="2"/>
        <scheme val="minor"/>
      </rPr>
      <t xml:space="preserve">  (HND)</t>
    </r>
  </si>
  <si>
    <r>
      <t>Desarrollo de acuerdos institucionales entre el gobierno en sus distintos niveles y la empresa privada para desarrollar una estrategia de respuesta articulada y que responda a las necesidades de la población desplazada, personas retornadas con necesidades de protección, solicitantes y refugiadas.</t>
    </r>
    <r>
      <rPr>
        <b/>
        <sz val="12"/>
        <color theme="1"/>
        <rFont val="Calibri"/>
        <family val="2"/>
        <scheme val="minor"/>
      </rPr>
      <t xml:space="preserve"> (HND)</t>
    </r>
  </si>
  <si>
    <r>
      <t>Generación de alianzas público -privados en el marco de las propuestas del trabajo con Medios de Vida (</t>
    </r>
    <r>
      <rPr>
        <b/>
        <sz val="12"/>
        <color theme="1"/>
        <rFont val="Calibri"/>
        <family val="2"/>
        <scheme val="minor"/>
      </rPr>
      <t>HND)</t>
    </r>
  </si>
  <si>
    <t>Activity 3.3.16</t>
  </si>
  <si>
    <r>
      <rPr>
        <b/>
        <sz val="12"/>
        <color theme="1"/>
        <rFont val="Calibri"/>
        <family val="2"/>
        <scheme val="minor"/>
      </rPr>
      <t>Recipient Organization 1</t>
    </r>
    <r>
      <rPr>
        <sz val="12"/>
        <color theme="1"/>
        <rFont val="Calibri"/>
        <family val="2"/>
        <scheme val="minor"/>
      </rPr>
      <t xml:space="preserve"> OIM</t>
    </r>
  </si>
  <si>
    <r>
      <rPr>
        <b/>
        <sz val="12"/>
        <color theme="1"/>
        <rFont val="Calibri"/>
        <family val="2"/>
        <scheme val="minor"/>
      </rPr>
      <t>Recipient Organization 2</t>
    </r>
    <r>
      <rPr>
        <sz val="12"/>
        <color theme="1"/>
        <rFont val="Calibri"/>
        <family val="2"/>
        <scheme val="minor"/>
      </rPr>
      <t xml:space="preserve"> ACNUR</t>
    </r>
  </si>
  <si>
    <r>
      <rPr>
        <b/>
        <sz val="12"/>
        <color theme="1"/>
        <rFont val="Calibri"/>
        <family val="2"/>
        <scheme val="minor"/>
      </rPr>
      <t>Recipient Organization 3</t>
    </r>
    <r>
      <rPr>
        <sz val="12"/>
        <color theme="1"/>
        <rFont val="Calibri"/>
        <family val="2"/>
        <scheme val="minor"/>
      </rPr>
      <t xml:space="preserve"> PNUD</t>
    </r>
  </si>
  <si>
    <t>Recipient Organization 4 OIM</t>
  </si>
  <si>
    <t>Recipient Organization 5 ACNUR</t>
  </si>
  <si>
    <t>Recipient Organization 6 PNUD</t>
  </si>
  <si>
    <t>Recipient Organization 7 OIM</t>
  </si>
  <si>
    <t>Recipient Organization 8 ACNUR</t>
  </si>
  <si>
    <t>Recipient Organization 9 PNUD</t>
  </si>
  <si>
    <t>GUATEMALA</t>
  </si>
  <si>
    <t>HONDURAS</t>
  </si>
  <si>
    <t>EL SALVADOR</t>
  </si>
  <si>
    <t>Recipient Agency 7</t>
  </si>
  <si>
    <t>Recipient Agency 8</t>
  </si>
  <si>
    <t>Recipient Agency 9</t>
  </si>
  <si>
    <t>A coordinación aumentada entre los gobiernos de los países del Norte de Centroamérica mejora el abordaje de la migración irregular, la protección y reintegración sostenible de personas que integran movimientos mixtos (personas migrantes retornadas, personas migrantes en tránsito, personas con necesidades especiales de protección, personas desplazadas, personas refugiadas), favoreciendo el desarrollo y la cohesión social.</t>
  </si>
  <si>
    <t>OUTCOME 1: A coordinación aumentada entre los gobiernos de los países del Norte de Centroamérica mejora el abordaje de la migración irregular, la protección y reintegración sostenible de personas que integran movimientos mixtos (personas migrantes retornadas, personas migrantes en tránsito, personas con necesidades especiales de protección, personas desplazadas, personas refugiadas), favoreciendo el desarrollo y la cohesión social.</t>
  </si>
  <si>
    <t>Output 1.1  Creado un espacio de intercambio subregional integrado por representantes de instituciones claves de los tres países para el análisis de experiencias, buenas prácticas, estrategias y avances normativos e institucionales en los ámbitos de prevención, protección y reintegración sostenible.</t>
  </si>
  <si>
    <t>Recipient Organization 1 OIM</t>
  </si>
  <si>
    <t>Recipient Organization 2 ACNUR</t>
  </si>
  <si>
    <t>Recipient Organization 3 PNUD</t>
  </si>
  <si>
    <t>Recip Agency 7</t>
  </si>
  <si>
    <t>Recip Agency 8</t>
  </si>
  <si>
    <t>Recip Agency 9</t>
  </si>
  <si>
    <r>
      <t xml:space="preserve">Facilitar el diálogo y coordinación entre los espaicios municipales que abordan iniciativas locales de prevención, protección y reintegración. </t>
    </r>
    <r>
      <rPr>
        <b/>
        <sz val="12"/>
        <color rgb="FFFF0000"/>
        <rFont val="Calibri"/>
        <family val="2"/>
        <scheme val="minor"/>
      </rPr>
      <t>(HND)</t>
    </r>
  </si>
  <si>
    <r>
      <t xml:space="preserve">Traslados y visitas comunitarias para seguimiento e implementación de actividades en Choloma y San Pedro Sula. </t>
    </r>
    <r>
      <rPr>
        <b/>
        <sz val="12"/>
        <color rgb="FFFF0000"/>
        <rFont val="Calibri"/>
        <family val="2"/>
        <scheme val="minor"/>
      </rPr>
      <t>(HND)</t>
    </r>
  </si>
  <si>
    <t>Recipient Agency OIM</t>
  </si>
  <si>
    <t>Recipient Agency ACNUR</t>
  </si>
  <si>
    <t>Recipient Agency PNUD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</si>
</sst>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26" x14ac:knownFonts="1">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0000"/>
      <name val="Calibri"/>
      <family val="2"/>
      <scheme val="minor"/>
    </font>
    <font>
      <sz val="12"/>
      <name val="Calibri"/>
      <family val="2"/>
      <scheme val="minor"/>
    </font>
    <font>
      <b/>
      <sz val="12"/>
      <name val="Calibri"/>
      <family val="2"/>
      <scheme val="minor"/>
    </font>
    <font>
      <sz val="8"/>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s>
  <borders count="5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style="thin">
        <color indexed="64"/>
      </right>
      <top/>
      <bottom/>
      <diagonal/>
    </border>
  </borders>
  <cellStyleXfs count="3">
    <xf numFmtId="0" fontId="0" fillId="0" borderId="0"/>
    <xf numFmtId="164" fontId="6" fillId="0" borderId="0" applyFont="0" applyFill="0" applyBorder="0" applyAlignment="0" applyProtection="0"/>
    <xf numFmtId="9" fontId="6" fillId="0" borderId="0" applyFont="0" applyFill="0" applyBorder="0" applyAlignment="0" applyProtection="0"/>
  </cellStyleXfs>
  <cellXfs count="329">
    <xf numFmtId="0" fontId="0" fillId="0" borderId="0" xfId="0"/>
    <xf numFmtId="0" fontId="7" fillId="0" borderId="0" xfId="0" applyFont="1" applyAlignment="1">
      <alignment vertical="center" wrapText="1"/>
    </xf>
    <xf numFmtId="0" fontId="3" fillId="0" borderId="0" xfId="0" applyFont="1" applyAlignment="1" applyProtection="1">
      <alignment vertical="center" wrapText="1"/>
      <protection locked="0"/>
    </xf>
    <xf numFmtId="0" fontId="7" fillId="0" borderId="0" xfId="0" applyFont="1" applyAlignment="1" applyProtection="1">
      <alignment vertical="center" wrapText="1"/>
      <protection locked="0"/>
    </xf>
    <xf numFmtId="0" fontId="8" fillId="0" borderId="0" xfId="0" applyFont="1" applyAlignment="1">
      <alignment vertical="center" wrapText="1"/>
    </xf>
    <xf numFmtId="0" fontId="3" fillId="3" borderId="0" xfId="0" applyFont="1" applyFill="1" applyAlignment="1">
      <alignment vertical="center" wrapText="1"/>
    </xf>
    <xf numFmtId="164" fontId="3" fillId="0" borderId="0" xfId="0" applyNumberFormat="1" applyFont="1" applyAlignment="1">
      <alignment vertical="center" wrapText="1"/>
    </xf>
    <xf numFmtId="9" fontId="3" fillId="2" borderId="9" xfId="2" applyFont="1" applyFill="1" applyBorder="1" applyAlignment="1">
      <alignment vertical="center" wrapText="1"/>
    </xf>
    <xf numFmtId="0" fontId="3" fillId="2" borderId="12" xfId="0" applyFont="1" applyFill="1" applyBorder="1" applyAlignment="1">
      <alignment vertical="center" wrapText="1"/>
    </xf>
    <xf numFmtId="164" fontId="7" fillId="3" borderId="0" xfId="1" applyFont="1" applyFill="1" applyBorder="1" applyAlignment="1" applyProtection="1">
      <alignment horizontal="center" vertical="center" wrapText="1"/>
      <protection locked="0"/>
    </xf>
    <xf numFmtId="0" fontId="7" fillId="3" borderId="0" xfId="0" applyFont="1" applyFill="1" applyAlignment="1" applyProtection="1">
      <alignment vertical="center" wrapText="1"/>
      <protection locked="0"/>
    </xf>
    <xf numFmtId="0" fontId="7" fillId="3" borderId="0" xfId="0" applyFont="1" applyFill="1" applyAlignment="1" applyProtection="1">
      <alignment horizontal="left" vertical="top" wrapText="1"/>
      <protection locked="0"/>
    </xf>
    <xf numFmtId="0" fontId="7" fillId="3" borderId="0" xfId="0" applyFont="1" applyFill="1" applyAlignment="1">
      <alignment horizontal="center" vertical="center" wrapText="1"/>
    </xf>
    <xf numFmtId="0" fontId="3" fillId="3" borderId="0" xfId="0" applyFont="1" applyFill="1" applyAlignment="1" applyProtection="1">
      <alignment vertical="center" wrapText="1"/>
      <protection locked="0"/>
    </xf>
    <xf numFmtId="0" fontId="7" fillId="3" borderId="0" xfId="0" applyFont="1" applyFill="1" applyAlignment="1">
      <alignment vertical="center" wrapText="1"/>
    </xf>
    <xf numFmtId="0" fontId="7" fillId="3" borderId="3" xfId="0" applyFont="1" applyFill="1" applyBorder="1" applyAlignment="1" applyProtection="1">
      <alignment vertical="center" wrapText="1"/>
      <protection locked="0"/>
    </xf>
    <xf numFmtId="0" fontId="7" fillId="0" borderId="3" xfId="0" applyFont="1" applyBorder="1" applyAlignment="1" applyProtection="1">
      <alignment horizontal="left" vertical="top" wrapText="1"/>
      <protection locked="0"/>
    </xf>
    <xf numFmtId="164" fontId="12" fillId="0" borderId="0" xfId="1" applyFont="1" applyFill="1" applyBorder="1" applyAlignment="1" applyProtection="1">
      <alignment vertical="center" wrapText="1"/>
    </xf>
    <xf numFmtId="164" fontId="7" fillId="0" borderId="3" xfId="1" applyFont="1" applyBorder="1" applyAlignment="1" applyProtection="1">
      <alignment horizontal="center" vertical="center" wrapText="1"/>
      <protection locked="0"/>
    </xf>
    <xf numFmtId="164" fontId="7" fillId="3" borderId="3" xfId="1" applyFont="1" applyFill="1" applyBorder="1" applyAlignment="1" applyProtection="1">
      <alignment horizontal="center" vertical="center" wrapText="1"/>
      <protection locked="0"/>
    </xf>
    <xf numFmtId="164" fontId="3" fillId="2" borderId="3" xfId="1" applyFont="1" applyFill="1" applyBorder="1" applyAlignment="1" applyProtection="1">
      <alignment horizontal="center" vertical="center" wrapText="1"/>
    </xf>
    <xf numFmtId="0" fontId="9" fillId="2" borderId="8" xfId="0" applyFont="1" applyFill="1" applyBorder="1" applyAlignment="1">
      <alignment vertical="center" wrapText="1"/>
    </xf>
    <xf numFmtId="164" fontId="9" fillId="3" borderId="0" xfId="1" applyFont="1" applyFill="1" applyBorder="1" applyAlignment="1" applyProtection="1">
      <alignment vertical="center" wrapText="1"/>
    </xf>
    <xf numFmtId="164" fontId="3" fillId="2" borderId="5" xfId="1" applyFont="1" applyFill="1" applyBorder="1" applyAlignment="1" applyProtection="1">
      <alignment horizontal="center" vertical="center" wrapText="1"/>
    </xf>
    <xf numFmtId="164" fontId="7" fillId="3" borderId="0" xfId="1" applyFont="1" applyFill="1" applyBorder="1" applyAlignment="1" applyProtection="1">
      <alignment vertical="center" wrapText="1"/>
    </xf>
    <xf numFmtId="164" fontId="7" fillId="3" borderId="0" xfId="1" applyFont="1" applyFill="1" applyBorder="1" applyAlignment="1" applyProtection="1">
      <alignment vertical="center" wrapText="1"/>
      <protection locked="0"/>
    </xf>
    <xf numFmtId="0" fontId="3" fillId="2" borderId="3" xfId="0" applyFont="1" applyFill="1" applyBorder="1" applyAlignment="1">
      <alignment horizontal="center" vertical="center" wrapText="1"/>
    </xf>
    <xf numFmtId="0" fontId="3" fillId="2" borderId="8" xfId="0" applyFont="1" applyFill="1" applyBorder="1" applyAlignment="1">
      <alignment vertical="center" wrapText="1"/>
    </xf>
    <xf numFmtId="0" fontId="3" fillId="2" borderId="8" xfId="0" applyFont="1" applyFill="1" applyBorder="1" applyAlignment="1">
      <alignment horizontal="center" vertical="center" wrapText="1"/>
    </xf>
    <xf numFmtId="164" fontId="7" fillId="0" borderId="3" xfId="1" applyFont="1" applyBorder="1" applyAlignment="1" applyProtection="1">
      <alignment vertical="center" wrapText="1"/>
      <protection locked="0"/>
    </xf>
    <xf numFmtId="0" fontId="9" fillId="2" borderId="8" xfId="0" applyFont="1" applyFill="1" applyBorder="1" applyAlignment="1" applyProtection="1">
      <alignment vertical="center" wrapText="1"/>
      <protection locked="0"/>
    </xf>
    <xf numFmtId="164" fontId="3" fillId="3" borderId="0" xfId="0" applyNumberFormat="1" applyFont="1" applyFill="1" applyAlignment="1">
      <alignment vertical="center" wrapText="1"/>
    </xf>
    <xf numFmtId="0" fontId="0" fillId="3" borderId="0" xfId="0" applyFill="1" applyAlignment="1">
      <alignment horizontal="center" vertical="center" wrapText="1"/>
    </xf>
    <xf numFmtId="0" fontId="16" fillId="0" borderId="0" xfId="0" applyFont="1" applyAlignment="1">
      <alignment wrapText="1"/>
    </xf>
    <xf numFmtId="0" fontId="17" fillId="0" borderId="0" xfId="0" applyFont="1" applyAlignment="1">
      <alignment wrapText="1"/>
    </xf>
    <xf numFmtId="0" fontId="0" fillId="0" borderId="0" xfId="0" applyAlignment="1">
      <alignment wrapText="1"/>
    </xf>
    <xf numFmtId="0" fontId="0" fillId="3" borderId="0" xfId="0" applyFill="1" applyAlignment="1">
      <alignment wrapText="1"/>
    </xf>
    <xf numFmtId="0" fontId="3" fillId="0" borderId="0" xfId="0" applyFont="1" applyAlignment="1">
      <alignment wrapText="1"/>
    </xf>
    <xf numFmtId="0" fontId="4" fillId="0" borderId="0" xfId="0" applyFont="1" applyAlignment="1">
      <alignment wrapText="1"/>
    </xf>
    <xf numFmtId="0" fontId="0" fillId="0" borderId="0" xfId="0" applyAlignment="1">
      <alignment horizontal="center" wrapText="1"/>
    </xf>
    <xf numFmtId="0" fontId="3" fillId="0" borderId="0" xfId="0" applyFont="1" applyAlignment="1">
      <alignment horizontal="center" vertical="center" wrapText="1"/>
    </xf>
    <xf numFmtId="9" fontId="3" fillId="3" borderId="0" xfId="2" applyFont="1" applyFill="1" applyBorder="1" applyAlignment="1">
      <alignment wrapText="1"/>
    </xf>
    <xf numFmtId="0" fontId="4" fillId="3" borderId="0" xfId="0" applyFont="1" applyFill="1" applyAlignment="1">
      <alignment horizontal="center" vertical="center" wrapText="1"/>
    </xf>
    <xf numFmtId="164" fontId="3" fillId="3" borderId="0" xfId="2" applyNumberFormat="1" applyFont="1" applyFill="1" applyBorder="1" applyAlignment="1">
      <alignment wrapText="1"/>
    </xf>
    <xf numFmtId="0" fontId="11" fillId="0" borderId="0" xfId="0" applyFont="1" applyAlignment="1">
      <alignment horizontal="center" vertical="center" wrapText="1"/>
    </xf>
    <xf numFmtId="0" fontId="7" fillId="2" borderId="3" xfId="0" applyFont="1" applyFill="1" applyBorder="1" applyAlignment="1">
      <alignment horizontal="center" vertical="center" wrapText="1"/>
    </xf>
    <xf numFmtId="0" fontId="3" fillId="3" borderId="0" xfId="0" applyFont="1" applyFill="1" applyAlignment="1">
      <alignment horizontal="left" wrapText="1"/>
    </xf>
    <xf numFmtId="164" fontId="3" fillId="0" borderId="0" xfId="1" applyFont="1" applyFill="1" applyBorder="1" applyAlignment="1" applyProtection="1">
      <alignment vertical="center" wrapText="1"/>
    </xf>
    <xf numFmtId="164" fontId="7" fillId="0" borderId="0" xfId="1" applyFont="1" applyFill="1" applyBorder="1" applyAlignment="1" applyProtection="1">
      <alignment horizontal="center" vertical="center" wrapText="1"/>
    </xf>
    <xf numFmtId="164" fontId="3" fillId="0" borderId="0" xfId="1" applyFont="1" applyFill="1" applyBorder="1" applyAlignment="1" applyProtection="1">
      <alignment horizontal="center" vertical="center" wrapText="1"/>
    </xf>
    <xf numFmtId="0" fontId="8" fillId="2" borderId="3" xfId="0" applyFont="1" applyFill="1" applyBorder="1" applyAlignment="1">
      <alignment vertical="center" wrapText="1"/>
    </xf>
    <xf numFmtId="0" fontId="8" fillId="2" borderId="3" xfId="0" applyFont="1" applyFill="1" applyBorder="1" applyAlignment="1" applyProtection="1">
      <alignment vertical="center" wrapText="1"/>
      <protection locked="0"/>
    </xf>
    <xf numFmtId="0" fontId="7" fillId="0" borderId="0" xfId="0" applyFont="1" applyAlignment="1">
      <alignment wrapText="1"/>
    </xf>
    <xf numFmtId="164" fontId="3" fillId="2" borderId="3" xfId="0" applyNumberFormat="1" applyFont="1" applyFill="1" applyBorder="1" applyAlignment="1">
      <alignment horizontal="center" wrapText="1"/>
    </xf>
    <xf numFmtId="0" fontId="7" fillId="3" borderId="0" xfId="0" applyFont="1" applyFill="1" applyAlignment="1">
      <alignment wrapText="1"/>
    </xf>
    <xf numFmtId="164" fontId="3" fillId="4" borderId="3" xfId="1" applyFont="1" applyFill="1" applyBorder="1" applyAlignment="1" applyProtection="1">
      <alignment wrapText="1"/>
    </xf>
    <xf numFmtId="164" fontId="7" fillId="3" borderId="0" xfId="0" applyNumberFormat="1" applyFont="1" applyFill="1" applyAlignment="1">
      <alignment vertical="center" wrapText="1"/>
    </xf>
    <xf numFmtId="164" fontId="3" fillId="0" borderId="0" xfId="0" applyNumberFormat="1" applyFont="1" applyAlignment="1">
      <alignment wrapText="1"/>
    </xf>
    <xf numFmtId="164" fontId="8" fillId="0" borderId="0" xfId="1" applyFont="1" applyFill="1" applyBorder="1" applyAlignment="1">
      <alignment horizontal="right" vertical="center" wrapText="1"/>
    </xf>
    <xf numFmtId="0" fontId="3" fillId="2" borderId="38" xfId="0" applyFont="1" applyFill="1" applyBorder="1" applyAlignment="1">
      <alignment horizontal="center" wrapText="1"/>
    </xf>
    <xf numFmtId="164" fontId="3" fillId="2" borderId="3" xfId="0" applyNumberFormat="1" applyFont="1" applyFill="1" applyBorder="1" applyAlignment="1">
      <alignment wrapText="1"/>
    </xf>
    <xf numFmtId="0" fontId="8" fillId="2" borderId="38" xfId="0" applyFont="1" applyFill="1" applyBorder="1" applyAlignment="1">
      <alignment vertical="center" wrapText="1"/>
    </xf>
    <xf numFmtId="164" fontId="3" fillId="2" borderId="38" xfId="0" applyNumberFormat="1" applyFont="1" applyFill="1" applyBorder="1" applyAlignment="1">
      <alignment wrapText="1"/>
    </xf>
    <xf numFmtId="0" fontId="3" fillId="2" borderId="13" xfId="0" applyFont="1" applyFill="1" applyBorder="1" applyAlignment="1">
      <alignment horizontal="left" wrapText="1"/>
    </xf>
    <xf numFmtId="164" fontId="3" fillId="2" borderId="13" xfId="0" applyNumberFormat="1" applyFont="1" applyFill="1" applyBorder="1" applyAlignment="1">
      <alignment horizontal="center" wrapText="1"/>
    </xf>
    <xf numFmtId="164" fontId="3" fillId="2" borderId="13" xfId="0" applyNumberFormat="1" applyFont="1" applyFill="1" applyBorder="1" applyAlignment="1">
      <alignment wrapText="1"/>
    </xf>
    <xf numFmtId="164" fontId="3" fillId="4" borderId="3" xfId="1" applyFont="1" applyFill="1" applyBorder="1" applyAlignment="1">
      <alignment wrapText="1"/>
    </xf>
    <xf numFmtId="0" fontId="3" fillId="3" borderId="39" xfId="0" applyFont="1" applyFill="1" applyBorder="1" applyAlignment="1">
      <alignment horizontal="left" wrapText="1"/>
    </xf>
    <xf numFmtId="0" fontId="3" fillId="3" borderId="40" xfId="0" applyFont="1" applyFill="1" applyBorder="1" applyAlignment="1">
      <alignment horizontal="left" wrapText="1"/>
    </xf>
    <xf numFmtId="0" fontId="3" fillId="3" borderId="41" xfId="0" applyFont="1" applyFill="1" applyBorder="1" applyAlignment="1">
      <alignment horizontal="left" wrapText="1"/>
    </xf>
    <xf numFmtId="164" fontId="3" fillId="3" borderId="4" xfId="1" applyFont="1" applyFill="1" applyBorder="1" applyAlignment="1" applyProtection="1">
      <alignment wrapText="1"/>
    </xf>
    <xf numFmtId="164" fontId="3" fillId="3" borderId="1" xfId="1" applyFont="1" applyFill="1" applyBorder="1" applyAlignment="1">
      <alignment wrapText="1"/>
    </xf>
    <xf numFmtId="164" fontId="3" fillId="3" borderId="2" xfId="0" applyNumberFormat="1" applyFont="1" applyFill="1" applyBorder="1" applyAlignment="1">
      <alignment wrapText="1"/>
    </xf>
    <xf numFmtId="164" fontId="3" fillId="3" borderId="1" xfId="1" applyFont="1" applyFill="1" applyBorder="1" applyAlignment="1" applyProtection="1">
      <alignment wrapText="1"/>
    </xf>
    <xf numFmtId="0" fontId="7" fillId="3" borderId="1" xfId="0" applyFont="1" applyFill="1" applyBorder="1" applyAlignment="1" applyProtection="1">
      <alignment vertical="center" wrapText="1"/>
      <protection locked="0"/>
    </xf>
    <xf numFmtId="164" fontId="3" fillId="2" borderId="37" xfId="0" applyNumberFormat="1" applyFont="1" applyFill="1" applyBorder="1" applyAlignment="1">
      <alignment wrapText="1"/>
    </xf>
    <xf numFmtId="0" fontId="3" fillId="2" borderId="11" xfId="0" applyFont="1" applyFill="1" applyBorder="1" applyAlignment="1">
      <alignment horizontal="center" wrapText="1"/>
    </xf>
    <xf numFmtId="164" fontId="7" fillId="2" borderId="38" xfId="0" applyNumberFormat="1" applyFont="1" applyFill="1" applyBorder="1" applyAlignment="1">
      <alignment wrapText="1"/>
    </xf>
    <xf numFmtId="164" fontId="7" fillId="2" borderId="13" xfId="0" applyNumberFormat="1" applyFont="1" applyFill="1" applyBorder="1" applyAlignment="1">
      <alignment wrapText="1"/>
    </xf>
    <xf numFmtId="0" fontId="7" fillId="0" borderId="0" xfId="0" applyFont="1"/>
    <xf numFmtId="0" fontId="18" fillId="0" borderId="0" xfId="0" applyFont="1"/>
    <xf numFmtId="49" fontId="0" fillId="0" borderId="0" xfId="0" applyNumberFormat="1"/>
    <xf numFmtId="0" fontId="18" fillId="0" borderId="0" xfId="0" applyFont="1" applyAlignment="1">
      <alignment vertical="center"/>
    </xf>
    <xf numFmtId="49" fontId="19" fillId="0" borderId="0" xfId="0" applyNumberFormat="1" applyFont="1" applyAlignment="1">
      <alignment horizontal="left"/>
    </xf>
    <xf numFmtId="49" fontId="19" fillId="0" borderId="0" xfId="0" applyNumberFormat="1" applyFont="1" applyAlignment="1">
      <alignment horizontal="left" wrapText="1"/>
    </xf>
    <xf numFmtId="0" fontId="4" fillId="2" borderId="10" xfId="0" applyFont="1" applyFill="1" applyBorder="1"/>
    <xf numFmtId="0" fontId="4" fillId="2" borderId="8" xfId="0" applyFont="1" applyFill="1" applyBorder="1"/>
    <xf numFmtId="0" fontId="4" fillId="2" borderId="3" xfId="0" applyFont="1" applyFill="1" applyBorder="1"/>
    <xf numFmtId="0" fontId="4"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7" fillId="0" borderId="38" xfId="0" applyNumberFormat="1" applyFont="1" applyBorder="1" applyAlignment="1" applyProtection="1">
      <alignment wrapText="1"/>
      <protection locked="0"/>
    </xf>
    <xf numFmtId="164" fontId="7" fillId="3" borderId="38" xfId="1" applyFont="1" applyFill="1" applyBorder="1" applyAlignment="1" applyProtection="1">
      <alignment horizontal="center" vertical="center" wrapText="1"/>
      <protection locked="0"/>
    </xf>
    <xf numFmtId="164" fontId="7" fillId="0" borderId="3" xfId="0" applyNumberFormat="1" applyFont="1" applyBorder="1" applyAlignment="1" applyProtection="1">
      <alignment wrapText="1"/>
      <protection locked="0"/>
    </xf>
    <xf numFmtId="0" fontId="3" fillId="2" borderId="3" xfId="0" applyFont="1" applyFill="1" applyBorder="1" applyAlignment="1">
      <alignment vertical="center" wrapText="1"/>
    </xf>
    <xf numFmtId="164" fontId="7" fillId="2" borderId="3" xfId="0" applyNumberFormat="1" applyFont="1" applyFill="1" applyBorder="1" applyAlignment="1">
      <alignment vertical="center" wrapText="1"/>
    </xf>
    <xf numFmtId="164" fontId="3" fillId="2" borderId="3" xfId="1" applyFont="1" applyFill="1" applyBorder="1" applyAlignment="1" applyProtection="1">
      <alignment vertical="center" wrapText="1"/>
    </xf>
    <xf numFmtId="164" fontId="3" fillId="2" borderId="4" xfId="1" applyFont="1" applyFill="1" applyBorder="1" applyAlignment="1" applyProtection="1">
      <alignment vertical="center" wrapText="1"/>
    </xf>
    <xf numFmtId="164" fontId="3" fillId="2" borderId="13" xfId="1" applyFont="1" applyFill="1" applyBorder="1" applyAlignment="1" applyProtection="1">
      <alignment vertical="center" wrapText="1"/>
    </xf>
    <xf numFmtId="9" fontId="3" fillId="2" borderId="14" xfId="2" applyFont="1" applyFill="1" applyBorder="1" applyAlignment="1" applyProtection="1">
      <alignment vertical="center" wrapText="1"/>
    </xf>
    <xf numFmtId="164" fontId="3" fillId="2" borderId="16" xfId="0" applyNumberFormat="1" applyFont="1" applyFill="1" applyBorder="1" applyAlignment="1">
      <alignment vertical="center" wrapText="1"/>
    </xf>
    <xf numFmtId="164" fontId="3" fillId="2" borderId="9" xfId="2" applyNumberFormat="1" applyFont="1" applyFill="1" applyBorder="1" applyAlignment="1" applyProtection="1">
      <alignment wrapText="1"/>
    </xf>
    <xf numFmtId="0" fontId="3"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7" fillId="0" borderId="3" xfId="1" applyNumberFormat="1" applyFont="1" applyBorder="1" applyAlignment="1" applyProtection="1">
      <alignment horizontal="left" wrapText="1"/>
      <protection locked="0"/>
    </xf>
    <xf numFmtId="49" fontId="7" fillId="3" borderId="3" xfId="1" applyNumberFormat="1" applyFont="1" applyFill="1" applyBorder="1" applyAlignment="1" applyProtection="1">
      <alignment horizontal="left" wrapText="1"/>
      <protection locked="0"/>
    </xf>
    <xf numFmtId="0" fontId="13" fillId="6" borderId="17" xfId="0" applyFont="1" applyFill="1" applyBorder="1" applyAlignment="1">
      <alignment wrapText="1"/>
    </xf>
    <xf numFmtId="0" fontId="3" fillId="6" borderId="15" xfId="0" applyFont="1" applyFill="1" applyBorder="1" applyAlignment="1">
      <alignment wrapText="1"/>
    </xf>
    <xf numFmtId="0" fontId="0" fillId="6" borderId="15" xfId="0" applyFill="1" applyBorder="1" applyAlignment="1">
      <alignment wrapText="1"/>
    </xf>
    <xf numFmtId="0" fontId="0" fillId="6" borderId="18" xfId="0" applyFill="1" applyBorder="1" applyAlignment="1">
      <alignment wrapText="1"/>
    </xf>
    <xf numFmtId="164" fontId="7" fillId="2" borderId="3" xfId="1" applyFont="1" applyFill="1" applyBorder="1" applyAlignment="1" applyProtection="1">
      <alignment vertical="center" wrapText="1"/>
    </xf>
    <xf numFmtId="164" fontId="7" fillId="2" borderId="9" xfId="0" applyNumberFormat="1" applyFont="1" applyFill="1" applyBorder="1" applyAlignment="1">
      <alignment vertical="center" wrapText="1"/>
    </xf>
    <xf numFmtId="164" fontId="3" fillId="2" borderId="14" xfId="1" applyFont="1" applyFill="1" applyBorder="1" applyAlignment="1" applyProtection="1">
      <alignment vertical="center" wrapText="1"/>
    </xf>
    <xf numFmtId="49" fontId="7" fillId="0" borderId="3" xfId="0" applyNumberFormat="1" applyFont="1" applyBorder="1" applyAlignment="1" applyProtection="1">
      <alignment horizontal="left" wrapText="1"/>
      <protection locked="0"/>
    </xf>
    <xf numFmtId="0" fontId="3" fillId="2" borderId="38" xfId="0" applyFont="1" applyFill="1" applyBorder="1" applyAlignment="1">
      <alignment vertical="center" wrapText="1"/>
    </xf>
    <xf numFmtId="164" fontId="3" fillId="2" borderId="39" xfId="1" applyFont="1" applyFill="1" applyBorder="1" applyAlignment="1" applyProtection="1">
      <alignment vertical="center" wrapText="1"/>
    </xf>
    <xf numFmtId="9" fontId="7" fillId="0" borderId="3" xfId="2" applyFont="1" applyBorder="1" applyAlignment="1" applyProtection="1">
      <alignment horizontal="center" vertical="center" wrapText="1"/>
      <protection locked="0"/>
    </xf>
    <xf numFmtId="9" fontId="7" fillId="3" borderId="3" xfId="2" applyFont="1" applyFill="1" applyBorder="1" applyAlignment="1" applyProtection="1">
      <alignment horizontal="center" vertical="center" wrapText="1"/>
      <protection locked="0"/>
    </xf>
    <xf numFmtId="164" fontId="7" fillId="2" borderId="3" xfId="1" applyFont="1" applyFill="1" applyBorder="1" applyAlignment="1" applyProtection="1">
      <alignment horizontal="center" vertical="center" wrapText="1"/>
    </xf>
    <xf numFmtId="164" fontId="3" fillId="4" borderId="3" xfId="1" applyFont="1" applyFill="1" applyBorder="1" applyAlignment="1" applyProtection="1">
      <alignment vertical="center" wrapText="1"/>
    </xf>
    <xf numFmtId="164" fontId="3" fillId="2" borderId="4" xfId="0" applyNumberFormat="1" applyFont="1" applyFill="1" applyBorder="1" applyAlignment="1">
      <alignment wrapText="1"/>
    </xf>
    <xf numFmtId="164" fontId="3" fillId="3" borderId="1" xfId="0" applyNumberFormat="1" applyFont="1" applyFill="1" applyBorder="1" applyAlignment="1">
      <alignment wrapText="1"/>
    </xf>
    <xf numFmtId="164" fontId="7" fillId="2" borderId="3" xfId="0" applyNumberFormat="1" applyFont="1" applyFill="1" applyBorder="1" applyAlignment="1">
      <alignment wrapText="1"/>
    </xf>
    <xf numFmtId="164" fontId="7" fillId="2" borderId="3" xfId="1" applyFont="1" applyFill="1" applyBorder="1" applyAlignment="1">
      <alignment wrapText="1"/>
    </xf>
    <xf numFmtId="164" fontId="7" fillId="2" borderId="8" xfId="1" applyFont="1" applyFill="1" applyBorder="1" applyAlignment="1" applyProtection="1">
      <alignment wrapText="1"/>
    </xf>
    <xf numFmtId="164" fontId="7" fillId="2" borderId="9" xfId="0" applyNumberFormat="1" applyFont="1" applyFill="1" applyBorder="1" applyAlignment="1">
      <alignment wrapText="1"/>
    </xf>
    <xf numFmtId="0" fontId="3" fillId="2" borderId="32" xfId="0" applyFont="1" applyFill="1" applyBorder="1" applyAlignment="1">
      <alignment wrapText="1"/>
    </xf>
    <xf numFmtId="164" fontId="3" fillId="2" borderId="33" xfId="0" applyNumberFormat="1" applyFont="1" applyFill="1" applyBorder="1" applyAlignment="1">
      <alignment wrapText="1"/>
    </xf>
    <xf numFmtId="0" fontId="7" fillId="2" borderId="12" xfId="0" applyFont="1" applyFill="1" applyBorder="1" applyAlignment="1">
      <alignment wrapText="1"/>
    </xf>
    <xf numFmtId="164" fontId="7" fillId="2" borderId="14" xfId="0" applyNumberFormat="1" applyFont="1" applyFill="1" applyBorder="1" applyAlignment="1">
      <alignment wrapText="1"/>
    </xf>
    <xf numFmtId="9" fontId="3" fillId="3" borderId="9" xfId="2" applyFont="1" applyFill="1" applyBorder="1" applyAlignment="1" applyProtection="1">
      <alignment vertical="center" wrapText="1"/>
      <protection locked="0"/>
    </xf>
    <xf numFmtId="9" fontId="3" fillId="3" borderId="31" xfId="2" applyFont="1" applyFill="1" applyBorder="1" applyAlignment="1" applyProtection="1">
      <alignment vertical="center" wrapText="1"/>
      <protection locked="0"/>
    </xf>
    <xf numFmtId="9" fontId="3" fillId="3" borderId="31" xfId="2" applyFont="1" applyFill="1" applyBorder="1" applyAlignment="1" applyProtection="1">
      <alignment horizontal="right" vertical="center" wrapText="1"/>
      <protection locked="0"/>
    </xf>
    <xf numFmtId="9" fontId="0" fillId="0" borderId="0" xfId="2" applyFont="1"/>
    <xf numFmtId="0" fontId="4"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7" fillId="2" borderId="3" xfId="0" applyFont="1" applyFill="1" applyBorder="1" applyAlignment="1">
      <alignment vertical="center" wrapText="1"/>
    </xf>
    <xf numFmtId="0" fontId="9" fillId="2" borderId="12" xfId="0" applyFont="1" applyFill="1" applyBorder="1" applyAlignment="1">
      <alignment vertical="center" wrapText="1"/>
    </xf>
    <xf numFmtId="164" fontId="7" fillId="2" borderId="53" xfId="1" applyFont="1" applyFill="1" applyBorder="1" applyAlignment="1" applyProtection="1">
      <alignment wrapText="1"/>
    </xf>
    <xf numFmtId="164" fontId="3" fillId="2" borderId="54" xfId="1" applyFont="1" applyFill="1" applyBorder="1" applyAlignment="1">
      <alignment wrapText="1"/>
    </xf>
    <xf numFmtId="164" fontId="3" fillId="2" borderId="3" xfId="1" applyFont="1" applyFill="1" applyBorder="1" applyAlignment="1">
      <alignment wrapText="1"/>
    </xf>
    <xf numFmtId="164" fontId="3" fillId="2" borderId="12" xfId="1" applyFont="1" applyFill="1" applyBorder="1" applyAlignment="1" applyProtection="1">
      <alignment wrapText="1"/>
    </xf>
    <xf numFmtId="164" fontId="3" fillId="2" borderId="13" xfId="1" applyFont="1" applyFill="1" applyBorder="1" applyAlignment="1">
      <alignment wrapText="1"/>
    </xf>
    <xf numFmtId="10" fontId="3" fillId="2" borderId="9" xfId="2" applyNumberFormat="1" applyFont="1" applyFill="1" applyBorder="1" applyAlignment="1" applyProtection="1">
      <alignment wrapText="1"/>
    </xf>
    <xf numFmtId="164" fontId="17" fillId="0" borderId="0" xfId="1" applyFont="1" applyBorder="1" applyAlignment="1">
      <alignment wrapText="1"/>
    </xf>
    <xf numFmtId="164" fontId="0" fillId="0" borderId="0" xfId="1" applyFont="1" applyBorder="1" applyAlignment="1">
      <alignment wrapText="1"/>
    </xf>
    <xf numFmtId="164" fontId="0" fillId="6" borderId="15" xfId="1" applyFont="1" applyFill="1" applyBorder="1" applyAlignment="1">
      <alignment wrapText="1"/>
    </xf>
    <xf numFmtId="164" fontId="0" fillId="0" borderId="0" xfId="1" applyFont="1" applyFill="1" applyBorder="1" applyAlignment="1">
      <alignment wrapText="1"/>
    </xf>
    <xf numFmtId="164" fontId="3" fillId="3" borderId="0" xfId="1" applyFont="1" applyFill="1" applyBorder="1" applyAlignment="1" applyProtection="1">
      <alignment vertical="center" wrapText="1"/>
      <protection locked="0"/>
    </xf>
    <xf numFmtId="164" fontId="7" fillId="0" borderId="0" xfId="1" applyFont="1" applyFill="1" applyBorder="1" applyAlignment="1" applyProtection="1">
      <alignment vertical="center" wrapText="1"/>
      <protection locked="0"/>
    </xf>
    <xf numFmtId="164" fontId="3" fillId="3" borderId="0" xfId="1" applyFont="1" applyFill="1" applyBorder="1" applyAlignment="1">
      <alignment vertical="center" wrapText="1"/>
    </xf>
    <xf numFmtId="164" fontId="3" fillId="3" borderId="0" xfId="1" applyFont="1" applyFill="1" applyBorder="1" applyAlignment="1" applyProtection="1">
      <alignment horizontal="right" vertical="center" wrapText="1"/>
      <protection locked="0"/>
    </xf>
    <xf numFmtId="164" fontId="3" fillId="0" borderId="0" xfId="1" applyFont="1" applyFill="1" applyBorder="1" applyAlignment="1">
      <alignment vertical="center" wrapText="1"/>
    </xf>
    <xf numFmtId="164" fontId="22" fillId="8" borderId="3" xfId="0" applyNumberFormat="1" applyFont="1" applyFill="1" applyBorder="1" applyAlignment="1">
      <alignment horizontal="center" vertical="center" wrapText="1"/>
    </xf>
    <xf numFmtId="164" fontId="3" fillId="3" borderId="0" xfId="1" applyFont="1" applyFill="1" applyBorder="1" applyAlignment="1" applyProtection="1">
      <alignment horizontal="center" vertical="center" wrapText="1"/>
    </xf>
    <xf numFmtId="164" fontId="3" fillId="3" borderId="0" xfId="1" applyFont="1" applyFill="1" applyBorder="1" applyAlignment="1" applyProtection="1">
      <alignment vertical="center" wrapText="1"/>
    </xf>
    <xf numFmtId="164" fontId="15" fillId="3" borderId="0" xfId="1" applyFont="1" applyFill="1" applyBorder="1" applyAlignment="1">
      <alignment horizontal="left" wrapText="1"/>
    </xf>
    <xf numFmtId="0" fontId="2" fillId="2" borderId="3" xfId="0" applyFont="1" applyFill="1" applyBorder="1" applyAlignment="1">
      <alignment horizontal="center" vertical="center" wrapText="1"/>
    </xf>
    <xf numFmtId="164" fontId="3" fillId="2" borderId="28"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ill="1" applyBorder="1" applyAlignment="1">
      <alignment wrapText="1"/>
    </xf>
    <xf numFmtId="9" fontId="0" fillId="2" borderId="14" xfId="2" applyFont="1" applyFill="1" applyBorder="1" applyAlignment="1">
      <alignment wrapText="1"/>
    </xf>
    <xf numFmtId="164" fontId="2" fillId="0" borderId="3" xfId="1" applyFont="1" applyBorder="1" applyAlignment="1" applyProtection="1">
      <alignment horizontal="center" vertical="center" wrapText="1"/>
      <protection locked="0"/>
    </xf>
    <xf numFmtId="164" fontId="2" fillId="2" borderId="3" xfId="1" applyFont="1" applyFill="1" applyBorder="1" applyAlignment="1">
      <alignment vertical="center" wrapText="1"/>
    </xf>
    <xf numFmtId="164" fontId="4" fillId="2" borderId="13" xfId="0" applyNumberFormat="1" applyFont="1" applyFill="1" applyBorder="1"/>
    <xf numFmtId="0" fontId="3" fillId="2" borderId="4" xfId="0" applyFont="1" applyFill="1" applyBorder="1" applyAlignment="1">
      <alignment horizontal="center" vertical="center" wrapText="1"/>
    </xf>
    <xf numFmtId="164" fontId="3" fillId="2" borderId="4" xfId="2" applyNumberFormat="1" applyFont="1" applyFill="1" applyBorder="1" applyAlignment="1">
      <alignment vertical="center" wrapText="1"/>
    </xf>
    <xf numFmtId="164" fontId="4" fillId="2" borderId="55" xfId="0" applyNumberFormat="1" applyFont="1" applyFill="1" applyBorder="1"/>
    <xf numFmtId="0" fontId="7" fillId="2" borderId="16" xfId="0" applyFont="1" applyFill="1" applyBorder="1"/>
    <xf numFmtId="0" fontId="0" fillId="2" borderId="14" xfId="0" applyFill="1" applyBorder="1"/>
    <xf numFmtId="0" fontId="20" fillId="0" borderId="0" xfId="0" applyFont="1" applyAlignment="1">
      <alignment horizontal="left" vertical="top" wrapText="1"/>
    </xf>
    <xf numFmtId="0" fontId="3" fillId="6" borderId="0" xfId="0" applyFont="1" applyFill="1" applyAlignment="1">
      <alignment horizontal="left" wrapText="1"/>
    </xf>
    <xf numFmtId="0" fontId="3" fillId="2" borderId="38" xfId="1" applyNumberFormat="1" applyFont="1" applyFill="1" applyBorder="1" applyAlignment="1" applyProtection="1">
      <alignment horizontal="center" vertical="center" wrapText="1"/>
    </xf>
    <xf numFmtId="164" fontId="3" fillId="4" borderId="4" xfId="1" applyFont="1" applyFill="1" applyBorder="1" applyAlignment="1">
      <alignment wrapText="1"/>
    </xf>
    <xf numFmtId="0" fontId="3" fillId="2" borderId="3" xfId="0" applyFont="1" applyFill="1" applyBorder="1" applyAlignment="1" applyProtection="1">
      <alignment horizontal="center" vertical="center" wrapText="1"/>
      <protection locked="0"/>
    </xf>
    <xf numFmtId="164" fontId="2" fillId="0" borderId="13" xfId="1" applyFont="1" applyBorder="1" applyAlignment="1" applyProtection="1">
      <alignment horizontal="center" vertical="center" wrapText="1"/>
      <protection locked="0"/>
    </xf>
    <xf numFmtId="9" fontId="2" fillId="0" borderId="3" xfId="2" applyFont="1" applyBorder="1" applyAlignment="1" applyProtection="1">
      <alignment horizontal="center" vertical="center" wrapText="1"/>
      <protection locked="0"/>
    </xf>
    <xf numFmtId="9" fontId="2" fillId="0" borderId="13" xfId="2" applyFont="1" applyBorder="1" applyAlignment="1" applyProtection="1">
      <alignment horizontal="center" vertical="center" wrapText="1"/>
      <protection locked="0"/>
    </xf>
    <xf numFmtId="164" fontId="2" fillId="3" borderId="3" xfId="1" applyFont="1" applyFill="1" applyBorder="1" applyAlignment="1" applyProtection="1">
      <alignment horizontal="left" vertical="center" wrapText="1"/>
      <protection locked="0"/>
    </xf>
    <xf numFmtId="164" fontId="2" fillId="3" borderId="13" xfId="1" applyFont="1" applyFill="1" applyBorder="1" applyAlignment="1" applyProtection="1">
      <alignment horizontal="left" vertical="center" wrapText="1"/>
      <protection locked="0"/>
    </xf>
    <xf numFmtId="164" fontId="2" fillId="0" borderId="38" xfId="1" applyFont="1" applyBorder="1" applyAlignment="1" applyProtection="1">
      <alignment horizontal="center" vertical="center" wrapText="1"/>
      <protection locked="0"/>
    </xf>
    <xf numFmtId="164" fontId="7" fillId="2" borderId="38" xfId="1" applyFont="1" applyFill="1" applyBorder="1" applyAlignment="1" applyProtection="1">
      <alignment horizontal="center" vertical="center" wrapText="1"/>
    </xf>
    <xf numFmtId="9" fontId="2" fillId="0" borderId="38" xfId="2" applyFont="1" applyBorder="1" applyAlignment="1" applyProtection="1">
      <alignment horizontal="center" vertical="center" wrapText="1"/>
      <protection locked="0"/>
    </xf>
    <xf numFmtId="164" fontId="2" fillId="3" borderId="38" xfId="1" applyFont="1" applyFill="1" applyBorder="1" applyAlignment="1" applyProtection="1">
      <alignment horizontal="left" vertical="center" wrapText="1"/>
      <protection locked="0"/>
    </xf>
    <xf numFmtId="49" fontId="2" fillId="3" borderId="0" xfId="0" applyNumberFormat="1" applyFont="1" applyFill="1" applyAlignment="1" applyProtection="1">
      <alignment vertical="center" wrapText="1"/>
      <protection locked="0"/>
    </xf>
    <xf numFmtId="49" fontId="2" fillId="3" borderId="56" xfId="0" applyNumberFormat="1" applyFont="1" applyFill="1" applyBorder="1" applyAlignment="1" applyProtection="1">
      <alignment vertical="center" wrapText="1"/>
      <protection locked="0"/>
    </xf>
    <xf numFmtId="49" fontId="3" fillId="3" borderId="0" xfId="0" applyNumberFormat="1" applyFont="1" applyFill="1" applyAlignment="1" applyProtection="1">
      <alignment vertical="center" wrapText="1"/>
      <protection locked="0"/>
    </xf>
    <xf numFmtId="0" fontId="2" fillId="0" borderId="13" xfId="0" applyFont="1" applyBorder="1" applyAlignment="1" applyProtection="1">
      <alignment horizontal="left" vertical="top" wrapText="1"/>
      <protection locked="0"/>
    </xf>
    <xf numFmtId="0" fontId="2" fillId="3" borderId="0" xfId="0" applyFont="1" applyFill="1" applyAlignment="1" applyProtection="1">
      <alignment vertical="center" wrapText="1"/>
      <protection locked="0"/>
    </xf>
    <xf numFmtId="49" fontId="7" fillId="3" borderId="5" xfId="1" applyNumberFormat="1" applyFont="1" applyFill="1" applyBorder="1" applyAlignment="1" applyProtection="1">
      <alignment horizontal="left" wrapText="1"/>
      <protection locked="0"/>
    </xf>
    <xf numFmtId="164" fontId="7" fillId="3" borderId="5" xfId="1" applyFont="1" applyFill="1" applyBorder="1" applyAlignment="1" applyProtection="1">
      <alignment horizontal="center" vertical="center" wrapText="1"/>
      <protection locked="0"/>
    </xf>
    <xf numFmtId="164" fontId="2" fillId="3" borderId="3" xfId="1" applyFont="1" applyFill="1" applyBorder="1" applyAlignment="1" applyProtection="1">
      <alignment horizontal="center" vertical="center" wrapText="1"/>
      <protection locked="0"/>
    </xf>
    <xf numFmtId="164" fontId="2" fillId="3" borderId="5" xfId="1" applyFont="1" applyFill="1" applyBorder="1" applyAlignment="1" applyProtection="1">
      <alignment horizontal="center" vertical="center" wrapText="1"/>
      <protection locked="0"/>
    </xf>
    <xf numFmtId="9" fontId="2" fillId="3" borderId="3" xfId="2" applyFont="1" applyFill="1" applyBorder="1" applyAlignment="1" applyProtection="1">
      <alignment horizontal="center" vertical="center" wrapText="1"/>
      <protection locked="0"/>
    </xf>
    <xf numFmtId="9" fontId="2" fillId="3" borderId="5" xfId="2" applyFont="1" applyFill="1" applyBorder="1" applyAlignment="1" applyProtection="1">
      <alignment horizontal="center" vertical="center" wrapText="1"/>
      <protection locked="0"/>
    </xf>
    <xf numFmtId="164" fontId="2" fillId="3" borderId="13" xfId="1" applyFont="1" applyFill="1" applyBorder="1" applyAlignment="1" applyProtection="1">
      <alignment horizontal="center" vertical="center" wrapText="1"/>
      <protection locked="0"/>
    </xf>
    <xf numFmtId="9" fontId="2" fillId="3" borderId="13" xfId="2" applyFont="1" applyFill="1" applyBorder="1" applyAlignment="1" applyProtection="1">
      <alignment horizontal="center" vertical="center" wrapText="1"/>
      <protection locked="0"/>
    </xf>
    <xf numFmtId="0" fontId="2" fillId="2" borderId="3" xfId="0" applyFont="1" applyFill="1" applyBorder="1" applyAlignment="1">
      <alignment vertical="center" wrapText="1"/>
    </xf>
    <xf numFmtId="164" fontId="2" fillId="0" borderId="3" xfId="1" applyFont="1" applyBorder="1" applyAlignment="1" applyProtection="1">
      <alignment vertical="center" wrapText="1"/>
      <protection locked="0"/>
    </xf>
    <xf numFmtId="9" fontId="2" fillId="0" borderId="3" xfId="2" applyFont="1" applyBorder="1" applyAlignment="1" applyProtection="1">
      <alignment vertical="center" wrapText="1"/>
      <protection locked="0"/>
    </xf>
    <xf numFmtId="164" fontId="3" fillId="2" borderId="48" xfId="0" applyNumberFormat="1" applyFont="1" applyFill="1" applyBorder="1" applyAlignment="1">
      <alignment horizontal="center" wrapText="1"/>
    </xf>
    <xf numFmtId="164" fontId="2" fillId="0" borderId="38" xfId="0" applyNumberFormat="1" applyFont="1" applyBorder="1" applyAlignment="1" applyProtection="1">
      <alignment wrapText="1"/>
      <protection locked="0"/>
    </xf>
    <xf numFmtId="164" fontId="2" fillId="3" borderId="38" xfId="1" applyFont="1" applyFill="1" applyBorder="1" applyAlignment="1" applyProtection="1">
      <alignment horizontal="center" vertical="center" wrapText="1"/>
      <protection locked="0"/>
    </xf>
    <xf numFmtId="164" fontId="2" fillId="0" borderId="3" xfId="0" applyNumberFormat="1" applyFont="1" applyBorder="1" applyAlignment="1" applyProtection="1">
      <alignment wrapText="1"/>
      <protection locked="0"/>
    </xf>
    <xf numFmtId="164" fontId="2" fillId="2" borderId="4" xfId="1" applyFont="1" applyFill="1" applyBorder="1" applyAlignment="1">
      <alignment vertical="center" wrapText="1"/>
    </xf>
    <xf numFmtId="0" fontId="7" fillId="3" borderId="3" xfId="0" applyFont="1" applyFill="1" applyBorder="1" applyAlignment="1" applyProtection="1">
      <alignment horizontal="left" vertical="top" wrapText="1"/>
      <protection locked="0"/>
    </xf>
    <xf numFmtId="0" fontId="0" fillId="0" borderId="0" xfId="0" applyAlignment="1">
      <alignment vertical="top" wrapText="1"/>
    </xf>
    <xf numFmtId="0" fontId="3" fillId="6" borderId="15" xfId="0" applyFont="1" applyFill="1" applyBorder="1" applyAlignment="1">
      <alignment vertical="top" wrapText="1"/>
    </xf>
    <xf numFmtId="0" fontId="7" fillId="2" borderId="3" xfId="0" applyFont="1" applyFill="1" applyBorder="1" applyAlignment="1">
      <alignment horizontal="center" vertical="top" wrapText="1"/>
    </xf>
    <xf numFmtId="0" fontId="2" fillId="0" borderId="38"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3" fillId="2" borderId="5" xfId="0" applyFont="1" applyFill="1" applyBorder="1" applyAlignment="1">
      <alignment vertical="top" wrapText="1"/>
    </xf>
    <xf numFmtId="0" fontId="3" fillId="2" borderId="3" xfId="0" applyFont="1" applyFill="1" applyBorder="1" applyAlignment="1">
      <alignment vertical="top" wrapText="1"/>
    </xf>
    <xf numFmtId="0" fontId="23" fillId="0" borderId="3"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3" borderId="5" xfId="0" applyFont="1" applyFill="1" applyBorder="1" applyAlignment="1" applyProtection="1">
      <alignment horizontal="left" vertical="top" wrapText="1"/>
      <protection locked="0"/>
    </xf>
    <xf numFmtId="0" fontId="7" fillId="3" borderId="0" xfId="0" applyFont="1" applyFill="1" applyAlignment="1" applyProtection="1">
      <alignment vertical="top" wrapText="1"/>
      <protection locked="0"/>
    </xf>
    <xf numFmtId="0" fontId="7" fillId="3" borderId="3" xfId="0" applyFont="1" applyFill="1" applyBorder="1" applyAlignment="1" applyProtection="1">
      <alignment vertical="top" wrapText="1"/>
      <protection locked="0"/>
    </xf>
    <xf numFmtId="0" fontId="7" fillId="3" borderId="2" xfId="0" applyFont="1" applyFill="1" applyBorder="1" applyAlignment="1" applyProtection="1">
      <alignment vertical="top" wrapText="1"/>
      <protection locked="0"/>
    </xf>
    <xf numFmtId="0" fontId="3" fillId="4" borderId="3" xfId="0" applyFont="1" applyFill="1" applyBorder="1" applyAlignment="1" applyProtection="1">
      <alignment vertical="top" wrapText="1"/>
      <protection locked="0"/>
    </xf>
    <xf numFmtId="0" fontId="7" fillId="2" borderId="8" xfId="0" applyFont="1" applyFill="1" applyBorder="1" applyAlignment="1">
      <alignment vertical="top" wrapText="1"/>
    </xf>
    <xf numFmtId="0" fontId="3" fillId="2" borderId="12" xfId="0" applyFont="1" applyFill="1" applyBorder="1" applyAlignment="1">
      <alignment vertical="top" wrapText="1"/>
    </xf>
    <xf numFmtId="0" fontId="3" fillId="3" borderId="0" xfId="0" applyFont="1" applyFill="1" applyAlignment="1">
      <alignment vertical="top" wrapText="1"/>
    </xf>
    <xf numFmtId="0" fontId="3" fillId="2" borderId="8" xfId="0" applyFont="1" applyFill="1" applyBorder="1" applyAlignment="1">
      <alignment horizontal="center" vertical="top" wrapText="1"/>
    </xf>
    <xf numFmtId="0" fontId="3" fillId="2" borderId="8" xfId="0" applyFont="1" applyFill="1" applyBorder="1" applyAlignment="1">
      <alignment vertical="top" wrapText="1"/>
    </xf>
    <xf numFmtId="0" fontId="3" fillId="2" borderId="34" xfId="0" applyFont="1" applyFill="1" applyBorder="1" applyAlignment="1">
      <alignment vertical="top" wrapText="1"/>
    </xf>
    <xf numFmtId="0" fontId="3" fillId="0" borderId="0" xfId="0" applyFont="1" applyAlignment="1">
      <alignment vertical="top" wrapText="1"/>
    </xf>
    <xf numFmtId="0" fontId="4" fillId="2" borderId="28" xfId="0" applyFont="1" applyFill="1" applyBorder="1" applyAlignment="1">
      <alignment horizontal="left" vertical="top" wrapText="1"/>
    </xf>
    <xf numFmtId="0" fontId="4" fillId="2" borderId="8" xfId="0" applyFont="1" applyFill="1" applyBorder="1" applyAlignment="1">
      <alignment horizontal="left" vertical="top" wrapText="1"/>
    </xf>
    <xf numFmtId="4" fontId="2" fillId="0" borderId="3" xfId="1" applyNumberFormat="1" applyFont="1" applyBorder="1" applyAlignment="1" applyProtection="1">
      <alignment horizontal="right" vertical="center" wrapText="1"/>
      <protection locked="0"/>
    </xf>
    <xf numFmtId="0" fontId="12" fillId="0" borderId="3" xfId="0" applyFont="1" applyBorder="1" applyAlignment="1" applyProtection="1">
      <alignment horizontal="left" vertical="top" wrapText="1"/>
      <protection locked="0"/>
    </xf>
    <xf numFmtId="164" fontId="12" fillId="3" borderId="3" xfId="1" applyFont="1" applyFill="1" applyBorder="1" applyAlignment="1" applyProtection="1">
      <alignment horizontal="center" vertical="center" wrapText="1"/>
      <protection locked="0"/>
    </xf>
    <xf numFmtId="164" fontId="12" fillId="2" borderId="3" xfId="1" applyFont="1" applyFill="1" applyBorder="1" applyAlignment="1" applyProtection="1">
      <alignment horizontal="center" vertical="center" wrapText="1"/>
    </xf>
    <xf numFmtId="0" fontId="2" fillId="3" borderId="3" xfId="0" applyFont="1" applyFill="1" applyBorder="1" applyAlignment="1" applyProtection="1">
      <alignment horizontal="left" vertical="top" wrapText="1"/>
      <protection locked="0"/>
    </xf>
    <xf numFmtId="0" fontId="7" fillId="3" borderId="3" xfId="0" applyFont="1" applyFill="1" applyBorder="1" applyAlignment="1" applyProtection="1">
      <alignment horizontal="left" vertical="top" wrapText="1"/>
      <protection locked="0"/>
    </xf>
    <xf numFmtId="164" fontId="7" fillId="3" borderId="3" xfId="1" applyFont="1" applyFill="1" applyBorder="1" applyAlignment="1" applyProtection="1">
      <alignment horizontal="left" vertical="top" wrapText="1"/>
      <protection locked="0"/>
    </xf>
    <xf numFmtId="0" fontId="3" fillId="3" borderId="3" xfId="0" applyFont="1" applyFill="1" applyBorder="1" applyAlignment="1" applyProtection="1">
      <alignment horizontal="left" vertical="top" wrapText="1"/>
      <protection locked="0"/>
    </xf>
    <xf numFmtId="164" fontId="3" fillId="3" borderId="3" xfId="1" applyFont="1" applyFill="1" applyBorder="1" applyAlignment="1" applyProtection="1">
      <alignment horizontal="left" vertical="top" wrapText="1"/>
      <protection locked="0"/>
    </xf>
    <xf numFmtId="49" fontId="3" fillId="3" borderId="4" xfId="0" applyNumberFormat="1" applyFont="1" applyFill="1" applyBorder="1" applyAlignment="1" applyProtection="1">
      <alignment horizontal="left" vertical="center" wrapText="1"/>
      <protection locked="0"/>
    </xf>
    <xf numFmtId="49" fontId="3" fillId="3" borderId="1" xfId="0" applyNumberFormat="1" applyFont="1" applyFill="1" applyBorder="1" applyAlignment="1" applyProtection="1">
      <alignment horizontal="left" vertical="center" wrapText="1"/>
      <protection locked="0"/>
    </xf>
    <xf numFmtId="49" fontId="3" fillId="3" borderId="2" xfId="0" applyNumberFormat="1" applyFont="1" applyFill="1" applyBorder="1" applyAlignment="1" applyProtection="1">
      <alignment horizontal="left" vertical="center" wrapText="1"/>
      <protection locked="0"/>
    </xf>
    <xf numFmtId="0" fontId="5" fillId="6" borderId="19" xfId="0" applyFont="1" applyFill="1" applyBorder="1" applyAlignment="1">
      <alignment horizontal="left" wrapText="1"/>
    </xf>
    <xf numFmtId="0" fontId="5" fillId="6" borderId="25" xfId="0" applyFont="1" applyFill="1" applyBorder="1" applyAlignment="1">
      <alignment horizontal="left" wrapText="1"/>
    </xf>
    <xf numFmtId="164" fontId="5" fillId="6" borderId="25" xfId="1" applyFont="1" applyFill="1" applyBorder="1" applyAlignment="1">
      <alignment horizontal="left" wrapText="1"/>
    </xf>
    <xf numFmtId="0" fontId="5" fillId="6" borderId="20" xfId="0" applyFont="1" applyFill="1" applyBorder="1" applyAlignment="1">
      <alignment horizontal="left" wrapText="1"/>
    </xf>
    <xf numFmtId="0" fontId="20" fillId="0" borderId="0" xfId="0" applyFont="1" applyAlignment="1">
      <alignment horizontal="left" vertical="top" wrapText="1"/>
    </xf>
    <xf numFmtId="0" fontId="15" fillId="6" borderId="26" xfId="0" applyFont="1" applyFill="1" applyBorder="1" applyAlignment="1">
      <alignment horizontal="left" wrapText="1"/>
    </xf>
    <xf numFmtId="0" fontId="15" fillId="6" borderId="27" xfId="0" applyFont="1" applyFill="1" applyBorder="1" applyAlignment="1">
      <alignment horizontal="left" wrapText="1"/>
    </xf>
    <xf numFmtId="0" fontId="15" fillId="6" borderId="21" xfId="0" applyFont="1" applyFill="1" applyBorder="1" applyAlignment="1">
      <alignment horizontal="left" wrapText="1"/>
    </xf>
    <xf numFmtId="0" fontId="2" fillId="3" borderId="4" xfId="0" applyFont="1" applyFill="1" applyBorder="1" applyAlignment="1" applyProtection="1">
      <alignment horizontal="left" vertical="center" wrapText="1"/>
      <protection locked="0"/>
    </xf>
    <xf numFmtId="0" fontId="2" fillId="3" borderId="1" xfId="0" applyFont="1" applyFill="1" applyBorder="1" applyAlignment="1" applyProtection="1">
      <alignment horizontal="left" vertical="center" wrapText="1"/>
      <protection locked="0"/>
    </xf>
    <xf numFmtId="0" fontId="2" fillId="3" borderId="2" xfId="0" applyFont="1" applyFill="1" applyBorder="1" applyAlignment="1" applyProtection="1">
      <alignment horizontal="left" vertical="center" wrapText="1"/>
      <protection locked="0"/>
    </xf>
    <xf numFmtId="49" fontId="2" fillId="3" borderId="4" xfId="0" applyNumberFormat="1" applyFont="1" applyFill="1" applyBorder="1" applyAlignment="1" applyProtection="1">
      <alignment horizontal="left" vertical="center" wrapText="1"/>
      <protection locked="0"/>
    </xf>
    <xf numFmtId="49" fontId="2" fillId="3" borderId="1" xfId="0" applyNumberFormat="1" applyFont="1" applyFill="1" applyBorder="1" applyAlignment="1" applyProtection="1">
      <alignment horizontal="left" vertical="center" wrapText="1"/>
      <protection locked="0"/>
    </xf>
    <xf numFmtId="49" fontId="2" fillId="3" borderId="2" xfId="0" applyNumberFormat="1" applyFont="1" applyFill="1" applyBorder="1" applyAlignment="1" applyProtection="1">
      <alignment horizontal="left" vertical="center" wrapText="1"/>
      <protection locked="0"/>
    </xf>
    <xf numFmtId="0" fontId="3" fillId="0" borderId="0" xfId="0" applyFont="1" applyAlignment="1">
      <alignment horizontal="center" vertical="center" wrapText="1"/>
    </xf>
    <xf numFmtId="0" fontId="3" fillId="2" borderId="28"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7" fillId="2" borderId="34" xfId="0" applyFont="1" applyFill="1" applyBorder="1" applyAlignment="1">
      <alignment horizontal="center" vertical="top" wrapText="1"/>
    </xf>
    <xf numFmtId="0" fontId="7" fillId="2" borderId="10" xfId="0" applyFont="1" applyFill="1" applyBorder="1" applyAlignment="1">
      <alignment horizontal="center" vertical="top" wrapText="1"/>
    </xf>
    <xf numFmtId="164" fontId="3" fillId="2" borderId="31" xfId="1" applyFont="1" applyFill="1" applyBorder="1" applyAlignment="1" applyProtection="1">
      <alignment horizontal="center" vertical="center" wrapText="1"/>
    </xf>
    <xf numFmtId="164" fontId="3" fillId="2" borderId="37" xfId="1" applyFont="1" applyFill="1" applyBorder="1" applyAlignment="1" applyProtection="1">
      <alignment horizontal="center" vertical="center" wrapText="1"/>
    </xf>
    <xf numFmtId="0" fontId="3" fillId="2" borderId="5"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3" fillId="4" borderId="45"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center" vertical="center" wrapText="1"/>
    </xf>
    <xf numFmtId="0" fontId="3" fillId="2" borderId="4" xfId="0" applyFont="1" applyFill="1" applyBorder="1" applyAlignment="1">
      <alignment horizontal="left" wrapText="1"/>
    </xf>
    <xf numFmtId="0" fontId="3" fillId="2" borderId="1" xfId="0" applyFont="1" applyFill="1" applyBorder="1" applyAlignment="1">
      <alignment horizontal="left" wrapText="1"/>
    </xf>
    <xf numFmtId="0" fontId="3" fillId="2" borderId="2" xfId="0" applyFont="1" applyFill="1" applyBorder="1" applyAlignment="1">
      <alignment horizontal="left" wrapText="1"/>
    </xf>
    <xf numFmtId="0" fontId="3" fillId="6" borderId="26" xfId="0" applyFont="1" applyFill="1" applyBorder="1" applyAlignment="1">
      <alignment horizontal="left" wrapText="1"/>
    </xf>
    <xf numFmtId="0" fontId="3" fillId="6" borderId="27" xfId="0" applyFont="1" applyFill="1" applyBorder="1" applyAlignment="1">
      <alignment horizontal="left" wrapText="1"/>
    </xf>
    <xf numFmtId="0" fontId="3" fillId="6" borderId="21" xfId="0" applyFont="1" applyFill="1" applyBorder="1" applyAlignment="1">
      <alignment horizontal="left" wrapText="1"/>
    </xf>
    <xf numFmtId="0" fontId="13" fillId="6" borderId="17" xfId="0" applyFont="1" applyFill="1" applyBorder="1" applyAlignment="1">
      <alignment horizontal="left" wrapText="1"/>
    </xf>
    <xf numFmtId="0" fontId="13" fillId="6" borderId="15" xfId="0" applyFont="1" applyFill="1" applyBorder="1" applyAlignment="1">
      <alignment horizontal="left" wrapText="1"/>
    </xf>
    <xf numFmtId="0" fontId="13" fillId="6" borderId="42" xfId="0" applyFont="1" applyFill="1" applyBorder="1" applyAlignment="1">
      <alignment horizontal="left" wrapText="1"/>
    </xf>
    <xf numFmtId="0" fontId="3" fillId="2" borderId="29" xfId="0" applyFont="1" applyFill="1" applyBorder="1" applyAlignment="1">
      <alignment horizontal="center" vertical="center" wrapText="1"/>
    </xf>
    <xf numFmtId="0" fontId="5" fillId="6" borderId="11" xfId="0" applyFont="1" applyFill="1" applyBorder="1" applyAlignment="1">
      <alignment horizontal="left" vertical="center" wrapText="1"/>
    </xf>
    <xf numFmtId="0" fontId="5" fillId="6" borderId="0" xfId="0" applyFont="1" applyFill="1" applyAlignment="1">
      <alignment horizontal="left" vertical="center" wrapText="1"/>
    </xf>
    <xf numFmtId="0" fontId="5" fillId="6" borderId="43" xfId="0" applyFont="1" applyFill="1" applyBorder="1" applyAlignment="1">
      <alignment horizontal="left" vertical="center" wrapText="1"/>
    </xf>
    <xf numFmtId="0" fontId="5" fillId="6" borderId="19" xfId="0" applyFont="1" applyFill="1" applyBorder="1" applyAlignment="1">
      <alignment horizontal="left" vertical="center" wrapText="1"/>
    </xf>
    <xf numFmtId="0" fontId="5" fillId="6" borderId="25" xfId="0" applyFont="1" applyFill="1" applyBorder="1" applyAlignment="1">
      <alignment horizontal="left" vertical="center" wrapText="1"/>
    </xf>
    <xf numFmtId="0" fontId="5" fillId="6" borderId="44" xfId="0" applyFont="1" applyFill="1" applyBorder="1" applyAlignment="1">
      <alignment horizontal="left" vertical="center" wrapText="1"/>
    </xf>
    <xf numFmtId="0" fontId="3" fillId="2" borderId="26" xfId="0" applyFont="1" applyFill="1" applyBorder="1" applyAlignment="1">
      <alignment horizontal="center" wrapText="1"/>
    </xf>
    <xf numFmtId="0" fontId="3" fillId="2" borderId="27" xfId="0" applyFont="1" applyFill="1" applyBorder="1" applyAlignment="1">
      <alignment horizontal="center" wrapText="1"/>
    </xf>
    <xf numFmtId="0" fontId="3" fillId="2" borderId="21" xfId="0" applyFont="1" applyFill="1" applyBorder="1" applyAlignment="1">
      <alignment horizontal="center" wrapText="1"/>
    </xf>
    <xf numFmtId="164" fontId="4" fillId="2" borderId="4" xfId="0" applyNumberFormat="1" applyFont="1" applyFill="1" applyBorder="1" applyAlignment="1">
      <alignment horizontal="center"/>
    </xf>
    <xf numFmtId="164" fontId="4" fillId="2" borderId="35" xfId="0" applyNumberFormat="1" applyFont="1" applyFill="1" applyBorder="1" applyAlignment="1">
      <alignment horizontal="center"/>
    </xf>
    <xf numFmtId="164" fontId="4" fillId="2" borderId="48" xfId="0" applyNumberFormat="1" applyFont="1" applyFill="1" applyBorder="1" applyAlignment="1">
      <alignment horizontal="center"/>
    </xf>
    <xf numFmtId="164" fontId="4" fillId="2" borderId="49" xfId="0" applyNumberFormat="1" applyFont="1" applyFill="1" applyBorder="1" applyAlignment="1">
      <alignment horizontal="center"/>
    </xf>
    <xf numFmtId="0" fontId="4" fillId="2" borderId="45" xfId="0" applyFont="1" applyFill="1" applyBorder="1" applyAlignment="1">
      <alignment horizontal="left"/>
    </xf>
    <xf numFmtId="0" fontId="4" fillId="2" borderId="46" xfId="0" applyFont="1" applyFill="1" applyBorder="1" applyAlignment="1">
      <alignment horizontal="left"/>
    </xf>
    <xf numFmtId="0" fontId="4" fillId="2" borderId="47" xfId="0" applyFont="1" applyFill="1" applyBorder="1" applyAlignment="1">
      <alignment horizontal="left"/>
    </xf>
    <xf numFmtId="49" fontId="0" fillId="2" borderId="50" xfId="0" applyNumberFormat="1" applyFill="1" applyBorder="1" applyAlignment="1">
      <alignment horizontal="center" wrapText="1"/>
    </xf>
    <xf numFmtId="49" fontId="0" fillId="2" borderId="51" xfId="0" applyNumberFormat="1" applyFill="1" applyBorder="1" applyAlignment="1">
      <alignment horizontal="center" wrapText="1"/>
    </xf>
    <xf numFmtId="49" fontId="0" fillId="2" borderId="52" xfId="0" applyNumberFormat="1" applyFill="1" applyBorder="1" applyAlignment="1">
      <alignment horizontal="center" wrapText="1"/>
    </xf>
    <xf numFmtId="0" fontId="0" fillId="2" borderId="50" xfId="0" applyFill="1" applyBorder="1" applyAlignment="1">
      <alignment horizontal="center" wrapText="1"/>
    </xf>
    <xf numFmtId="0" fontId="0" fillId="2" borderId="51" xfId="0" applyFill="1" applyBorder="1" applyAlignment="1">
      <alignment horizontal="center" wrapText="1"/>
    </xf>
    <xf numFmtId="0" fontId="0" fillId="2" borderId="52" xfId="0" applyFill="1" applyBorder="1" applyAlignment="1">
      <alignment horizontal="center" wrapText="1"/>
    </xf>
    <xf numFmtId="0" fontId="4" fillId="6" borderId="17"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25" xfId="0" applyFont="1" applyFill="1" applyBorder="1" applyAlignment="1">
      <alignment horizontal="center" vertical="center"/>
    </xf>
    <xf numFmtId="0" fontId="4" fillId="6" borderId="20"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cellXfs>
  <cellStyles count="3">
    <cellStyle name="Currency" xfId="1" builtinId="4"/>
    <cellStyle name="Normal" xfId="0" builtinId="0"/>
    <cellStyle name="Percent" xfId="2" builtinId="5"/>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S249"/>
  <sheetViews>
    <sheetView showGridLines="0" showZeros="0" tabSelected="1" topLeftCell="F215" zoomScale="70" zoomScaleNormal="70" workbookViewId="0">
      <selection activeCell="O221" sqref="O221"/>
    </sheetView>
  </sheetViews>
  <sheetFormatPr defaultColWidth="9.140625" defaultRowHeight="15" x14ac:dyDescent="0.25"/>
  <cols>
    <col min="1" max="1" width="9.140625" style="35"/>
    <col min="2" max="2" width="30.5703125" style="35" customWidth="1"/>
    <col min="3" max="3" width="37.42578125" style="215" customWidth="1"/>
    <col min="4" max="13" width="23.140625" style="35" customWidth="1"/>
    <col min="14" max="14" width="22.42578125" style="35" customWidth="1"/>
    <col min="15" max="15" width="22.42578125" style="154" customWidth="1"/>
    <col min="16" max="16" width="47.5703125" style="35" customWidth="1"/>
    <col min="17" max="17" width="18.85546875" style="35" customWidth="1"/>
    <col min="18" max="18" width="9.140625" style="35"/>
    <col min="19" max="19" width="17.5703125" style="35" customWidth="1"/>
    <col min="20" max="20" width="26.42578125" style="35" customWidth="1"/>
    <col min="21" max="21" width="22.42578125" style="35" customWidth="1"/>
    <col min="22" max="22" width="29.5703125" style="35" customWidth="1"/>
    <col min="23" max="23" width="23.42578125" style="35" customWidth="1"/>
    <col min="24" max="24" width="18.42578125" style="35" customWidth="1"/>
    <col min="25" max="25" width="17.42578125" style="35" customWidth="1"/>
    <col min="26" max="26" width="25.140625" style="35" customWidth="1"/>
    <col min="27" max="16384" width="9.140625" style="35"/>
  </cols>
  <sheetData>
    <row r="2" spans="2:19" ht="47.25" customHeight="1" x14ac:dyDescent="0.7">
      <c r="B2" s="255" t="s">
        <v>540</v>
      </c>
      <c r="C2" s="255"/>
      <c r="D2" s="255"/>
      <c r="E2" s="255"/>
      <c r="F2" s="33"/>
      <c r="G2" s="33"/>
      <c r="H2" s="33"/>
      <c r="I2" s="33"/>
      <c r="J2" s="33"/>
      <c r="K2" s="33"/>
      <c r="L2" s="33"/>
      <c r="M2" s="33"/>
      <c r="N2" s="34"/>
      <c r="O2" s="153"/>
      <c r="P2" s="34"/>
    </row>
    <row r="3" spans="2:19" ht="15.75" x14ac:dyDescent="0.25">
      <c r="B3" s="37"/>
    </row>
    <row r="4" spans="2:19" ht="16.5" thickBot="1" x14ac:dyDescent="0.3">
      <c r="B4" s="37"/>
    </row>
    <row r="5" spans="2:19" ht="36.75" customHeight="1" x14ac:dyDescent="0.55000000000000004">
      <c r="B5" s="113" t="s">
        <v>15</v>
      </c>
      <c r="C5" s="216"/>
      <c r="D5" s="114"/>
      <c r="E5" s="114"/>
      <c r="F5" s="114"/>
      <c r="G5" s="114"/>
      <c r="H5" s="114"/>
      <c r="I5" s="114"/>
      <c r="J5" s="114"/>
      <c r="K5" s="114"/>
      <c r="L5" s="114"/>
      <c r="M5" s="114"/>
      <c r="N5" s="115"/>
      <c r="O5" s="155"/>
      <c r="P5" s="116"/>
    </row>
    <row r="6" spans="2:19" ht="175.5" customHeight="1" thickBot="1" x14ac:dyDescent="0.4">
      <c r="B6" s="251" t="s">
        <v>557</v>
      </c>
      <c r="C6" s="252"/>
      <c r="D6" s="252"/>
      <c r="E6" s="252"/>
      <c r="F6" s="252"/>
      <c r="G6" s="252"/>
      <c r="H6" s="252"/>
      <c r="I6" s="252"/>
      <c r="J6" s="252"/>
      <c r="K6" s="252"/>
      <c r="L6" s="252"/>
      <c r="M6" s="252"/>
      <c r="N6" s="252"/>
      <c r="O6" s="253"/>
      <c r="P6" s="254"/>
    </row>
    <row r="7" spans="2:19" x14ac:dyDescent="0.25">
      <c r="B7" s="38"/>
    </row>
    <row r="8" spans="2:19" ht="15.75" thickBot="1" x14ac:dyDescent="0.3"/>
    <row r="9" spans="2:19" ht="27" customHeight="1" thickBot="1" x14ac:dyDescent="0.45">
      <c r="B9" s="256" t="s">
        <v>175</v>
      </c>
      <c r="C9" s="257"/>
      <c r="D9" s="257"/>
      <c r="E9" s="257"/>
      <c r="F9" s="257"/>
      <c r="G9" s="257"/>
      <c r="H9" s="257"/>
      <c r="I9" s="257"/>
      <c r="J9" s="257"/>
      <c r="K9" s="257"/>
      <c r="L9" s="257"/>
      <c r="M9" s="257"/>
      <c r="N9" s="258"/>
      <c r="O9" s="165"/>
    </row>
    <row r="11" spans="2:19" ht="25.5" customHeight="1" x14ac:dyDescent="0.25">
      <c r="D11" s="39"/>
      <c r="E11" s="39"/>
      <c r="F11" s="39"/>
      <c r="G11" s="39"/>
      <c r="H11" s="39"/>
      <c r="I11" s="39"/>
      <c r="J11" s="39"/>
      <c r="K11" s="39"/>
      <c r="L11" s="39"/>
      <c r="M11" s="39"/>
      <c r="O11" s="156"/>
      <c r="P11" s="36"/>
      <c r="Q11" s="36"/>
    </row>
    <row r="12" spans="2:19" ht="99.75" customHeight="1" x14ac:dyDescent="0.25">
      <c r="B12" s="45" t="s">
        <v>554</v>
      </c>
      <c r="C12" s="217" t="s">
        <v>555</v>
      </c>
      <c r="D12" s="166" t="s">
        <v>680</v>
      </c>
      <c r="E12" s="166" t="s">
        <v>681</v>
      </c>
      <c r="F12" s="166" t="s">
        <v>682</v>
      </c>
      <c r="G12" s="26" t="s">
        <v>683</v>
      </c>
      <c r="H12" s="26" t="s">
        <v>684</v>
      </c>
      <c r="I12" s="26" t="s">
        <v>685</v>
      </c>
      <c r="J12" s="26" t="s">
        <v>686</v>
      </c>
      <c r="K12" s="26" t="s">
        <v>687</v>
      </c>
      <c r="L12" s="26" t="s">
        <v>688</v>
      </c>
      <c r="M12" s="26" t="s">
        <v>64</v>
      </c>
      <c r="N12" s="45" t="s">
        <v>556</v>
      </c>
      <c r="O12" s="166" t="s">
        <v>561</v>
      </c>
      <c r="P12" s="45" t="s">
        <v>20</v>
      </c>
      <c r="Q12" s="44"/>
    </row>
    <row r="13" spans="2:19" ht="18.75" customHeight="1" x14ac:dyDescent="0.25">
      <c r="B13" s="45"/>
      <c r="C13" s="217"/>
      <c r="D13" s="183" t="s">
        <v>689</v>
      </c>
      <c r="E13" s="183" t="s">
        <v>689</v>
      </c>
      <c r="F13" s="183" t="s">
        <v>689</v>
      </c>
      <c r="G13" s="183" t="s">
        <v>690</v>
      </c>
      <c r="H13" s="183" t="s">
        <v>690</v>
      </c>
      <c r="I13" s="183" t="s">
        <v>690</v>
      </c>
      <c r="J13" s="183" t="s">
        <v>691</v>
      </c>
      <c r="K13" s="183" t="s">
        <v>691</v>
      </c>
      <c r="L13" s="183" t="s">
        <v>691</v>
      </c>
      <c r="M13" s="26"/>
      <c r="N13" s="45"/>
      <c r="O13" s="125"/>
      <c r="P13" s="45"/>
      <c r="Q13" s="44"/>
    </row>
    <row r="14" spans="2:19" ht="51" customHeight="1" x14ac:dyDescent="0.25">
      <c r="B14" s="99" t="s">
        <v>0</v>
      </c>
      <c r="C14" s="248" t="s">
        <v>695</v>
      </c>
      <c r="D14" s="249"/>
      <c r="E14" s="249"/>
      <c r="F14" s="249"/>
      <c r="G14" s="249"/>
      <c r="H14" s="249"/>
      <c r="I14" s="249"/>
      <c r="J14" s="249"/>
      <c r="K14" s="249"/>
      <c r="L14" s="249"/>
      <c r="M14" s="249"/>
      <c r="N14" s="249"/>
      <c r="O14" s="249"/>
      <c r="P14" s="250"/>
      <c r="Q14" s="195"/>
      <c r="R14" s="195"/>
      <c r="S14" s="195"/>
    </row>
    <row r="15" spans="2:19" ht="51" customHeight="1" x14ac:dyDescent="0.25">
      <c r="B15" s="99" t="s">
        <v>1</v>
      </c>
      <c r="C15" s="262" t="s">
        <v>573</v>
      </c>
      <c r="D15" s="263"/>
      <c r="E15" s="263"/>
      <c r="F15" s="263"/>
      <c r="G15" s="263"/>
      <c r="H15" s="263"/>
      <c r="I15" s="263"/>
      <c r="J15" s="263"/>
      <c r="K15" s="263"/>
      <c r="L15" s="263"/>
      <c r="M15" s="263"/>
      <c r="N15" s="263"/>
      <c r="O15" s="263"/>
      <c r="P15" s="264"/>
      <c r="Q15" s="193"/>
      <c r="R15" s="193"/>
      <c r="S15" s="194"/>
    </row>
    <row r="16" spans="2:19" ht="110.25" x14ac:dyDescent="0.25">
      <c r="B16" s="145" t="s">
        <v>2</v>
      </c>
      <c r="C16" s="218" t="s">
        <v>574</v>
      </c>
      <c r="D16" s="189"/>
      <c r="E16" s="189"/>
      <c r="F16" s="189">
        <v>15056.59</v>
      </c>
      <c r="G16" s="189"/>
      <c r="H16" s="189"/>
      <c r="I16" s="189"/>
      <c r="J16" s="189"/>
      <c r="K16" s="189"/>
      <c r="L16" s="189"/>
      <c r="M16" s="190">
        <f>SUM(D16:F16)</f>
        <v>15056.59</v>
      </c>
      <c r="N16" s="191">
        <v>0.4</v>
      </c>
      <c r="O16" s="189">
        <v>15056.59</v>
      </c>
      <c r="P16" s="192" t="s">
        <v>579</v>
      </c>
      <c r="Q16" s="48"/>
    </row>
    <row r="17" spans="1:19" ht="189" x14ac:dyDescent="0.25">
      <c r="B17" s="145" t="s">
        <v>3</v>
      </c>
      <c r="C17" s="219" t="s">
        <v>575</v>
      </c>
      <c r="D17" s="171"/>
      <c r="E17" s="171"/>
      <c r="F17" s="171">
        <v>28385.93</v>
      </c>
      <c r="G17" s="171"/>
      <c r="H17" s="171"/>
      <c r="I17" s="171"/>
      <c r="J17" s="171"/>
      <c r="K17" s="171"/>
      <c r="L17" s="171"/>
      <c r="M17" s="125">
        <f t="shared" ref="M17:M23" si="0">SUM(D17:F17)</f>
        <v>28385.93</v>
      </c>
      <c r="N17" s="185">
        <v>0.4</v>
      </c>
      <c r="O17" s="171">
        <v>27326.09</v>
      </c>
      <c r="P17" s="187" t="s">
        <v>580</v>
      </c>
      <c r="Q17" s="48"/>
    </row>
    <row r="18" spans="1:19" ht="78.75" x14ac:dyDescent="0.25">
      <c r="B18" s="145" t="s">
        <v>4</v>
      </c>
      <c r="C18" s="219" t="s">
        <v>576</v>
      </c>
      <c r="D18" s="171"/>
      <c r="E18" s="171"/>
      <c r="F18" s="171">
        <v>41855.910000000003</v>
      </c>
      <c r="G18" s="171"/>
      <c r="H18" s="171"/>
      <c r="I18" s="171"/>
      <c r="J18" s="171"/>
      <c r="K18" s="171"/>
      <c r="L18" s="171"/>
      <c r="M18" s="125">
        <f t="shared" si="0"/>
        <v>41855.910000000003</v>
      </c>
      <c r="N18" s="185">
        <v>0.3</v>
      </c>
      <c r="O18" s="171">
        <v>41855.910000000003</v>
      </c>
      <c r="P18" s="187" t="s">
        <v>581</v>
      </c>
      <c r="Q18" s="48"/>
    </row>
    <row r="19" spans="1:19" ht="78.75" x14ac:dyDescent="0.25">
      <c r="B19" s="145" t="s">
        <v>33</v>
      </c>
      <c r="C19" s="220" t="s">
        <v>577</v>
      </c>
      <c r="D19" s="171"/>
      <c r="E19" s="171"/>
      <c r="F19" s="171">
        <v>12159.41</v>
      </c>
      <c r="G19" s="171"/>
      <c r="H19" s="171"/>
      <c r="I19" s="171"/>
      <c r="J19" s="171"/>
      <c r="K19" s="171"/>
      <c r="L19" s="171"/>
      <c r="M19" s="125">
        <f t="shared" si="0"/>
        <v>12159.41</v>
      </c>
      <c r="N19" s="185">
        <v>0.3</v>
      </c>
      <c r="O19" s="171">
        <v>9396.16</v>
      </c>
      <c r="P19" s="187" t="s">
        <v>582</v>
      </c>
      <c r="Q19" s="48"/>
    </row>
    <row r="20" spans="1:19" ht="63.75" thickBot="1" x14ac:dyDescent="0.3">
      <c r="B20" s="145" t="s">
        <v>34</v>
      </c>
      <c r="C20" s="196" t="s">
        <v>578</v>
      </c>
      <c r="D20" s="184"/>
      <c r="E20" s="184">
        <v>15000</v>
      </c>
      <c r="F20" s="184"/>
      <c r="G20" s="184"/>
      <c r="H20" s="184"/>
      <c r="I20" s="184"/>
      <c r="J20" s="184"/>
      <c r="K20" s="184"/>
      <c r="L20" s="184"/>
      <c r="M20" s="125">
        <f>SUM(D20:F20)</f>
        <v>15000</v>
      </c>
      <c r="N20" s="186">
        <v>0.2</v>
      </c>
      <c r="O20" s="184">
        <v>15000</v>
      </c>
      <c r="P20" s="188" t="s">
        <v>583</v>
      </c>
      <c r="Q20" s="48"/>
    </row>
    <row r="21" spans="1:19" ht="15.75" hidden="1" x14ac:dyDescent="0.25">
      <c r="B21" s="145" t="s">
        <v>35</v>
      </c>
      <c r="C21" s="16"/>
      <c r="D21" s="18"/>
      <c r="E21" s="18"/>
      <c r="F21" s="18"/>
      <c r="G21" s="18"/>
      <c r="H21" s="18"/>
      <c r="I21" s="18"/>
      <c r="J21" s="18"/>
      <c r="K21" s="18"/>
      <c r="L21" s="18"/>
      <c r="M21" s="125">
        <f t="shared" si="0"/>
        <v>0</v>
      </c>
      <c r="N21" s="123"/>
      <c r="O21" s="18"/>
      <c r="P21" s="111"/>
      <c r="Q21" s="48"/>
    </row>
    <row r="22" spans="1:19" ht="15.75" hidden="1" x14ac:dyDescent="0.25">
      <c r="B22" s="145" t="s">
        <v>36</v>
      </c>
      <c r="C22" s="214"/>
      <c r="D22" s="19"/>
      <c r="E22" s="19"/>
      <c r="F22" s="19"/>
      <c r="G22" s="19"/>
      <c r="H22" s="19"/>
      <c r="I22" s="19"/>
      <c r="J22" s="19"/>
      <c r="K22" s="19"/>
      <c r="L22" s="19"/>
      <c r="M22" s="125">
        <f t="shared" si="0"/>
        <v>0</v>
      </c>
      <c r="N22" s="124"/>
      <c r="O22" s="19"/>
      <c r="P22" s="112"/>
      <c r="Q22" s="48"/>
    </row>
    <row r="23" spans="1:19" ht="15.75" hidden="1" x14ac:dyDescent="0.25">
      <c r="A23" s="36"/>
      <c r="B23" s="145" t="s">
        <v>37</v>
      </c>
      <c r="C23" s="214"/>
      <c r="D23" s="19"/>
      <c r="E23" s="19"/>
      <c r="F23" s="19"/>
      <c r="G23" s="19"/>
      <c r="H23" s="19"/>
      <c r="I23" s="19"/>
      <c r="J23" s="19"/>
      <c r="K23" s="19"/>
      <c r="L23" s="19"/>
      <c r="M23" s="125">
        <f t="shared" si="0"/>
        <v>0</v>
      </c>
      <c r="N23" s="124"/>
      <c r="O23" s="19"/>
      <c r="P23" s="112"/>
    </row>
    <row r="24" spans="1:19" ht="15.75" x14ac:dyDescent="0.25">
      <c r="A24" s="36"/>
      <c r="C24" s="221" t="s">
        <v>174</v>
      </c>
      <c r="D24" s="23">
        <f>SUM(D16:D23)</f>
        <v>0</v>
      </c>
      <c r="E24" s="23">
        <f>SUM(E16:E23)</f>
        <v>15000</v>
      </c>
      <c r="F24" s="23">
        <f>SUM(F16:F23)</f>
        <v>97457.840000000011</v>
      </c>
      <c r="G24" s="23"/>
      <c r="H24" s="23"/>
      <c r="I24" s="23"/>
      <c r="J24" s="23"/>
      <c r="K24" s="23"/>
      <c r="L24" s="23"/>
      <c r="M24" s="23">
        <f>SUM(M16:M23)</f>
        <v>112457.84000000001</v>
      </c>
      <c r="N24" s="23">
        <f>(N16*M16)+(N17*M17)+(N18*M18)+(N19*M19)+(N20*M20)+(N21*M21)+(N22*M22)+(N23*M23)</f>
        <v>36581.603999999999</v>
      </c>
      <c r="O24" s="23">
        <f>SUM(O16:O23)</f>
        <v>108634.75</v>
      </c>
      <c r="P24" s="198"/>
      <c r="Q24" s="49"/>
    </row>
    <row r="25" spans="1:19" ht="51" customHeight="1" x14ac:dyDescent="0.25">
      <c r="A25" s="36"/>
      <c r="B25" s="99" t="s">
        <v>5</v>
      </c>
      <c r="C25" s="259" t="s">
        <v>584</v>
      </c>
      <c r="D25" s="260"/>
      <c r="E25" s="260"/>
      <c r="F25" s="260"/>
      <c r="G25" s="260"/>
      <c r="H25" s="260"/>
      <c r="I25" s="260"/>
      <c r="J25" s="260"/>
      <c r="K25" s="260"/>
      <c r="L25" s="260"/>
      <c r="M25" s="260"/>
      <c r="N25" s="260"/>
      <c r="O25" s="260"/>
      <c r="P25" s="261"/>
      <c r="Q25" s="197"/>
      <c r="R25" s="197"/>
      <c r="S25" s="197"/>
    </row>
    <row r="26" spans="1:19" ht="95.1" customHeight="1" thickBot="1" x14ac:dyDescent="0.3">
      <c r="A26" s="36"/>
      <c r="B26" s="145" t="s">
        <v>44</v>
      </c>
      <c r="C26" s="196" t="s">
        <v>585</v>
      </c>
      <c r="D26" s="184"/>
      <c r="E26" s="184"/>
      <c r="F26" s="184">
        <v>100000</v>
      </c>
      <c r="G26" s="184"/>
      <c r="H26" s="184"/>
      <c r="I26" s="184"/>
      <c r="J26" s="184"/>
      <c r="K26" s="184"/>
      <c r="L26" s="184"/>
      <c r="M26" s="125">
        <f>SUM(D26:F26)</f>
        <v>100000</v>
      </c>
      <c r="N26" s="186">
        <v>0.7</v>
      </c>
      <c r="O26" s="184">
        <v>61389.82</v>
      </c>
      <c r="P26" s="111"/>
      <c r="Q26" s="48"/>
    </row>
    <row r="27" spans="1:19" ht="15.75" hidden="1" x14ac:dyDescent="0.25">
      <c r="A27" s="36"/>
      <c r="B27" s="145" t="s">
        <v>45</v>
      </c>
      <c r="C27" s="16"/>
      <c r="D27" s="18"/>
      <c r="E27" s="18"/>
      <c r="F27" s="18"/>
      <c r="G27" s="18"/>
      <c r="H27" s="18"/>
      <c r="I27" s="18"/>
      <c r="J27" s="18"/>
      <c r="K27" s="18"/>
      <c r="L27" s="18"/>
      <c r="M27" s="125">
        <f t="shared" ref="M27:M33" si="1">SUM(D27:F27)</f>
        <v>0</v>
      </c>
      <c r="N27" s="123"/>
      <c r="O27" s="18"/>
      <c r="P27" s="111"/>
      <c r="Q27" s="48"/>
    </row>
    <row r="28" spans="1:19" ht="15.75" hidden="1" x14ac:dyDescent="0.25">
      <c r="A28" s="36"/>
      <c r="B28" s="145" t="s">
        <v>38</v>
      </c>
      <c r="C28" s="16"/>
      <c r="D28" s="18"/>
      <c r="E28" s="18"/>
      <c r="F28" s="18"/>
      <c r="G28" s="18"/>
      <c r="H28" s="18"/>
      <c r="I28" s="18"/>
      <c r="J28" s="18"/>
      <c r="K28" s="18"/>
      <c r="L28" s="18"/>
      <c r="M28" s="125">
        <f t="shared" si="1"/>
        <v>0</v>
      </c>
      <c r="N28" s="123"/>
      <c r="O28" s="18"/>
      <c r="P28" s="111"/>
      <c r="Q28" s="48"/>
    </row>
    <row r="29" spans="1:19" ht="15.75" hidden="1" x14ac:dyDescent="0.25">
      <c r="A29" s="36"/>
      <c r="B29" s="145" t="s">
        <v>39</v>
      </c>
      <c r="C29" s="16"/>
      <c r="D29" s="18"/>
      <c r="E29" s="18"/>
      <c r="F29" s="18"/>
      <c r="G29" s="18"/>
      <c r="H29" s="18"/>
      <c r="I29" s="18"/>
      <c r="J29" s="18"/>
      <c r="K29" s="18"/>
      <c r="L29" s="18"/>
      <c r="M29" s="125">
        <f t="shared" si="1"/>
        <v>0</v>
      </c>
      <c r="N29" s="123"/>
      <c r="O29" s="18"/>
      <c r="P29" s="111"/>
      <c r="Q29" s="48"/>
    </row>
    <row r="30" spans="1:19" ht="15.75" hidden="1" x14ac:dyDescent="0.25">
      <c r="A30" s="36"/>
      <c r="B30" s="145" t="s">
        <v>40</v>
      </c>
      <c r="C30" s="16"/>
      <c r="D30" s="18"/>
      <c r="E30" s="18"/>
      <c r="F30" s="18"/>
      <c r="G30" s="18"/>
      <c r="H30" s="18"/>
      <c r="I30" s="18"/>
      <c r="J30" s="18"/>
      <c r="K30" s="18"/>
      <c r="L30" s="18"/>
      <c r="M30" s="125">
        <f t="shared" si="1"/>
        <v>0</v>
      </c>
      <c r="N30" s="123"/>
      <c r="O30" s="18"/>
      <c r="P30" s="111"/>
      <c r="Q30" s="48"/>
    </row>
    <row r="31" spans="1:19" ht="15.75" hidden="1" x14ac:dyDescent="0.25">
      <c r="A31" s="36"/>
      <c r="B31" s="145" t="s">
        <v>41</v>
      </c>
      <c r="C31" s="16"/>
      <c r="D31" s="18"/>
      <c r="E31" s="18"/>
      <c r="F31" s="18"/>
      <c r="G31" s="18"/>
      <c r="H31" s="18"/>
      <c r="I31" s="18"/>
      <c r="J31" s="18"/>
      <c r="K31" s="18"/>
      <c r="L31" s="18"/>
      <c r="M31" s="125">
        <f t="shared" si="1"/>
        <v>0</v>
      </c>
      <c r="N31" s="123"/>
      <c r="O31" s="18"/>
      <c r="P31" s="111"/>
      <c r="Q31" s="48"/>
    </row>
    <row r="32" spans="1:19" ht="15.75" hidden="1" x14ac:dyDescent="0.25">
      <c r="A32" s="36"/>
      <c r="B32" s="145" t="s">
        <v>42</v>
      </c>
      <c r="C32" s="214"/>
      <c r="D32" s="19"/>
      <c r="E32" s="19"/>
      <c r="F32" s="19"/>
      <c r="G32" s="19"/>
      <c r="H32" s="19"/>
      <c r="I32" s="19"/>
      <c r="J32" s="19"/>
      <c r="K32" s="19"/>
      <c r="L32" s="19"/>
      <c r="M32" s="125">
        <f t="shared" si="1"/>
        <v>0</v>
      </c>
      <c r="N32" s="124"/>
      <c r="O32" s="19"/>
      <c r="P32" s="112"/>
      <c r="Q32" s="48"/>
    </row>
    <row r="33" spans="1:17" ht="15.75" hidden="1" x14ac:dyDescent="0.25">
      <c r="A33" s="36"/>
      <c r="B33" s="145" t="s">
        <v>43</v>
      </c>
      <c r="C33" s="214"/>
      <c r="D33" s="19"/>
      <c r="E33" s="19"/>
      <c r="F33" s="19"/>
      <c r="G33" s="19"/>
      <c r="H33" s="19"/>
      <c r="I33" s="19"/>
      <c r="J33" s="19"/>
      <c r="K33" s="19"/>
      <c r="L33" s="19"/>
      <c r="M33" s="125">
        <f t="shared" si="1"/>
        <v>0</v>
      </c>
      <c r="N33" s="124"/>
      <c r="O33" s="19"/>
      <c r="P33" s="112"/>
      <c r="Q33" s="48"/>
    </row>
    <row r="34" spans="1:17" ht="15.75" x14ac:dyDescent="0.25">
      <c r="A34" s="36"/>
      <c r="C34" s="222" t="s">
        <v>174</v>
      </c>
      <c r="D34" s="23">
        <f>SUM(D26:D33)</f>
        <v>0</v>
      </c>
      <c r="E34" s="23">
        <f>SUM(E26:E33)</f>
        <v>0</v>
      </c>
      <c r="F34" s="23">
        <f>SUM(F26:F33)</f>
        <v>100000</v>
      </c>
      <c r="G34" s="23"/>
      <c r="H34" s="23"/>
      <c r="I34" s="23"/>
      <c r="J34" s="23"/>
      <c r="K34" s="23"/>
      <c r="L34" s="23"/>
      <c r="M34" s="23">
        <f>SUM(M26:M33)</f>
        <v>100000</v>
      </c>
      <c r="N34" s="20">
        <f>(N26*M26)+(N27*M27)+(N28*M28)+(N29*M29)+(N30*M30)+(N31*M31)+(N32*M32)+(N33*M33)</f>
        <v>70000</v>
      </c>
      <c r="O34" s="20">
        <f>SUM(O26:O33)</f>
        <v>61389.82</v>
      </c>
      <c r="P34" s="112"/>
      <c r="Q34" s="49"/>
    </row>
    <row r="35" spans="1:17" ht="51" customHeight="1" x14ac:dyDescent="0.25">
      <c r="A35" s="36"/>
      <c r="B35" s="99" t="s">
        <v>6</v>
      </c>
      <c r="C35" s="243" t="s">
        <v>586</v>
      </c>
      <c r="D35" s="244"/>
      <c r="E35" s="244"/>
      <c r="F35" s="244"/>
      <c r="G35" s="244"/>
      <c r="H35" s="244"/>
      <c r="I35" s="244"/>
      <c r="J35" s="244"/>
      <c r="K35" s="244"/>
      <c r="L35" s="244"/>
      <c r="M35" s="244"/>
      <c r="N35" s="244"/>
      <c r="O35" s="245"/>
      <c r="P35" s="244"/>
      <c r="Q35" s="47"/>
    </row>
    <row r="36" spans="1:17" ht="110.25" x14ac:dyDescent="0.25">
      <c r="A36" s="36"/>
      <c r="B36" s="145" t="s">
        <v>46</v>
      </c>
      <c r="C36" s="219" t="s">
        <v>587</v>
      </c>
      <c r="D36" s="171">
        <v>20000</v>
      </c>
      <c r="E36" s="171">
        <v>20000</v>
      </c>
      <c r="F36" s="171">
        <v>20000</v>
      </c>
      <c r="G36" s="171"/>
      <c r="H36" s="171"/>
      <c r="I36" s="171"/>
      <c r="J36" s="171"/>
      <c r="K36" s="171"/>
      <c r="L36" s="171"/>
      <c r="M36" s="125">
        <f>SUM(D36:L36)</f>
        <v>60000</v>
      </c>
      <c r="N36" s="185">
        <v>0.38</v>
      </c>
      <c r="O36" s="18">
        <v>45453.14</v>
      </c>
      <c r="P36" s="111"/>
      <c r="Q36" s="48"/>
    </row>
    <row r="37" spans="1:17" ht="157.5" x14ac:dyDescent="0.25">
      <c r="A37" s="36"/>
      <c r="B37" s="145" t="s">
        <v>47</v>
      </c>
      <c r="C37" s="219" t="s">
        <v>588</v>
      </c>
      <c r="D37" s="171"/>
      <c r="E37" s="171">
        <v>5000</v>
      </c>
      <c r="F37" s="171"/>
      <c r="G37" s="171"/>
      <c r="H37" s="171"/>
      <c r="I37" s="171"/>
      <c r="J37" s="171"/>
      <c r="K37" s="171"/>
      <c r="L37" s="171"/>
      <c r="M37" s="125">
        <f t="shared" ref="M37:M39" si="2">SUM(D37:L37)</f>
        <v>5000</v>
      </c>
      <c r="N37" s="185">
        <v>0.45</v>
      </c>
      <c r="O37" s="18">
        <v>5000</v>
      </c>
      <c r="P37" s="111"/>
      <c r="Q37" s="48"/>
    </row>
    <row r="38" spans="1:17" ht="110.25" x14ac:dyDescent="0.25">
      <c r="A38" s="36"/>
      <c r="B38" s="145" t="s">
        <v>48</v>
      </c>
      <c r="C38" s="219" t="s">
        <v>589</v>
      </c>
      <c r="D38" s="171"/>
      <c r="E38" s="171"/>
      <c r="F38" s="171"/>
      <c r="G38" s="171"/>
      <c r="H38" s="171"/>
      <c r="I38" s="171"/>
      <c r="J38" s="171">
        <v>10000</v>
      </c>
      <c r="K38" s="171">
        <v>10000</v>
      </c>
      <c r="L38" s="171">
        <v>10000</v>
      </c>
      <c r="M38" s="125">
        <f t="shared" si="2"/>
        <v>30000</v>
      </c>
      <c r="N38" s="185"/>
      <c r="O38" s="18">
        <v>30000</v>
      </c>
      <c r="P38" s="111"/>
      <c r="Q38" s="48"/>
    </row>
    <row r="39" spans="1:17" ht="57.95" customHeight="1" thickBot="1" x14ac:dyDescent="0.3">
      <c r="A39" s="36"/>
      <c r="B39" s="145" t="s">
        <v>49</v>
      </c>
      <c r="C39" s="196" t="s">
        <v>590</v>
      </c>
      <c r="D39" s="184"/>
      <c r="E39" s="184"/>
      <c r="F39" s="184"/>
      <c r="G39" s="184">
        <v>12000</v>
      </c>
      <c r="H39" s="184"/>
      <c r="I39" s="184">
        <v>11259.28</v>
      </c>
      <c r="J39" s="184"/>
      <c r="K39" s="184"/>
      <c r="L39" s="184"/>
      <c r="M39" s="125">
        <f t="shared" si="2"/>
        <v>23259.279999999999</v>
      </c>
      <c r="N39" s="186">
        <v>0.3</v>
      </c>
      <c r="O39" s="18">
        <v>22336.42</v>
      </c>
      <c r="P39" s="111"/>
      <c r="Q39" s="48"/>
    </row>
    <row r="40" spans="1:17" s="36" customFormat="1" ht="15.75" hidden="1" x14ac:dyDescent="0.25">
      <c r="B40" s="145" t="s">
        <v>50</v>
      </c>
      <c r="C40" s="16"/>
      <c r="D40" s="18"/>
      <c r="E40" s="18"/>
      <c r="F40" s="18"/>
      <c r="G40" s="18"/>
      <c r="H40" s="18"/>
      <c r="I40" s="18"/>
      <c r="J40" s="18"/>
      <c r="K40" s="18"/>
      <c r="L40" s="18"/>
      <c r="M40" s="125">
        <f t="shared" ref="M40:M43" si="3">SUM(D40:F40)</f>
        <v>0</v>
      </c>
      <c r="N40" s="123"/>
      <c r="O40" s="18"/>
      <c r="P40" s="111"/>
      <c r="Q40" s="48"/>
    </row>
    <row r="41" spans="1:17" s="36" customFormat="1" ht="15.75" hidden="1" x14ac:dyDescent="0.25">
      <c r="B41" s="145" t="s">
        <v>51</v>
      </c>
      <c r="C41" s="16"/>
      <c r="D41" s="18"/>
      <c r="E41" s="18"/>
      <c r="F41" s="18"/>
      <c r="G41" s="18"/>
      <c r="H41" s="18"/>
      <c r="I41" s="18"/>
      <c r="J41" s="18"/>
      <c r="K41" s="18"/>
      <c r="L41" s="18"/>
      <c r="M41" s="125">
        <f t="shared" si="3"/>
        <v>0</v>
      </c>
      <c r="N41" s="123"/>
      <c r="O41" s="18"/>
      <c r="P41" s="111"/>
      <c r="Q41" s="48"/>
    </row>
    <row r="42" spans="1:17" s="36" customFormat="1" ht="15.75" hidden="1" x14ac:dyDescent="0.25">
      <c r="A42" s="35"/>
      <c r="B42" s="145" t="s">
        <v>52</v>
      </c>
      <c r="C42" s="214"/>
      <c r="D42" s="19"/>
      <c r="E42" s="19"/>
      <c r="F42" s="19"/>
      <c r="G42" s="19"/>
      <c r="H42" s="19"/>
      <c r="I42" s="19"/>
      <c r="J42" s="19"/>
      <c r="K42" s="19"/>
      <c r="L42" s="19"/>
      <c r="M42" s="125">
        <f t="shared" si="3"/>
        <v>0</v>
      </c>
      <c r="N42" s="124"/>
      <c r="O42" s="19"/>
      <c r="P42" s="112"/>
      <c r="Q42" s="48"/>
    </row>
    <row r="43" spans="1:17" ht="15.75" hidden="1" x14ac:dyDescent="0.25">
      <c r="B43" s="145" t="s">
        <v>53</v>
      </c>
      <c r="C43" s="214"/>
      <c r="D43" s="19"/>
      <c r="E43" s="19"/>
      <c r="F43" s="19"/>
      <c r="G43" s="19"/>
      <c r="H43" s="19"/>
      <c r="I43" s="19"/>
      <c r="J43" s="19"/>
      <c r="K43" s="19"/>
      <c r="L43" s="19"/>
      <c r="M43" s="125">
        <f t="shared" si="3"/>
        <v>0</v>
      </c>
      <c r="N43" s="124"/>
      <c r="O43" s="19"/>
      <c r="P43" s="112"/>
      <c r="Q43" s="48"/>
    </row>
    <row r="44" spans="1:17" ht="15.75" x14ac:dyDescent="0.25">
      <c r="C44" s="222" t="s">
        <v>174</v>
      </c>
      <c r="D44" s="23">
        <f>SUM(D36:D43)</f>
        <v>20000</v>
      </c>
      <c r="E44" s="23">
        <f t="shared" ref="E44:L44" si="4">SUM(E36:E43)</f>
        <v>25000</v>
      </c>
      <c r="F44" s="23">
        <f t="shared" si="4"/>
        <v>20000</v>
      </c>
      <c r="G44" s="23">
        <f t="shared" si="4"/>
        <v>12000</v>
      </c>
      <c r="H44" s="23">
        <f t="shared" si="4"/>
        <v>0</v>
      </c>
      <c r="I44" s="23">
        <f t="shared" si="4"/>
        <v>11259.28</v>
      </c>
      <c r="J44" s="23">
        <f t="shared" si="4"/>
        <v>10000</v>
      </c>
      <c r="K44" s="23">
        <f t="shared" si="4"/>
        <v>10000</v>
      </c>
      <c r="L44" s="23">
        <f t="shared" si="4"/>
        <v>10000</v>
      </c>
      <c r="M44" s="23">
        <f>SUM(M36:M43)</f>
        <v>118259.28</v>
      </c>
      <c r="N44" s="20">
        <f>(N36*M36)+(N37*M37)+(N38*M38)+(N39*M39)+(N40*M40)+(N41*M41)+(N42*M42)+(N43*M43)</f>
        <v>32027.784</v>
      </c>
      <c r="O44" s="20">
        <f>SUM(O36:O43)</f>
        <v>102789.56</v>
      </c>
      <c r="P44" s="112"/>
      <c r="Q44" s="49"/>
    </row>
    <row r="45" spans="1:17" ht="51" hidden="1" customHeight="1" x14ac:dyDescent="0.25">
      <c r="B45" s="99" t="s">
        <v>54</v>
      </c>
      <c r="C45" s="244"/>
      <c r="D45" s="244"/>
      <c r="E45" s="244"/>
      <c r="F45" s="244"/>
      <c r="G45" s="244"/>
      <c r="H45" s="244"/>
      <c r="I45" s="244"/>
      <c r="J45" s="244"/>
      <c r="K45" s="244"/>
      <c r="L45" s="244"/>
      <c r="M45" s="244"/>
      <c r="N45" s="244"/>
      <c r="O45" s="245"/>
      <c r="P45" s="244"/>
      <c r="Q45" s="47"/>
    </row>
    <row r="46" spans="1:17" ht="15.75" hidden="1" x14ac:dyDescent="0.25">
      <c r="B46" s="145" t="s">
        <v>55</v>
      </c>
      <c r="C46" s="16"/>
      <c r="D46" s="18"/>
      <c r="E46" s="18"/>
      <c r="F46" s="18"/>
      <c r="G46" s="18"/>
      <c r="H46" s="18"/>
      <c r="I46" s="18"/>
      <c r="J46" s="18"/>
      <c r="K46" s="18"/>
      <c r="L46" s="18"/>
      <c r="M46" s="125">
        <f>SUM(D46:F46)</f>
        <v>0</v>
      </c>
      <c r="N46" s="123"/>
      <c r="O46" s="18"/>
      <c r="P46" s="111"/>
      <c r="Q46" s="48"/>
    </row>
    <row r="47" spans="1:17" ht="15.75" hidden="1" x14ac:dyDescent="0.25">
      <c r="B47" s="145" t="s">
        <v>56</v>
      </c>
      <c r="C47" s="16"/>
      <c r="D47" s="18"/>
      <c r="E47" s="18"/>
      <c r="F47" s="18"/>
      <c r="G47" s="18"/>
      <c r="H47" s="18"/>
      <c r="I47" s="18"/>
      <c r="J47" s="18"/>
      <c r="K47" s="18"/>
      <c r="L47" s="18"/>
      <c r="M47" s="125">
        <f t="shared" ref="M47:M53" si="5">SUM(D47:F47)</f>
        <v>0</v>
      </c>
      <c r="N47" s="123"/>
      <c r="O47" s="18"/>
      <c r="P47" s="111"/>
      <c r="Q47" s="48"/>
    </row>
    <row r="48" spans="1:17" ht="15.75" hidden="1" x14ac:dyDescent="0.25">
      <c r="B48" s="145" t="s">
        <v>57</v>
      </c>
      <c r="C48" s="16"/>
      <c r="D48" s="18"/>
      <c r="E48" s="18"/>
      <c r="F48" s="18"/>
      <c r="G48" s="18"/>
      <c r="H48" s="18"/>
      <c r="I48" s="18"/>
      <c r="J48" s="18"/>
      <c r="K48" s="18"/>
      <c r="L48" s="18"/>
      <c r="M48" s="125">
        <f t="shared" si="5"/>
        <v>0</v>
      </c>
      <c r="N48" s="123"/>
      <c r="O48" s="18"/>
      <c r="P48" s="111"/>
      <c r="Q48" s="48"/>
    </row>
    <row r="49" spans="1:17" ht="15.75" hidden="1" x14ac:dyDescent="0.25">
      <c r="B49" s="145" t="s">
        <v>58</v>
      </c>
      <c r="C49" s="16"/>
      <c r="D49" s="18"/>
      <c r="E49" s="18"/>
      <c r="F49" s="18"/>
      <c r="G49" s="18"/>
      <c r="H49" s="18"/>
      <c r="I49" s="18"/>
      <c r="J49" s="18"/>
      <c r="K49" s="18"/>
      <c r="L49" s="18"/>
      <c r="M49" s="125">
        <f t="shared" si="5"/>
        <v>0</v>
      </c>
      <c r="N49" s="123"/>
      <c r="O49" s="18"/>
      <c r="P49" s="111"/>
      <c r="Q49" s="48"/>
    </row>
    <row r="50" spans="1:17" ht="15.75" hidden="1" x14ac:dyDescent="0.25">
      <c r="B50" s="145" t="s">
        <v>59</v>
      </c>
      <c r="C50" s="16"/>
      <c r="D50" s="18"/>
      <c r="E50" s="18"/>
      <c r="F50" s="18"/>
      <c r="G50" s="18"/>
      <c r="H50" s="18"/>
      <c r="I50" s="18"/>
      <c r="J50" s="18"/>
      <c r="K50" s="18"/>
      <c r="L50" s="18"/>
      <c r="M50" s="125">
        <f t="shared" si="5"/>
        <v>0</v>
      </c>
      <c r="N50" s="123"/>
      <c r="O50" s="18"/>
      <c r="P50" s="111"/>
      <c r="Q50" s="48"/>
    </row>
    <row r="51" spans="1:17" ht="15.75" hidden="1" x14ac:dyDescent="0.25">
      <c r="A51" s="36"/>
      <c r="B51" s="145" t="s">
        <v>60</v>
      </c>
      <c r="C51" s="16"/>
      <c r="D51" s="18"/>
      <c r="E51" s="18"/>
      <c r="F51" s="18"/>
      <c r="G51" s="18"/>
      <c r="H51" s="18"/>
      <c r="I51" s="18"/>
      <c r="J51" s="18"/>
      <c r="K51" s="18"/>
      <c r="L51" s="18"/>
      <c r="M51" s="125">
        <f t="shared" si="5"/>
        <v>0</v>
      </c>
      <c r="N51" s="123"/>
      <c r="O51" s="18"/>
      <c r="P51" s="111"/>
      <c r="Q51" s="48"/>
    </row>
    <row r="52" spans="1:17" s="36" customFormat="1" ht="15.75" hidden="1" x14ac:dyDescent="0.25">
      <c r="A52" s="35"/>
      <c r="B52" s="145" t="s">
        <v>61</v>
      </c>
      <c r="C52" s="214"/>
      <c r="D52" s="19"/>
      <c r="E52" s="19"/>
      <c r="F52" s="19"/>
      <c r="G52" s="19"/>
      <c r="H52" s="19"/>
      <c r="I52" s="19"/>
      <c r="J52" s="19"/>
      <c r="K52" s="19"/>
      <c r="L52" s="19"/>
      <c r="M52" s="125">
        <f t="shared" si="5"/>
        <v>0</v>
      </c>
      <c r="N52" s="124"/>
      <c r="O52" s="19"/>
      <c r="P52" s="112"/>
      <c r="Q52" s="48"/>
    </row>
    <row r="53" spans="1:17" ht="15.75" hidden="1" x14ac:dyDescent="0.25">
      <c r="B53" s="145" t="s">
        <v>62</v>
      </c>
      <c r="C53" s="214"/>
      <c r="D53" s="19"/>
      <c r="E53" s="19"/>
      <c r="F53" s="19"/>
      <c r="G53" s="19"/>
      <c r="H53" s="19"/>
      <c r="I53" s="19"/>
      <c r="J53" s="19"/>
      <c r="K53" s="19"/>
      <c r="L53" s="19"/>
      <c r="M53" s="125">
        <f t="shared" si="5"/>
        <v>0</v>
      </c>
      <c r="N53" s="124"/>
      <c r="O53" s="19"/>
      <c r="P53" s="112"/>
      <c r="Q53" s="48"/>
    </row>
    <row r="54" spans="1:17" ht="15.75" hidden="1" x14ac:dyDescent="0.25">
      <c r="C54" s="222" t="s">
        <v>174</v>
      </c>
      <c r="D54" s="20">
        <f>SUM(D46:D53)</f>
        <v>0</v>
      </c>
      <c r="E54" s="20">
        <f>SUM(E46:E53)</f>
        <v>0</v>
      </c>
      <c r="F54" s="20">
        <f>SUM(F46:F53)</f>
        <v>0</v>
      </c>
      <c r="G54" s="20"/>
      <c r="H54" s="20"/>
      <c r="I54" s="20"/>
      <c r="J54" s="20"/>
      <c r="K54" s="20"/>
      <c r="L54" s="20"/>
      <c r="M54" s="20">
        <f>SUM(M46:M53)</f>
        <v>0</v>
      </c>
      <c r="N54" s="20">
        <f>(N46*M46)+(N47*M47)+(N48*M48)+(N49*M49)+(N50*M50)+(N51*M51)+(N52*M52)+(N53*M53)</f>
        <v>0</v>
      </c>
      <c r="O54" s="20">
        <f>SUM(O46:O53)</f>
        <v>0</v>
      </c>
      <c r="P54" s="112"/>
      <c r="Q54" s="49"/>
    </row>
    <row r="55" spans="1:17" ht="15.75" x14ac:dyDescent="0.25">
      <c r="B55" s="10"/>
      <c r="C55" s="11"/>
      <c r="D55" s="9"/>
      <c r="E55" s="9"/>
      <c r="F55" s="9"/>
      <c r="G55" s="9"/>
      <c r="H55" s="9"/>
      <c r="I55" s="9"/>
      <c r="J55" s="9"/>
      <c r="K55" s="9"/>
      <c r="L55" s="9"/>
      <c r="M55" s="9"/>
      <c r="N55" s="9"/>
      <c r="O55" s="9"/>
      <c r="P55" s="9"/>
      <c r="Q55" s="48"/>
    </row>
    <row r="56" spans="1:17" ht="51" customHeight="1" x14ac:dyDescent="0.25">
      <c r="B56" s="99" t="s">
        <v>7</v>
      </c>
      <c r="C56" s="246" t="s">
        <v>591</v>
      </c>
      <c r="D56" s="246"/>
      <c r="E56" s="246"/>
      <c r="F56" s="246"/>
      <c r="G56" s="246"/>
      <c r="H56" s="246"/>
      <c r="I56" s="246"/>
      <c r="J56" s="246"/>
      <c r="K56" s="246"/>
      <c r="L56" s="246"/>
      <c r="M56" s="246"/>
      <c r="N56" s="246"/>
      <c r="O56" s="247"/>
      <c r="P56" s="246"/>
      <c r="Q56" s="17"/>
    </row>
    <row r="57" spans="1:17" ht="51" customHeight="1" x14ac:dyDescent="0.25">
      <c r="B57" s="99" t="s">
        <v>66</v>
      </c>
      <c r="C57" s="243" t="s">
        <v>592</v>
      </c>
      <c r="D57" s="244"/>
      <c r="E57" s="244"/>
      <c r="F57" s="244"/>
      <c r="G57" s="244"/>
      <c r="H57" s="244"/>
      <c r="I57" s="244"/>
      <c r="J57" s="244"/>
      <c r="K57" s="244"/>
      <c r="L57" s="244"/>
      <c r="M57" s="244"/>
      <c r="N57" s="244"/>
      <c r="O57" s="245"/>
      <c r="P57" s="244"/>
      <c r="Q57" s="47"/>
    </row>
    <row r="58" spans="1:17" ht="47.25" x14ac:dyDescent="0.25">
      <c r="B58" s="145" t="s">
        <v>68</v>
      </c>
      <c r="C58" s="219" t="s">
        <v>593</v>
      </c>
      <c r="D58" s="171">
        <v>20000</v>
      </c>
      <c r="E58" s="171"/>
      <c r="F58" s="171"/>
      <c r="G58" s="171"/>
      <c r="H58" s="171"/>
      <c r="I58" s="171"/>
      <c r="J58" s="171"/>
      <c r="K58" s="171"/>
      <c r="L58" s="171"/>
      <c r="M58" s="125">
        <f>SUM(D58:L58)</f>
        <v>20000</v>
      </c>
      <c r="N58" s="185">
        <v>0.6</v>
      </c>
      <c r="O58" s="18">
        <v>14271.89</v>
      </c>
      <c r="P58" s="111"/>
      <c r="Q58" s="48"/>
    </row>
    <row r="59" spans="1:17" ht="31.5" x14ac:dyDescent="0.25">
      <c r="B59" s="145" t="s">
        <v>67</v>
      </c>
      <c r="C59" s="223" t="s">
        <v>594</v>
      </c>
      <c r="D59" s="171"/>
      <c r="E59" s="171">
        <v>10000</v>
      </c>
      <c r="F59" s="171"/>
      <c r="G59" s="171"/>
      <c r="H59" s="171"/>
      <c r="I59" s="171"/>
      <c r="J59" s="171"/>
      <c r="K59" s="171"/>
      <c r="L59" s="171"/>
      <c r="M59" s="125">
        <f t="shared" ref="M59:M68" si="6">SUM(D59:L59)</f>
        <v>10000</v>
      </c>
      <c r="N59" s="185"/>
      <c r="O59" s="18">
        <v>10000</v>
      </c>
      <c r="P59" s="111"/>
      <c r="Q59" s="48"/>
    </row>
    <row r="60" spans="1:17" ht="31.5" x14ac:dyDescent="0.25">
      <c r="B60" s="145" t="s">
        <v>69</v>
      </c>
      <c r="C60" s="223" t="s">
        <v>595</v>
      </c>
      <c r="D60" s="171"/>
      <c r="E60" s="171">
        <v>24304.28</v>
      </c>
      <c r="F60" s="171"/>
      <c r="G60" s="171"/>
      <c r="H60" s="171"/>
      <c r="I60" s="171"/>
      <c r="J60" s="171"/>
      <c r="K60" s="171"/>
      <c r="L60" s="171"/>
      <c r="M60" s="125">
        <f t="shared" si="6"/>
        <v>24304.28</v>
      </c>
      <c r="N60" s="185">
        <v>0.4</v>
      </c>
      <c r="O60" s="18">
        <v>24304.28</v>
      </c>
      <c r="P60" s="111"/>
      <c r="Q60" s="48"/>
    </row>
    <row r="61" spans="1:17" ht="94.5" x14ac:dyDescent="0.25">
      <c r="B61" s="145" t="s">
        <v>70</v>
      </c>
      <c r="C61" s="223" t="s">
        <v>596</v>
      </c>
      <c r="D61" s="171"/>
      <c r="E61" s="171">
        <v>27900</v>
      </c>
      <c r="F61" s="171"/>
      <c r="G61" s="171"/>
      <c r="H61" s="171"/>
      <c r="I61" s="171"/>
      <c r="J61" s="171"/>
      <c r="K61" s="171"/>
      <c r="L61" s="171"/>
      <c r="M61" s="125">
        <f t="shared" si="6"/>
        <v>27900</v>
      </c>
      <c r="N61" s="185">
        <v>0.3</v>
      </c>
      <c r="O61" s="18">
        <v>27900</v>
      </c>
      <c r="P61" s="111"/>
      <c r="Q61" s="48"/>
    </row>
    <row r="62" spans="1:17" ht="94.5" x14ac:dyDescent="0.25">
      <c r="B62" s="145" t="s">
        <v>71</v>
      </c>
      <c r="C62" s="219" t="s">
        <v>597</v>
      </c>
      <c r="D62" s="171"/>
      <c r="E62" s="171"/>
      <c r="F62" s="171"/>
      <c r="G62" s="171"/>
      <c r="H62" s="171"/>
      <c r="I62" s="171"/>
      <c r="J62" s="171"/>
      <c r="K62" s="171">
        <v>43195.83</v>
      </c>
      <c r="L62" s="171"/>
      <c r="M62" s="125">
        <f t="shared" si="6"/>
        <v>43195.83</v>
      </c>
      <c r="N62" s="185">
        <v>0.4</v>
      </c>
      <c r="O62" s="18">
        <v>40195.83</v>
      </c>
      <c r="P62" s="111"/>
      <c r="Q62" s="48"/>
    </row>
    <row r="63" spans="1:17" ht="31.5" x14ac:dyDescent="0.25">
      <c r="B63" s="145" t="s">
        <v>72</v>
      </c>
      <c r="C63" s="219" t="s">
        <v>598</v>
      </c>
      <c r="D63" s="171"/>
      <c r="E63" s="171"/>
      <c r="F63" s="171"/>
      <c r="G63" s="171"/>
      <c r="H63" s="171"/>
      <c r="I63" s="171"/>
      <c r="J63" s="171">
        <v>30000</v>
      </c>
      <c r="K63" s="171"/>
      <c r="L63" s="171"/>
      <c r="M63" s="125">
        <f t="shared" si="6"/>
        <v>30000</v>
      </c>
      <c r="N63" s="185">
        <v>0.4</v>
      </c>
      <c r="O63" s="18">
        <v>30000</v>
      </c>
      <c r="P63" s="111"/>
      <c r="Q63" s="48"/>
    </row>
    <row r="64" spans="1:17" ht="47.25" x14ac:dyDescent="0.25">
      <c r="A64" s="36"/>
      <c r="B64" s="145" t="s">
        <v>73</v>
      </c>
      <c r="C64" s="219" t="s">
        <v>599</v>
      </c>
      <c r="D64" s="200"/>
      <c r="E64" s="200"/>
      <c r="F64" s="200"/>
      <c r="G64" s="200"/>
      <c r="H64" s="200"/>
      <c r="I64" s="200"/>
      <c r="J64" s="200">
        <v>20000</v>
      </c>
      <c r="K64" s="200"/>
      <c r="L64" s="200">
        <v>69000</v>
      </c>
      <c r="M64" s="125">
        <f t="shared" si="6"/>
        <v>89000</v>
      </c>
      <c r="N64" s="202">
        <v>0.4</v>
      </c>
      <c r="O64" s="19">
        <v>70280.25</v>
      </c>
      <c r="P64" s="112"/>
      <c r="Q64" s="48"/>
    </row>
    <row r="65" spans="1:17" s="36" customFormat="1" ht="63" x14ac:dyDescent="0.25">
      <c r="B65" s="145" t="s">
        <v>74</v>
      </c>
      <c r="C65" s="219" t="s">
        <v>600</v>
      </c>
      <c r="D65" s="200"/>
      <c r="E65" s="200"/>
      <c r="F65" s="200"/>
      <c r="G65" s="200"/>
      <c r="H65" s="200"/>
      <c r="I65" s="200">
        <v>40005.19</v>
      </c>
      <c r="J65" s="200"/>
      <c r="K65" s="200"/>
      <c r="L65" s="200"/>
      <c r="M65" s="125">
        <f t="shared" si="6"/>
        <v>40005.19</v>
      </c>
      <c r="N65" s="202">
        <v>0.3</v>
      </c>
      <c r="O65" s="19">
        <v>36324.35</v>
      </c>
      <c r="P65" s="112"/>
      <c r="Q65" s="48"/>
    </row>
    <row r="66" spans="1:17" s="36" customFormat="1" ht="78.75" x14ac:dyDescent="0.25">
      <c r="B66" s="145" t="s">
        <v>604</v>
      </c>
      <c r="C66" s="219" t="s">
        <v>601</v>
      </c>
      <c r="D66" s="200"/>
      <c r="E66" s="200"/>
      <c r="F66" s="200"/>
      <c r="G66" s="200">
        <v>92128</v>
      </c>
      <c r="H66" s="200"/>
      <c r="I66" s="200"/>
      <c r="J66" s="200"/>
      <c r="K66" s="200"/>
      <c r="L66" s="200"/>
      <c r="M66" s="125">
        <f t="shared" si="6"/>
        <v>92128</v>
      </c>
      <c r="N66" s="202">
        <v>0.3</v>
      </c>
      <c r="O66" s="19">
        <v>88535.18</v>
      </c>
      <c r="P66" s="112"/>
      <c r="Q66" s="48"/>
    </row>
    <row r="67" spans="1:17" s="36" customFormat="1" ht="63" x14ac:dyDescent="0.25">
      <c r="B67" s="145" t="s">
        <v>605</v>
      </c>
      <c r="C67" s="219" t="s">
        <v>602</v>
      </c>
      <c r="D67" s="200"/>
      <c r="E67" s="200"/>
      <c r="F67" s="200"/>
      <c r="G67" s="200"/>
      <c r="H67" s="200">
        <v>36000</v>
      </c>
      <c r="I67" s="200"/>
      <c r="J67" s="200"/>
      <c r="K67" s="200"/>
      <c r="L67" s="200"/>
      <c r="M67" s="125">
        <f t="shared" si="6"/>
        <v>36000</v>
      </c>
      <c r="N67" s="202">
        <v>0.3</v>
      </c>
      <c r="O67" s="19">
        <v>36000</v>
      </c>
      <c r="P67" s="112"/>
      <c r="Q67" s="48"/>
    </row>
    <row r="68" spans="1:17" s="36" customFormat="1" ht="94.5" x14ac:dyDescent="0.25">
      <c r="B68" s="145" t="s">
        <v>606</v>
      </c>
      <c r="C68" s="224" t="s">
        <v>603</v>
      </c>
      <c r="D68" s="201"/>
      <c r="E68" s="201"/>
      <c r="F68" s="201"/>
      <c r="G68" s="201"/>
      <c r="H68" s="201">
        <v>21371.05</v>
      </c>
      <c r="I68" s="201"/>
      <c r="J68" s="201"/>
      <c r="K68" s="201"/>
      <c r="L68" s="201"/>
      <c r="M68" s="125">
        <f t="shared" si="6"/>
        <v>21371.05</v>
      </c>
      <c r="N68" s="203">
        <v>0.3</v>
      </c>
      <c r="O68" s="19">
        <v>21371.05</v>
      </c>
      <c r="P68" s="112"/>
      <c r="Q68" s="48"/>
    </row>
    <row r="69" spans="1:17" s="36" customFormat="1" ht="15.75" x14ac:dyDescent="0.25">
      <c r="A69" s="35"/>
      <c r="B69" s="35"/>
      <c r="C69" s="222" t="s">
        <v>174</v>
      </c>
      <c r="D69" s="20">
        <f>SUM(D58:D65)</f>
        <v>20000</v>
      </c>
      <c r="E69" s="20">
        <f t="shared" ref="E69:F69" si="7">SUM(E58:E65)</f>
        <v>62204.28</v>
      </c>
      <c r="F69" s="20">
        <f t="shared" si="7"/>
        <v>0</v>
      </c>
      <c r="G69" s="20">
        <f>SUM(G59:G68)</f>
        <v>92128</v>
      </c>
      <c r="H69" s="20">
        <f t="shared" ref="H69:L69" si="8">SUM(H59:H68)</f>
        <v>57371.05</v>
      </c>
      <c r="I69" s="20">
        <f t="shared" si="8"/>
        <v>40005.19</v>
      </c>
      <c r="J69" s="20">
        <f t="shared" si="8"/>
        <v>50000</v>
      </c>
      <c r="K69" s="20">
        <f t="shared" si="8"/>
        <v>43195.83</v>
      </c>
      <c r="L69" s="20">
        <f t="shared" si="8"/>
        <v>69000</v>
      </c>
      <c r="M69" s="23">
        <f>SUM(M58:M68)</f>
        <v>433904.35</v>
      </c>
      <c r="N69" s="20">
        <f>(N58*M58)+(N59*M59)+(N60*M60)+(N61*M61)+(N62*M62)+(N63*M63)+(N64*M64)+(N65*M65)+(M66*N66)+(M67*N67)+(M68*N68)</f>
        <v>151821.31599999999</v>
      </c>
      <c r="O69" s="20">
        <f>SUM(O58:O68)</f>
        <v>399182.83</v>
      </c>
      <c r="P69" s="112"/>
      <c r="Q69" s="49"/>
    </row>
    <row r="70" spans="1:17" ht="51" customHeight="1" x14ac:dyDescent="0.25">
      <c r="B70" s="99" t="s">
        <v>75</v>
      </c>
      <c r="C70" s="243" t="s">
        <v>607</v>
      </c>
      <c r="D70" s="244"/>
      <c r="E70" s="244"/>
      <c r="F70" s="244"/>
      <c r="G70" s="244"/>
      <c r="H70" s="244"/>
      <c r="I70" s="244"/>
      <c r="J70" s="244"/>
      <c r="K70" s="244"/>
      <c r="L70" s="244"/>
      <c r="M70" s="244"/>
      <c r="N70" s="244"/>
      <c r="O70" s="245"/>
      <c r="P70" s="244"/>
      <c r="Q70" s="47"/>
    </row>
    <row r="71" spans="1:17" ht="110.25" x14ac:dyDescent="0.25">
      <c r="B71" s="145" t="s">
        <v>76</v>
      </c>
      <c r="C71" s="219" t="s">
        <v>609</v>
      </c>
      <c r="D71" s="171"/>
      <c r="E71" s="171"/>
      <c r="F71" s="171">
        <v>85916.94</v>
      </c>
      <c r="G71" s="171"/>
      <c r="H71" s="171"/>
      <c r="I71" s="171"/>
      <c r="J71" s="171"/>
      <c r="K71" s="171"/>
      <c r="L71" s="171"/>
      <c r="M71" s="125">
        <f>SUM(D71:L71)</f>
        <v>85916.94</v>
      </c>
      <c r="N71" s="185">
        <v>0.3</v>
      </c>
      <c r="O71" s="18">
        <v>85916.94</v>
      </c>
      <c r="P71" s="111"/>
      <c r="Q71" s="48"/>
    </row>
    <row r="72" spans="1:17" ht="110.25" x14ac:dyDescent="0.25">
      <c r="B72" s="145" t="s">
        <v>77</v>
      </c>
      <c r="C72" s="219" t="s">
        <v>610</v>
      </c>
      <c r="D72" s="171"/>
      <c r="E72" s="171"/>
      <c r="F72" s="171">
        <v>66000</v>
      </c>
      <c r="G72" s="171"/>
      <c r="H72" s="171"/>
      <c r="I72" s="171"/>
      <c r="J72" s="171"/>
      <c r="K72" s="171"/>
      <c r="L72" s="171"/>
      <c r="M72" s="125">
        <f t="shared" ref="M72:M79" si="9">SUM(D72:L72)</f>
        <v>66000</v>
      </c>
      <c r="N72" s="185">
        <v>0.5</v>
      </c>
      <c r="O72" s="18">
        <v>65627.53</v>
      </c>
      <c r="P72" s="111"/>
      <c r="Q72" s="48"/>
    </row>
    <row r="73" spans="1:17" ht="47.25" x14ac:dyDescent="0.25">
      <c r="B73" s="145" t="s">
        <v>78</v>
      </c>
      <c r="C73" s="223" t="s">
        <v>611</v>
      </c>
      <c r="D73" s="171"/>
      <c r="E73" s="171">
        <v>26980.51</v>
      </c>
      <c r="F73" s="171"/>
      <c r="G73" s="171"/>
      <c r="H73" s="171"/>
      <c r="I73" s="171"/>
      <c r="J73" s="171"/>
      <c r="K73" s="171"/>
      <c r="L73" s="171"/>
      <c r="M73" s="125">
        <f t="shared" si="9"/>
        <v>26980.51</v>
      </c>
      <c r="N73" s="185">
        <v>0.3</v>
      </c>
      <c r="O73" s="18">
        <v>26980.51</v>
      </c>
      <c r="P73" s="111"/>
      <c r="Q73" s="48"/>
    </row>
    <row r="74" spans="1:17" ht="94.5" x14ac:dyDescent="0.25">
      <c r="B74" s="145" t="s">
        <v>79</v>
      </c>
      <c r="C74" s="223" t="s">
        <v>612</v>
      </c>
      <c r="D74" s="171"/>
      <c r="E74" s="171">
        <v>6000</v>
      </c>
      <c r="F74" s="171"/>
      <c r="G74" s="171"/>
      <c r="H74" s="171"/>
      <c r="I74" s="171"/>
      <c r="J74" s="171"/>
      <c r="K74" s="171"/>
      <c r="L74" s="171"/>
      <c r="M74" s="125">
        <f t="shared" si="9"/>
        <v>6000</v>
      </c>
      <c r="N74" s="185">
        <v>0.3</v>
      </c>
      <c r="O74" s="18">
        <v>6000</v>
      </c>
      <c r="P74" s="111"/>
      <c r="Q74" s="48"/>
    </row>
    <row r="75" spans="1:17" ht="47.25" x14ac:dyDescent="0.25">
      <c r="B75" s="145" t="s">
        <v>80</v>
      </c>
      <c r="C75" s="223" t="s">
        <v>613</v>
      </c>
      <c r="D75" s="171"/>
      <c r="E75" s="171">
        <v>10000</v>
      </c>
      <c r="F75" s="171"/>
      <c r="G75" s="171"/>
      <c r="H75" s="171"/>
      <c r="I75" s="171"/>
      <c r="J75" s="171"/>
      <c r="K75" s="171"/>
      <c r="L75" s="171"/>
      <c r="M75" s="125">
        <f t="shared" si="9"/>
        <v>10000</v>
      </c>
      <c r="N75" s="185">
        <v>0.3</v>
      </c>
      <c r="O75" s="18">
        <v>10000</v>
      </c>
      <c r="P75" s="111"/>
      <c r="Q75" s="48"/>
    </row>
    <row r="76" spans="1:17" ht="47.25" x14ac:dyDescent="0.25">
      <c r="B76" s="145" t="s">
        <v>81</v>
      </c>
      <c r="C76" s="223" t="s">
        <v>614</v>
      </c>
      <c r="D76" s="171"/>
      <c r="E76" s="171">
        <v>19000</v>
      </c>
      <c r="F76" s="171"/>
      <c r="G76" s="171"/>
      <c r="H76" s="171"/>
      <c r="I76" s="171"/>
      <c r="J76" s="171"/>
      <c r="K76" s="171"/>
      <c r="L76" s="171"/>
      <c r="M76" s="125">
        <f t="shared" si="9"/>
        <v>19000</v>
      </c>
      <c r="N76" s="185">
        <v>0.3</v>
      </c>
      <c r="O76" s="18">
        <v>19000</v>
      </c>
      <c r="P76" s="111"/>
      <c r="Q76" s="48"/>
    </row>
    <row r="77" spans="1:17" ht="47.25" x14ac:dyDescent="0.25">
      <c r="B77" s="145" t="s">
        <v>82</v>
      </c>
      <c r="C77" s="219" t="s">
        <v>615</v>
      </c>
      <c r="D77" s="200"/>
      <c r="E77" s="200"/>
      <c r="F77" s="200"/>
      <c r="G77" s="200"/>
      <c r="H77" s="200"/>
      <c r="I77" s="200"/>
      <c r="J77" s="200">
        <v>25000</v>
      </c>
      <c r="K77" s="200"/>
      <c r="L77" s="200">
        <v>60000</v>
      </c>
      <c r="M77" s="125">
        <f t="shared" si="9"/>
        <v>85000</v>
      </c>
      <c r="N77" s="202">
        <v>0.4</v>
      </c>
      <c r="O77" s="19">
        <v>74183.75</v>
      </c>
      <c r="P77" s="112"/>
      <c r="Q77" s="48"/>
    </row>
    <row r="78" spans="1:17" ht="110.25" x14ac:dyDescent="0.25">
      <c r="B78" s="145" t="s">
        <v>83</v>
      </c>
      <c r="C78" s="219" t="s">
        <v>616</v>
      </c>
      <c r="D78" s="200"/>
      <c r="E78" s="200"/>
      <c r="F78" s="200"/>
      <c r="G78" s="200"/>
      <c r="H78" s="200"/>
      <c r="I78" s="200"/>
      <c r="J78" s="200"/>
      <c r="K78" s="200">
        <v>104194</v>
      </c>
      <c r="L78" s="200"/>
      <c r="M78" s="125">
        <f t="shared" si="9"/>
        <v>104194</v>
      </c>
      <c r="N78" s="202">
        <v>0.4</v>
      </c>
      <c r="O78" s="19">
        <v>104194</v>
      </c>
      <c r="P78" s="112"/>
      <c r="Q78" s="48"/>
    </row>
    <row r="79" spans="1:17" ht="94.5" x14ac:dyDescent="0.25">
      <c r="B79" s="145" t="s">
        <v>608</v>
      </c>
      <c r="C79" s="225" t="s">
        <v>617</v>
      </c>
      <c r="D79" s="201"/>
      <c r="E79" s="201"/>
      <c r="F79" s="201"/>
      <c r="G79" s="201">
        <v>5000</v>
      </c>
      <c r="H79" s="201">
        <v>44152.27</v>
      </c>
      <c r="I79" s="201"/>
      <c r="J79" s="201"/>
      <c r="K79" s="201"/>
      <c r="L79" s="201"/>
      <c r="M79" s="125">
        <f t="shared" si="9"/>
        <v>49152.27</v>
      </c>
      <c r="N79" s="203">
        <v>0.4</v>
      </c>
      <c r="O79" s="19">
        <v>49152.27</v>
      </c>
      <c r="P79" s="112"/>
      <c r="Q79" s="48"/>
    </row>
    <row r="80" spans="1:17" ht="15.75" x14ac:dyDescent="0.25">
      <c r="C80" s="222" t="s">
        <v>174</v>
      </c>
      <c r="D80" s="23">
        <f>SUM(D71:D79)</f>
        <v>0</v>
      </c>
      <c r="E80" s="23">
        <f t="shared" ref="E80:L80" si="10">SUM(E71:E79)</f>
        <v>61980.509999999995</v>
      </c>
      <c r="F80" s="23">
        <f t="shared" si="10"/>
        <v>151916.94</v>
      </c>
      <c r="G80" s="23">
        <f t="shared" si="10"/>
        <v>5000</v>
      </c>
      <c r="H80" s="23">
        <f t="shared" si="10"/>
        <v>44152.27</v>
      </c>
      <c r="I80" s="23">
        <f t="shared" si="10"/>
        <v>0</v>
      </c>
      <c r="J80" s="23">
        <f t="shared" si="10"/>
        <v>25000</v>
      </c>
      <c r="K80" s="23">
        <f t="shared" si="10"/>
        <v>104194</v>
      </c>
      <c r="L80" s="23">
        <f t="shared" si="10"/>
        <v>60000</v>
      </c>
      <c r="M80" s="23">
        <f>SUM(M71:M79)</f>
        <v>452243.72000000003</v>
      </c>
      <c r="N80" s="20">
        <f>(N71*M71)+(N72*M72)+(N73*M73)+(N74*M74)+(N75*M75)+(N76*M76)+(N77*M77)+(N78*M78)+(M79*N79)</f>
        <v>172707.74300000002</v>
      </c>
      <c r="O80" s="162">
        <f>SUM(O71:O79)</f>
        <v>441055</v>
      </c>
      <c r="P80" s="112"/>
      <c r="Q80" s="49"/>
    </row>
    <row r="81" spans="1:17" ht="51" customHeight="1" x14ac:dyDescent="0.25">
      <c r="B81" s="99" t="s">
        <v>84</v>
      </c>
      <c r="C81" s="243" t="s">
        <v>618</v>
      </c>
      <c r="D81" s="244"/>
      <c r="E81" s="244"/>
      <c r="F81" s="244"/>
      <c r="G81" s="244"/>
      <c r="H81" s="244"/>
      <c r="I81" s="244"/>
      <c r="J81" s="244"/>
      <c r="K81" s="244"/>
      <c r="L81" s="244"/>
      <c r="M81" s="244"/>
      <c r="N81" s="244"/>
      <c r="O81" s="245"/>
      <c r="P81" s="244"/>
      <c r="Q81" s="47"/>
    </row>
    <row r="82" spans="1:17" ht="47.25" x14ac:dyDescent="0.25">
      <c r="B82" s="145" t="s">
        <v>85</v>
      </c>
      <c r="C82" s="219" t="s">
        <v>619</v>
      </c>
      <c r="D82" s="171">
        <v>95600</v>
      </c>
      <c r="E82" s="171"/>
      <c r="F82" s="171"/>
      <c r="G82" s="171"/>
      <c r="H82" s="171"/>
      <c r="I82" s="171"/>
      <c r="J82" s="171"/>
      <c r="K82" s="171"/>
      <c r="L82" s="171"/>
      <c r="M82" s="125">
        <f>SUM(D82:L82)</f>
        <v>95600</v>
      </c>
      <c r="N82" s="185">
        <v>0.5</v>
      </c>
      <c r="O82" s="18">
        <v>75151.679999999993</v>
      </c>
      <c r="P82" s="111"/>
      <c r="Q82" s="48"/>
    </row>
    <row r="83" spans="1:17" ht="47.25" x14ac:dyDescent="0.25">
      <c r="B83" s="145" t="s">
        <v>86</v>
      </c>
      <c r="C83" s="219" t="s">
        <v>620</v>
      </c>
      <c r="D83" s="171"/>
      <c r="E83" s="171"/>
      <c r="F83" s="171"/>
      <c r="G83" s="171"/>
      <c r="H83" s="171"/>
      <c r="I83" s="171"/>
      <c r="J83" s="171">
        <v>10000</v>
      </c>
      <c r="K83" s="171">
        <v>33195.83</v>
      </c>
      <c r="L83" s="171"/>
      <c r="M83" s="125">
        <f t="shared" ref="M83:M89" si="11">SUM(D83:L83)</f>
        <v>43195.83</v>
      </c>
      <c r="N83" s="185">
        <v>0.4</v>
      </c>
      <c r="O83" s="239">
        <v>42895.83</v>
      </c>
      <c r="P83" s="111"/>
      <c r="Q83" s="48"/>
    </row>
    <row r="84" spans="1:17" ht="31.5" x14ac:dyDescent="0.25">
      <c r="B84" s="145" t="s">
        <v>87</v>
      </c>
      <c r="C84" s="219" t="s">
        <v>621</v>
      </c>
      <c r="D84" s="171"/>
      <c r="E84" s="171"/>
      <c r="F84" s="171"/>
      <c r="G84" s="171"/>
      <c r="H84" s="171"/>
      <c r="I84" s="171"/>
      <c r="J84" s="171">
        <v>35000</v>
      </c>
      <c r="K84" s="171"/>
      <c r="L84" s="171"/>
      <c r="M84" s="125">
        <f t="shared" si="11"/>
        <v>35000</v>
      </c>
      <c r="N84" s="185"/>
      <c r="O84" s="18">
        <v>34500</v>
      </c>
      <c r="P84" s="111"/>
      <c r="Q84" s="48"/>
    </row>
    <row r="85" spans="1:17" ht="94.5" x14ac:dyDescent="0.25">
      <c r="A85" s="36"/>
      <c r="B85" s="145" t="s">
        <v>88</v>
      </c>
      <c r="C85" s="219" t="s">
        <v>622</v>
      </c>
      <c r="D85" s="171"/>
      <c r="E85" s="171"/>
      <c r="F85" s="171"/>
      <c r="G85" s="171">
        <v>7000</v>
      </c>
      <c r="H85" s="171"/>
      <c r="I85" s="171"/>
      <c r="J85" s="171"/>
      <c r="K85" s="171"/>
      <c r="L85" s="171"/>
      <c r="M85" s="125">
        <f t="shared" si="11"/>
        <v>7000</v>
      </c>
      <c r="N85" s="185">
        <v>0.3</v>
      </c>
      <c r="O85" s="18">
        <v>7000</v>
      </c>
      <c r="P85" s="111"/>
      <c r="Q85" s="48"/>
    </row>
    <row r="86" spans="1:17" s="36" customFormat="1" ht="63" x14ac:dyDescent="0.25">
      <c r="A86" s="35"/>
      <c r="B86" s="145" t="s">
        <v>89</v>
      </c>
      <c r="C86" s="219" t="s">
        <v>623</v>
      </c>
      <c r="D86" s="171"/>
      <c r="E86" s="171"/>
      <c r="F86" s="171"/>
      <c r="G86" s="171">
        <v>4268.92</v>
      </c>
      <c r="H86" s="171"/>
      <c r="I86" s="171"/>
      <c r="J86" s="171"/>
      <c r="K86" s="171"/>
      <c r="L86" s="171"/>
      <c r="M86" s="125">
        <f t="shared" si="11"/>
        <v>4268.92</v>
      </c>
      <c r="N86" s="185"/>
      <c r="O86" s="18">
        <v>3645.64</v>
      </c>
      <c r="P86" s="111"/>
      <c r="Q86" s="48"/>
    </row>
    <row r="87" spans="1:17" ht="95.25" thickBot="1" x14ac:dyDescent="0.3">
      <c r="B87" s="145" t="s">
        <v>90</v>
      </c>
      <c r="C87" s="196" t="s">
        <v>624</v>
      </c>
      <c r="D87" s="184"/>
      <c r="E87" s="184"/>
      <c r="F87" s="184"/>
      <c r="G87" s="184">
        <v>16231.08</v>
      </c>
      <c r="H87" s="184"/>
      <c r="I87" s="184"/>
      <c r="J87" s="184"/>
      <c r="K87" s="184"/>
      <c r="L87" s="184"/>
      <c r="M87" s="125">
        <f t="shared" si="11"/>
        <v>16231.08</v>
      </c>
      <c r="N87" s="186">
        <v>0.3</v>
      </c>
      <c r="O87" s="18">
        <v>16231.08</v>
      </c>
      <c r="P87" s="111"/>
      <c r="Q87" s="48"/>
    </row>
    <row r="88" spans="1:17" ht="15.75" hidden="1" x14ac:dyDescent="0.25">
      <c r="B88" s="145" t="s">
        <v>91</v>
      </c>
      <c r="C88" s="214"/>
      <c r="D88" s="19"/>
      <c r="E88" s="19"/>
      <c r="F88" s="19"/>
      <c r="G88" s="19"/>
      <c r="H88" s="19"/>
      <c r="I88" s="19"/>
      <c r="J88" s="19"/>
      <c r="K88" s="19"/>
      <c r="L88" s="19"/>
      <c r="M88" s="125">
        <f t="shared" si="11"/>
        <v>0</v>
      </c>
      <c r="N88" s="124"/>
      <c r="O88" s="19"/>
      <c r="P88" s="112"/>
      <c r="Q88" s="48"/>
    </row>
    <row r="89" spans="1:17" ht="15.75" hidden="1" x14ac:dyDescent="0.25">
      <c r="B89" s="145" t="s">
        <v>92</v>
      </c>
      <c r="C89" s="214"/>
      <c r="D89" s="19"/>
      <c r="E89" s="19"/>
      <c r="F89" s="19"/>
      <c r="G89" s="19"/>
      <c r="H89" s="19"/>
      <c r="I89" s="19"/>
      <c r="J89" s="19"/>
      <c r="K89" s="19"/>
      <c r="L89" s="19"/>
      <c r="M89" s="125">
        <f t="shared" si="11"/>
        <v>0</v>
      </c>
      <c r="N89" s="124"/>
      <c r="O89" s="19"/>
      <c r="P89" s="112"/>
      <c r="Q89" s="48"/>
    </row>
    <row r="90" spans="1:17" ht="15.75" x14ac:dyDescent="0.25">
      <c r="C90" s="222" t="s">
        <v>174</v>
      </c>
      <c r="D90" s="23">
        <f>SUM(D82:D89)</f>
        <v>95600</v>
      </c>
      <c r="E90" s="23">
        <f t="shared" ref="E90:L90" si="12">SUM(E82:E89)</f>
        <v>0</v>
      </c>
      <c r="F90" s="23">
        <f t="shared" si="12"/>
        <v>0</v>
      </c>
      <c r="G90" s="23">
        <f t="shared" si="12"/>
        <v>27500</v>
      </c>
      <c r="H90" s="23">
        <f t="shared" si="12"/>
        <v>0</v>
      </c>
      <c r="I90" s="23">
        <f t="shared" si="12"/>
        <v>0</v>
      </c>
      <c r="J90" s="23">
        <f t="shared" si="12"/>
        <v>45000</v>
      </c>
      <c r="K90" s="23">
        <f t="shared" si="12"/>
        <v>33195.83</v>
      </c>
      <c r="L90" s="23">
        <f t="shared" si="12"/>
        <v>0</v>
      </c>
      <c r="M90" s="23">
        <f>SUM(M82:M89)</f>
        <v>201295.83000000002</v>
      </c>
      <c r="N90" s="20">
        <f>(N82*M82)+(N83*M83)+(N84*M84)+(N85*M85)+(N86*M86)+(N87*M87)+(N88*M88)+(N89*M89)</f>
        <v>72047.655999999988</v>
      </c>
      <c r="O90" s="162">
        <f>SUM(O82:O89)</f>
        <v>179424.23</v>
      </c>
      <c r="P90" s="112"/>
      <c r="Q90" s="49"/>
    </row>
    <row r="91" spans="1:17" ht="51" hidden="1" customHeight="1" x14ac:dyDescent="0.25">
      <c r="B91" s="99" t="s">
        <v>101</v>
      </c>
      <c r="C91" s="244"/>
      <c r="D91" s="244"/>
      <c r="E91" s="244"/>
      <c r="F91" s="244"/>
      <c r="G91" s="244"/>
      <c r="H91" s="244"/>
      <c r="I91" s="244"/>
      <c r="J91" s="244"/>
      <c r="K91" s="244"/>
      <c r="L91" s="244"/>
      <c r="M91" s="244"/>
      <c r="N91" s="244"/>
      <c r="O91" s="245"/>
      <c r="P91" s="244"/>
      <c r="Q91" s="47"/>
    </row>
    <row r="92" spans="1:17" ht="15.75" hidden="1" x14ac:dyDescent="0.25">
      <c r="B92" s="145" t="s">
        <v>93</v>
      </c>
      <c r="C92" s="16"/>
      <c r="D92" s="18"/>
      <c r="E92" s="18"/>
      <c r="F92" s="18"/>
      <c r="G92" s="18"/>
      <c r="H92" s="18"/>
      <c r="I92" s="18"/>
      <c r="J92" s="18"/>
      <c r="K92" s="18"/>
      <c r="L92" s="18"/>
      <c r="M92" s="125">
        <f>SUM(D92:F92)</f>
        <v>0</v>
      </c>
      <c r="N92" s="123"/>
      <c r="O92" s="18"/>
      <c r="P92" s="111"/>
      <c r="Q92" s="48"/>
    </row>
    <row r="93" spans="1:17" ht="15.75" hidden="1" x14ac:dyDescent="0.25">
      <c r="B93" s="145" t="s">
        <v>94</v>
      </c>
      <c r="C93" s="16"/>
      <c r="D93" s="18"/>
      <c r="E93" s="18"/>
      <c r="F93" s="18"/>
      <c r="G93" s="18"/>
      <c r="H93" s="18"/>
      <c r="I93" s="18"/>
      <c r="J93" s="18"/>
      <c r="K93" s="18"/>
      <c r="L93" s="18"/>
      <c r="M93" s="125">
        <f t="shared" ref="M93:M99" si="13">SUM(D93:F93)</f>
        <v>0</v>
      </c>
      <c r="N93" s="123"/>
      <c r="O93" s="18"/>
      <c r="P93" s="111"/>
      <c r="Q93" s="48"/>
    </row>
    <row r="94" spans="1:17" ht="15.75" hidden="1" x14ac:dyDescent="0.25">
      <c r="B94" s="145" t="s">
        <v>95</v>
      </c>
      <c r="C94" s="16"/>
      <c r="D94" s="18"/>
      <c r="E94" s="18"/>
      <c r="F94" s="18"/>
      <c r="G94" s="18"/>
      <c r="H94" s="18"/>
      <c r="I94" s="18"/>
      <c r="J94" s="18"/>
      <c r="K94" s="18"/>
      <c r="L94" s="18"/>
      <c r="M94" s="125">
        <f t="shared" si="13"/>
        <v>0</v>
      </c>
      <c r="N94" s="123"/>
      <c r="O94" s="18"/>
      <c r="P94" s="111"/>
      <c r="Q94" s="48"/>
    </row>
    <row r="95" spans="1:17" ht="15.75" hidden="1" x14ac:dyDescent="0.25">
      <c r="B95" s="145" t="s">
        <v>96</v>
      </c>
      <c r="C95" s="16"/>
      <c r="D95" s="18"/>
      <c r="E95" s="18"/>
      <c r="F95" s="18"/>
      <c r="G95" s="18"/>
      <c r="H95" s="18"/>
      <c r="I95" s="18"/>
      <c r="J95" s="18"/>
      <c r="K95" s="18"/>
      <c r="L95" s="18"/>
      <c r="M95" s="125">
        <f t="shared" si="13"/>
        <v>0</v>
      </c>
      <c r="N95" s="123"/>
      <c r="O95" s="18"/>
      <c r="P95" s="111"/>
      <c r="Q95" s="48"/>
    </row>
    <row r="96" spans="1:17" ht="15.75" hidden="1" x14ac:dyDescent="0.25">
      <c r="B96" s="145" t="s">
        <v>97</v>
      </c>
      <c r="C96" s="16"/>
      <c r="D96" s="18"/>
      <c r="E96" s="18"/>
      <c r="F96" s="18"/>
      <c r="G96" s="18"/>
      <c r="H96" s="18"/>
      <c r="I96" s="18"/>
      <c r="J96" s="18"/>
      <c r="K96" s="18"/>
      <c r="L96" s="18"/>
      <c r="M96" s="125">
        <f t="shared" si="13"/>
        <v>0</v>
      </c>
      <c r="N96" s="123"/>
      <c r="O96" s="18"/>
      <c r="P96" s="111"/>
      <c r="Q96" s="48"/>
    </row>
    <row r="97" spans="2:17" ht="15.75" hidden="1" x14ac:dyDescent="0.25">
      <c r="B97" s="145" t="s">
        <v>98</v>
      </c>
      <c r="C97" s="16"/>
      <c r="D97" s="18"/>
      <c r="E97" s="18"/>
      <c r="F97" s="18"/>
      <c r="G97" s="18"/>
      <c r="H97" s="18"/>
      <c r="I97" s="18"/>
      <c r="J97" s="18"/>
      <c r="K97" s="18"/>
      <c r="L97" s="18"/>
      <c r="M97" s="125">
        <f t="shared" si="13"/>
        <v>0</v>
      </c>
      <c r="N97" s="123"/>
      <c r="O97" s="18"/>
      <c r="P97" s="111"/>
      <c r="Q97" s="48"/>
    </row>
    <row r="98" spans="2:17" ht="15.75" hidden="1" x14ac:dyDescent="0.25">
      <c r="B98" s="145" t="s">
        <v>99</v>
      </c>
      <c r="C98" s="214"/>
      <c r="D98" s="19"/>
      <c r="E98" s="19"/>
      <c r="F98" s="19"/>
      <c r="G98" s="19"/>
      <c r="H98" s="19"/>
      <c r="I98" s="19"/>
      <c r="J98" s="19"/>
      <c r="K98" s="19"/>
      <c r="L98" s="19"/>
      <c r="M98" s="125">
        <f t="shared" si="13"/>
        <v>0</v>
      </c>
      <c r="N98" s="124"/>
      <c r="O98" s="19"/>
      <c r="P98" s="112"/>
      <c r="Q98" s="48"/>
    </row>
    <row r="99" spans="2:17" ht="15.75" hidden="1" x14ac:dyDescent="0.25">
      <c r="B99" s="145" t="s">
        <v>100</v>
      </c>
      <c r="C99" s="214"/>
      <c r="D99" s="19"/>
      <c r="E99" s="19"/>
      <c r="F99" s="19"/>
      <c r="G99" s="19"/>
      <c r="H99" s="19"/>
      <c r="I99" s="19"/>
      <c r="J99" s="19"/>
      <c r="K99" s="19"/>
      <c r="L99" s="19"/>
      <c r="M99" s="125">
        <f t="shared" si="13"/>
        <v>0</v>
      </c>
      <c r="N99" s="124"/>
      <c r="O99" s="19"/>
      <c r="P99" s="112"/>
      <c r="Q99" s="48"/>
    </row>
    <row r="100" spans="2:17" ht="15.75" hidden="1" x14ac:dyDescent="0.25">
      <c r="C100" s="222" t="s">
        <v>174</v>
      </c>
      <c r="D100" s="20">
        <f>SUM(D92:D99)</f>
        <v>0</v>
      </c>
      <c r="E100" s="20">
        <f>SUM(E92:E99)</f>
        <v>0</v>
      </c>
      <c r="F100" s="20">
        <f>SUM(F92:F99)</f>
        <v>0</v>
      </c>
      <c r="G100" s="20"/>
      <c r="H100" s="20"/>
      <c r="I100" s="20"/>
      <c r="J100" s="20"/>
      <c r="K100" s="20"/>
      <c r="L100" s="20"/>
      <c r="M100" s="20">
        <f>SUM(M92:M99)</f>
        <v>0</v>
      </c>
      <c r="N100" s="20">
        <f>(N92*M92)+(N93*M93)+(N94*M94)+(N95*M95)+(N96*M96)+(N97*M97)+(N98*M98)+(N99*M99)</f>
        <v>0</v>
      </c>
      <c r="O100" s="162">
        <f>SUM(O92:O99)</f>
        <v>0</v>
      </c>
      <c r="P100" s="112"/>
      <c r="Q100" s="49"/>
    </row>
    <row r="101" spans="2:17" ht="15.75" customHeight="1" x14ac:dyDescent="0.25">
      <c r="B101" s="5"/>
      <c r="C101" s="226"/>
      <c r="D101" s="25"/>
      <c r="E101" s="25"/>
      <c r="F101" s="25"/>
      <c r="G101" s="25"/>
      <c r="H101" s="25"/>
      <c r="I101" s="25"/>
      <c r="J101" s="25"/>
      <c r="K101" s="25"/>
      <c r="L101" s="25"/>
      <c r="M101" s="25"/>
      <c r="N101" s="25"/>
      <c r="O101" s="25"/>
      <c r="P101" s="10"/>
      <c r="Q101" s="2"/>
    </row>
    <row r="102" spans="2:17" ht="51" customHeight="1" x14ac:dyDescent="0.25">
      <c r="B102" s="99" t="s">
        <v>102</v>
      </c>
      <c r="C102" s="246" t="s">
        <v>625</v>
      </c>
      <c r="D102" s="246"/>
      <c r="E102" s="246"/>
      <c r="F102" s="246"/>
      <c r="G102" s="246"/>
      <c r="H102" s="246"/>
      <c r="I102" s="246"/>
      <c r="J102" s="246"/>
      <c r="K102" s="246"/>
      <c r="L102" s="246"/>
      <c r="M102" s="246"/>
      <c r="N102" s="246"/>
      <c r="O102" s="247"/>
      <c r="P102" s="246"/>
      <c r="Q102" s="17"/>
    </row>
    <row r="103" spans="2:17" ht="51" customHeight="1" x14ac:dyDescent="0.25">
      <c r="B103" s="99" t="s">
        <v>103</v>
      </c>
      <c r="C103" s="243" t="s">
        <v>626</v>
      </c>
      <c r="D103" s="244"/>
      <c r="E103" s="244"/>
      <c r="F103" s="244"/>
      <c r="G103" s="244"/>
      <c r="H103" s="244"/>
      <c r="I103" s="244"/>
      <c r="J103" s="244"/>
      <c r="K103" s="244"/>
      <c r="L103" s="244"/>
      <c r="M103" s="244"/>
      <c r="N103" s="244"/>
      <c r="O103" s="245"/>
      <c r="P103" s="244"/>
      <c r="Q103" s="47"/>
    </row>
    <row r="104" spans="2:17" ht="78.75" x14ac:dyDescent="0.25">
      <c r="B104" s="145" t="s">
        <v>104</v>
      </c>
      <c r="C104" s="219" t="s">
        <v>633</v>
      </c>
      <c r="D104" s="171">
        <v>15000</v>
      </c>
      <c r="E104" s="171"/>
      <c r="F104" s="171">
        <v>21000</v>
      </c>
      <c r="G104" s="171"/>
      <c r="H104" s="171"/>
      <c r="I104" s="171"/>
      <c r="J104" s="171"/>
      <c r="K104" s="171"/>
      <c r="L104" s="171"/>
      <c r="M104" s="125">
        <f>SUM(D104:L104)</f>
        <v>36000</v>
      </c>
      <c r="N104" s="185">
        <v>0.4</v>
      </c>
      <c r="O104" s="18">
        <f>21000+10724.92</f>
        <v>31724.92</v>
      </c>
      <c r="P104" s="111"/>
      <c r="Q104" s="48"/>
    </row>
    <row r="105" spans="2:17" ht="94.5" x14ac:dyDescent="0.25">
      <c r="B105" s="145" t="s">
        <v>105</v>
      </c>
      <c r="C105" s="219" t="s">
        <v>634</v>
      </c>
      <c r="D105" s="171">
        <v>4500</v>
      </c>
      <c r="E105" s="171"/>
      <c r="F105" s="171"/>
      <c r="G105" s="171"/>
      <c r="H105" s="171"/>
      <c r="I105" s="171"/>
      <c r="J105" s="171"/>
      <c r="K105" s="171"/>
      <c r="L105" s="171"/>
      <c r="M105" s="125">
        <f t="shared" ref="M105:M117" si="14">SUM(D105:L105)</f>
        <v>4500</v>
      </c>
      <c r="N105" s="185">
        <v>0.5</v>
      </c>
      <c r="O105" s="18">
        <v>4397.8999999999996</v>
      </c>
      <c r="P105" s="111"/>
      <c r="Q105" s="48"/>
    </row>
    <row r="106" spans="2:17" ht="94.5" x14ac:dyDescent="0.25">
      <c r="B106" s="145" t="s">
        <v>106</v>
      </c>
      <c r="C106" s="219" t="s">
        <v>635</v>
      </c>
      <c r="D106" s="171">
        <v>3500</v>
      </c>
      <c r="E106" s="171"/>
      <c r="F106" s="171">
        <v>12000</v>
      </c>
      <c r="G106" s="171"/>
      <c r="H106" s="171"/>
      <c r="I106" s="171"/>
      <c r="J106" s="171"/>
      <c r="K106" s="171"/>
      <c r="L106" s="171"/>
      <c r="M106" s="125">
        <f t="shared" si="14"/>
        <v>15500</v>
      </c>
      <c r="N106" s="185">
        <v>0.3</v>
      </c>
      <c r="O106" s="18">
        <v>15431.44</v>
      </c>
      <c r="P106" s="111"/>
      <c r="Q106" s="48"/>
    </row>
    <row r="107" spans="2:17" ht="78.75" x14ac:dyDescent="0.25">
      <c r="B107" s="145" t="s">
        <v>107</v>
      </c>
      <c r="C107" s="219" t="s">
        <v>636</v>
      </c>
      <c r="D107" s="171"/>
      <c r="E107" s="171"/>
      <c r="F107" s="171">
        <v>10000</v>
      </c>
      <c r="G107" s="171"/>
      <c r="H107" s="171"/>
      <c r="I107" s="171"/>
      <c r="J107" s="171"/>
      <c r="K107" s="171"/>
      <c r="L107" s="171"/>
      <c r="M107" s="125">
        <f t="shared" si="14"/>
        <v>10000</v>
      </c>
      <c r="N107" s="185">
        <v>0.4</v>
      </c>
      <c r="O107" s="18">
        <v>10000</v>
      </c>
      <c r="P107" s="111"/>
      <c r="Q107" s="48"/>
    </row>
    <row r="108" spans="2:17" ht="78.75" x14ac:dyDescent="0.25">
      <c r="B108" s="145" t="s">
        <v>108</v>
      </c>
      <c r="C108" s="219" t="s">
        <v>637</v>
      </c>
      <c r="D108" s="171"/>
      <c r="E108" s="171"/>
      <c r="F108" s="171">
        <v>13000</v>
      </c>
      <c r="G108" s="171"/>
      <c r="H108" s="171"/>
      <c r="I108" s="171"/>
      <c r="J108" s="171"/>
      <c r="K108" s="171"/>
      <c r="L108" s="171"/>
      <c r="M108" s="125">
        <f t="shared" si="14"/>
        <v>13000</v>
      </c>
      <c r="N108" s="185">
        <v>0.5</v>
      </c>
      <c r="O108" s="18">
        <v>12600</v>
      </c>
      <c r="P108" s="111"/>
      <c r="Q108" s="48"/>
    </row>
    <row r="109" spans="2:17" ht="63" x14ac:dyDescent="0.25">
      <c r="B109" s="145" t="s">
        <v>109</v>
      </c>
      <c r="C109" s="219" t="s">
        <v>638</v>
      </c>
      <c r="D109" s="171"/>
      <c r="E109" s="171"/>
      <c r="F109" s="171">
        <v>5000</v>
      </c>
      <c r="G109" s="171"/>
      <c r="H109" s="171"/>
      <c r="I109" s="171"/>
      <c r="J109" s="171"/>
      <c r="K109" s="171"/>
      <c r="L109" s="171"/>
      <c r="M109" s="125">
        <f t="shared" si="14"/>
        <v>5000</v>
      </c>
      <c r="N109" s="185">
        <v>0.31</v>
      </c>
      <c r="O109" s="18">
        <v>5000</v>
      </c>
      <c r="P109" s="111"/>
      <c r="Q109" s="48"/>
    </row>
    <row r="110" spans="2:17" ht="78.75" x14ac:dyDescent="0.25">
      <c r="B110" s="145" t="s">
        <v>110</v>
      </c>
      <c r="C110" s="219" t="s">
        <v>639</v>
      </c>
      <c r="D110" s="200"/>
      <c r="E110" s="200">
        <v>40115.21</v>
      </c>
      <c r="F110" s="200"/>
      <c r="G110" s="200"/>
      <c r="H110" s="200"/>
      <c r="I110" s="200"/>
      <c r="J110" s="200"/>
      <c r="K110" s="200"/>
      <c r="L110" s="200"/>
      <c r="M110" s="125">
        <f t="shared" si="14"/>
        <v>40115.21</v>
      </c>
      <c r="N110" s="202">
        <v>0.2</v>
      </c>
      <c r="O110" s="19">
        <v>40115.21</v>
      </c>
      <c r="P110" s="112"/>
      <c r="Q110" s="48"/>
    </row>
    <row r="111" spans="2:17" ht="78.75" x14ac:dyDescent="0.25">
      <c r="B111" s="145" t="s">
        <v>111</v>
      </c>
      <c r="C111" s="219" t="s">
        <v>640</v>
      </c>
      <c r="D111" s="200"/>
      <c r="E111" s="200"/>
      <c r="F111" s="200"/>
      <c r="G111" s="200"/>
      <c r="H111" s="200"/>
      <c r="I111" s="200"/>
      <c r="J111" s="200">
        <v>20000</v>
      </c>
      <c r="K111" s="200">
        <v>18190.79</v>
      </c>
      <c r="L111" s="200">
        <v>50000</v>
      </c>
      <c r="M111" s="125">
        <f t="shared" si="14"/>
        <v>88190.790000000008</v>
      </c>
      <c r="N111" s="202">
        <v>0.3</v>
      </c>
      <c r="O111" s="19">
        <v>84714.1</v>
      </c>
      <c r="P111" s="112"/>
      <c r="Q111" s="48"/>
    </row>
    <row r="112" spans="2:17" ht="94.5" x14ac:dyDescent="0.25">
      <c r="B112" s="145" t="s">
        <v>627</v>
      </c>
      <c r="C112" s="219" t="s">
        <v>641</v>
      </c>
      <c r="D112" s="200"/>
      <c r="E112" s="200"/>
      <c r="F112" s="200"/>
      <c r="G112" s="200"/>
      <c r="H112" s="200"/>
      <c r="I112" s="200"/>
      <c r="J112" s="200"/>
      <c r="K112" s="200">
        <v>18195.830000000002</v>
      </c>
      <c r="L112" s="200">
        <v>10000</v>
      </c>
      <c r="M112" s="125">
        <f t="shared" si="14"/>
        <v>28195.83</v>
      </c>
      <c r="N112" s="202">
        <v>0.4</v>
      </c>
      <c r="O112" s="19">
        <v>28195.83</v>
      </c>
      <c r="P112" s="112"/>
      <c r="Q112" s="48"/>
    </row>
    <row r="113" spans="2:17" ht="51.6" customHeight="1" x14ac:dyDescent="0.25">
      <c r="B113" s="145" t="s">
        <v>628</v>
      </c>
      <c r="C113" s="219" t="s">
        <v>642</v>
      </c>
      <c r="D113" s="200"/>
      <c r="E113" s="200"/>
      <c r="F113" s="200"/>
      <c r="G113" s="200"/>
      <c r="H113" s="200"/>
      <c r="I113" s="200"/>
      <c r="J113" s="200"/>
      <c r="K113" s="200"/>
      <c r="L113" s="200">
        <v>10000</v>
      </c>
      <c r="M113" s="125">
        <f t="shared" si="14"/>
        <v>10000</v>
      </c>
      <c r="N113" s="202">
        <v>0.4</v>
      </c>
      <c r="O113" s="19">
        <v>10000</v>
      </c>
      <c r="P113" s="112"/>
      <c r="Q113" s="48"/>
    </row>
    <row r="114" spans="2:17" ht="63" customHeight="1" x14ac:dyDescent="0.25">
      <c r="B114" s="145" t="s">
        <v>629</v>
      </c>
      <c r="C114" s="219" t="s">
        <v>643</v>
      </c>
      <c r="D114" s="200"/>
      <c r="E114" s="200"/>
      <c r="F114" s="200"/>
      <c r="G114" s="200"/>
      <c r="H114" s="200"/>
      <c r="I114" s="200">
        <v>90048.61</v>
      </c>
      <c r="J114" s="200"/>
      <c r="K114" s="200"/>
      <c r="L114" s="200"/>
      <c r="M114" s="125">
        <f t="shared" si="14"/>
        <v>90048.61</v>
      </c>
      <c r="N114" s="202">
        <v>0.4</v>
      </c>
      <c r="O114" s="19">
        <v>69524.25</v>
      </c>
      <c r="P114" s="112"/>
      <c r="Q114" s="48"/>
    </row>
    <row r="115" spans="2:17" ht="157.5" x14ac:dyDescent="0.25">
      <c r="B115" s="145" t="s">
        <v>630</v>
      </c>
      <c r="C115" s="219" t="s">
        <v>644</v>
      </c>
      <c r="D115" s="200"/>
      <c r="E115" s="200"/>
      <c r="F115" s="200"/>
      <c r="G115" s="200">
        <v>44720</v>
      </c>
      <c r="H115" s="200"/>
      <c r="I115" s="200"/>
      <c r="J115" s="200"/>
      <c r="K115" s="200"/>
      <c r="L115" s="200"/>
      <c r="M115" s="125">
        <f t="shared" si="14"/>
        <v>44720</v>
      </c>
      <c r="N115" s="202">
        <v>0.4</v>
      </c>
      <c r="O115" s="19">
        <v>44720</v>
      </c>
      <c r="P115" s="112"/>
      <c r="Q115" s="48"/>
    </row>
    <row r="116" spans="2:17" ht="110.25" x14ac:dyDescent="0.25">
      <c r="B116" s="145" t="s">
        <v>631</v>
      </c>
      <c r="C116" s="219" t="s">
        <v>645</v>
      </c>
      <c r="D116" s="200"/>
      <c r="E116" s="200"/>
      <c r="F116" s="200"/>
      <c r="G116" s="200"/>
      <c r="H116" s="200">
        <v>55000</v>
      </c>
      <c r="I116" s="200"/>
      <c r="J116" s="200"/>
      <c r="K116" s="200"/>
      <c r="L116" s="200"/>
      <c r="M116" s="125">
        <f t="shared" si="14"/>
        <v>55000</v>
      </c>
      <c r="N116" s="202">
        <v>0.4</v>
      </c>
      <c r="O116" s="19">
        <v>55000</v>
      </c>
      <c r="P116" s="112"/>
      <c r="Q116" s="48"/>
    </row>
    <row r="117" spans="2:17" ht="78.75" x14ac:dyDescent="0.25">
      <c r="B117" s="145" t="s">
        <v>632</v>
      </c>
      <c r="C117" s="224" t="s">
        <v>646</v>
      </c>
      <c r="D117" s="201"/>
      <c r="E117" s="201"/>
      <c r="F117" s="201"/>
      <c r="G117" s="201"/>
      <c r="H117" s="201">
        <v>15000</v>
      </c>
      <c r="I117" s="201"/>
      <c r="J117" s="201"/>
      <c r="K117" s="201"/>
      <c r="L117" s="201"/>
      <c r="M117" s="125">
        <f t="shared" si="14"/>
        <v>15000</v>
      </c>
      <c r="N117" s="203">
        <v>0.4</v>
      </c>
      <c r="O117" s="19">
        <v>15000</v>
      </c>
      <c r="P117" s="112"/>
      <c r="Q117" s="48"/>
    </row>
    <row r="118" spans="2:17" ht="15.75" x14ac:dyDescent="0.25">
      <c r="C118" s="222" t="s">
        <v>174</v>
      </c>
      <c r="D118" s="20">
        <f>SUM(D104:D117)</f>
        <v>23000</v>
      </c>
      <c r="E118" s="20">
        <f t="shared" ref="E118:L118" si="15">SUM(E104:E117)</f>
        <v>40115.21</v>
      </c>
      <c r="F118" s="20">
        <f t="shared" si="15"/>
        <v>61000</v>
      </c>
      <c r="G118" s="20">
        <f t="shared" si="15"/>
        <v>44720</v>
      </c>
      <c r="H118" s="20">
        <f t="shared" si="15"/>
        <v>70000</v>
      </c>
      <c r="I118" s="20">
        <f t="shared" si="15"/>
        <v>90048.61</v>
      </c>
      <c r="J118" s="20">
        <f t="shared" si="15"/>
        <v>20000</v>
      </c>
      <c r="K118" s="20">
        <f t="shared" si="15"/>
        <v>36386.620000000003</v>
      </c>
      <c r="L118" s="20">
        <f t="shared" si="15"/>
        <v>70000</v>
      </c>
      <c r="M118" s="23">
        <f>SUM(M104:M117)</f>
        <v>455270.44</v>
      </c>
      <c r="N118" s="20">
        <f>(N104*M104)+(N105*M105)+(N106*M106)+(N107*M107)+(N108*M108)+(N109*M109)+(N110*M110)+(N111*M111)+(M112*N112)+(M113*N113)+(M114*N114)+(M115*N115)+(M116*N116)+(M117*N117)</f>
        <v>165016.05499999999</v>
      </c>
      <c r="O118" s="162">
        <f>SUM(O104:O117)</f>
        <v>426423.65</v>
      </c>
      <c r="P118" s="112"/>
      <c r="Q118" s="49"/>
    </row>
    <row r="119" spans="2:17" ht="51" customHeight="1" x14ac:dyDescent="0.25">
      <c r="B119" s="99" t="s">
        <v>8</v>
      </c>
      <c r="C119" s="243" t="s">
        <v>647</v>
      </c>
      <c r="D119" s="244"/>
      <c r="E119" s="244"/>
      <c r="F119" s="244"/>
      <c r="G119" s="244"/>
      <c r="H119" s="244"/>
      <c r="I119" s="244"/>
      <c r="J119" s="244"/>
      <c r="K119" s="244"/>
      <c r="L119" s="244"/>
      <c r="M119" s="244"/>
      <c r="N119" s="244"/>
      <c r="O119" s="245"/>
      <c r="P119" s="244"/>
      <c r="Q119" s="47"/>
    </row>
    <row r="120" spans="2:17" ht="78.75" x14ac:dyDescent="0.25">
      <c r="B120" s="145" t="s">
        <v>112</v>
      </c>
      <c r="C120" s="219" t="s">
        <v>650</v>
      </c>
      <c r="D120" s="171">
        <v>13000</v>
      </c>
      <c r="E120" s="171"/>
      <c r="F120" s="171">
        <v>7000</v>
      </c>
      <c r="G120" s="171"/>
      <c r="H120" s="171"/>
      <c r="I120" s="171"/>
      <c r="J120" s="171"/>
      <c r="K120" s="171"/>
      <c r="L120" s="171"/>
      <c r="M120" s="125">
        <f>SUM(D120:L120)</f>
        <v>20000</v>
      </c>
      <c r="N120" s="185">
        <v>0.5</v>
      </c>
      <c r="O120" s="18">
        <v>15791.78</v>
      </c>
      <c r="P120" s="111"/>
      <c r="Q120" s="48"/>
    </row>
    <row r="121" spans="2:17" ht="78.75" x14ac:dyDescent="0.25">
      <c r="B121" s="145" t="s">
        <v>113</v>
      </c>
      <c r="C121" s="219" t="s">
        <v>651</v>
      </c>
      <c r="D121" s="171">
        <v>3000</v>
      </c>
      <c r="E121" s="171"/>
      <c r="F121" s="171"/>
      <c r="G121" s="171"/>
      <c r="H121" s="171"/>
      <c r="I121" s="171"/>
      <c r="J121" s="171"/>
      <c r="K121" s="171"/>
      <c r="L121" s="171"/>
      <c r="M121" s="125">
        <f t="shared" ref="M121:M129" si="16">SUM(D121:L121)</f>
        <v>3000</v>
      </c>
      <c r="N121" s="185">
        <v>0.5</v>
      </c>
      <c r="O121" s="18">
        <v>2981.92</v>
      </c>
      <c r="P121" s="111"/>
      <c r="Q121" s="48"/>
    </row>
    <row r="122" spans="2:17" ht="78.75" x14ac:dyDescent="0.25">
      <c r="B122" s="145" t="s">
        <v>114</v>
      </c>
      <c r="C122" s="219" t="s">
        <v>652</v>
      </c>
      <c r="D122" s="171"/>
      <c r="E122" s="171"/>
      <c r="F122" s="171">
        <v>2000</v>
      </c>
      <c r="G122" s="171"/>
      <c r="H122" s="171"/>
      <c r="I122" s="171"/>
      <c r="J122" s="171"/>
      <c r="K122" s="171"/>
      <c r="L122" s="171"/>
      <c r="M122" s="125">
        <f t="shared" si="16"/>
        <v>2000</v>
      </c>
      <c r="N122" s="185">
        <v>0.3</v>
      </c>
      <c r="O122" s="18">
        <v>1000</v>
      </c>
      <c r="P122" s="111"/>
      <c r="Q122" s="48"/>
    </row>
    <row r="123" spans="2:17" ht="189" x14ac:dyDescent="0.25">
      <c r="B123" s="145" t="s">
        <v>115</v>
      </c>
      <c r="C123" s="219" t="s">
        <v>653</v>
      </c>
      <c r="D123" s="171"/>
      <c r="E123" s="171">
        <v>18000</v>
      </c>
      <c r="F123" s="171"/>
      <c r="G123" s="171"/>
      <c r="H123" s="171"/>
      <c r="I123" s="171"/>
      <c r="J123" s="171"/>
      <c r="K123" s="171"/>
      <c r="L123" s="171"/>
      <c r="M123" s="125">
        <f t="shared" si="16"/>
        <v>18000</v>
      </c>
      <c r="N123" s="185">
        <v>0.15</v>
      </c>
      <c r="O123" s="18">
        <v>18000</v>
      </c>
      <c r="P123" s="111"/>
      <c r="Q123" s="48"/>
    </row>
    <row r="124" spans="2:17" ht="47.25" x14ac:dyDescent="0.25">
      <c r="B124" s="145" t="s">
        <v>116</v>
      </c>
      <c r="C124" s="219" t="s">
        <v>654</v>
      </c>
      <c r="D124" s="171"/>
      <c r="E124" s="171"/>
      <c r="F124" s="171"/>
      <c r="G124" s="171"/>
      <c r="H124" s="171"/>
      <c r="I124" s="171"/>
      <c r="J124" s="171">
        <v>10000</v>
      </c>
      <c r="K124" s="171"/>
      <c r="L124" s="171"/>
      <c r="M124" s="125">
        <f t="shared" si="16"/>
        <v>10000</v>
      </c>
      <c r="N124" s="185">
        <v>0.4</v>
      </c>
      <c r="O124" s="18">
        <v>8000</v>
      </c>
      <c r="P124" s="111"/>
      <c r="Q124" s="48"/>
    </row>
    <row r="125" spans="2:17" ht="78.75" x14ac:dyDescent="0.25">
      <c r="B125" s="145" t="s">
        <v>117</v>
      </c>
      <c r="C125" s="219" t="s">
        <v>655</v>
      </c>
      <c r="D125" s="171"/>
      <c r="E125" s="171"/>
      <c r="F125" s="171"/>
      <c r="G125" s="171"/>
      <c r="H125" s="171"/>
      <c r="I125" s="171"/>
      <c r="J125" s="171"/>
      <c r="K125" s="171">
        <v>18195</v>
      </c>
      <c r="L125" s="171"/>
      <c r="M125" s="125">
        <f t="shared" si="16"/>
        <v>18195</v>
      </c>
      <c r="N125" s="185">
        <v>0.4</v>
      </c>
      <c r="O125" s="18">
        <v>18195</v>
      </c>
      <c r="P125" s="111"/>
      <c r="Q125" s="48"/>
    </row>
    <row r="126" spans="2:17" ht="78.75" x14ac:dyDescent="0.25">
      <c r="B126" s="206" t="s">
        <v>118</v>
      </c>
      <c r="C126" s="240" t="s">
        <v>704</v>
      </c>
      <c r="D126" s="241"/>
      <c r="E126" s="241"/>
      <c r="F126" s="241"/>
      <c r="G126" s="241"/>
      <c r="H126" s="241"/>
      <c r="I126" s="241">
        <v>0</v>
      </c>
      <c r="J126" s="241"/>
      <c r="K126" s="241"/>
      <c r="L126" s="241"/>
      <c r="M126" s="242">
        <f t="shared" si="16"/>
        <v>0</v>
      </c>
      <c r="N126" s="202">
        <v>0.4</v>
      </c>
      <c r="O126" s="19"/>
      <c r="P126" s="112"/>
      <c r="Q126" s="48"/>
    </row>
    <row r="127" spans="2:17" ht="110.25" x14ac:dyDescent="0.25">
      <c r="B127" s="145" t="s">
        <v>119</v>
      </c>
      <c r="C127" s="219" t="s">
        <v>656</v>
      </c>
      <c r="D127" s="200"/>
      <c r="E127" s="200"/>
      <c r="F127" s="200"/>
      <c r="G127" s="200">
        <v>3000</v>
      </c>
      <c r="H127" s="200"/>
      <c r="I127" s="200"/>
      <c r="J127" s="200"/>
      <c r="K127" s="200"/>
      <c r="L127" s="200"/>
      <c r="M127" s="125">
        <f t="shared" si="16"/>
        <v>3000</v>
      </c>
      <c r="N127" s="202">
        <v>0.31</v>
      </c>
      <c r="O127" s="19">
        <v>3000</v>
      </c>
      <c r="P127" s="112"/>
      <c r="Q127" s="48"/>
    </row>
    <row r="128" spans="2:17" ht="63" x14ac:dyDescent="0.25">
      <c r="B128" s="145" t="s">
        <v>648</v>
      </c>
      <c r="C128" s="240" t="s">
        <v>705</v>
      </c>
      <c r="D128" s="241"/>
      <c r="E128" s="241"/>
      <c r="F128" s="241"/>
      <c r="G128" s="241">
        <v>0</v>
      </c>
      <c r="H128" s="241"/>
      <c r="I128" s="241"/>
      <c r="J128" s="241"/>
      <c r="K128" s="241"/>
      <c r="L128" s="241"/>
      <c r="M128" s="242">
        <f t="shared" si="16"/>
        <v>0</v>
      </c>
      <c r="N128" s="202">
        <v>0.3</v>
      </c>
      <c r="O128" s="19"/>
      <c r="P128" s="112"/>
      <c r="Q128" s="48"/>
    </row>
    <row r="129" spans="2:17" ht="174" thickBot="1" x14ac:dyDescent="0.3">
      <c r="B129" s="145" t="s">
        <v>649</v>
      </c>
      <c r="C129" s="196" t="s">
        <v>657</v>
      </c>
      <c r="D129" s="204"/>
      <c r="E129" s="204"/>
      <c r="F129" s="204"/>
      <c r="G129" s="204"/>
      <c r="H129" s="204">
        <v>3000</v>
      </c>
      <c r="I129" s="204"/>
      <c r="J129" s="204"/>
      <c r="K129" s="204"/>
      <c r="L129" s="204"/>
      <c r="M129" s="125">
        <f t="shared" si="16"/>
        <v>3000</v>
      </c>
      <c r="N129" s="205">
        <v>0.3</v>
      </c>
      <c r="O129" s="19">
        <v>3000</v>
      </c>
      <c r="P129" s="112"/>
      <c r="Q129" s="48"/>
    </row>
    <row r="130" spans="2:17" ht="15.75" x14ac:dyDescent="0.25">
      <c r="C130" s="222" t="s">
        <v>174</v>
      </c>
      <c r="D130" s="23">
        <f>SUM(D120:D129)</f>
        <v>16000</v>
      </c>
      <c r="E130" s="23">
        <f t="shared" ref="E130:L130" si="17">SUM(E120:E129)</f>
        <v>18000</v>
      </c>
      <c r="F130" s="23">
        <f t="shared" si="17"/>
        <v>9000</v>
      </c>
      <c r="G130" s="23">
        <f t="shared" si="17"/>
        <v>3000</v>
      </c>
      <c r="H130" s="23">
        <f t="shared" si="17"/>
        <v>3000</v>
      </c>
      <c r="I130" s="23">
        <f t="shared" si="17"/>
        <v>0</v>
      </c>
      <c r="J130" s="23">
        <f t="shared" si="17"/>
        <v>10000</v>
      </c>
      <c r="K130" s="23">
        <f t="shared" si="17"/>
        <v>18195</v>
      </c>
      <c r="L130" s="23">
        <f t="shared" si="17"/>
        <v>0</v>
      </c>
      <c r="M130" s="23">
        <f>SUM(M120:M129)</f>
        <v>77195</v>
      </c>
      <c r="N130" s="20">
        <f>(N120*M120)+(N121*M121)+(N122*M122)+(N123*M123)+(N124*M124)+(N125*M125)+(N126*M126)+(N127*M127)+(M128*N128)+(M129*N129)</f>
        <v>27908</v>
      </c>
      <c r="O130" s="162">
        <f>SUM(O120:O129)</f>
        <v>69968.7</v>
      </c>
      <c r="P130" s="112"/>
      <c r="Q130" s="49"/>
    </row>
    <row r="131" spans="2:17" ht="51" customHeight="1" x14ac:dyDescent="0.25">
      <c r="B131" s="99" t="s">
        <v>120</v>
      </c>
      <c r="C131" s="243" t="s">
        <v>647</v>
      </c>
      <c r="D131" s="244"/>
      <c r="E131" s="244"/>
      <c r="F131" s="244"/>
      <c r="G131" s="244"/>
      <c r="H131" s="244"/>
      <c r="I131" s="244"/>
      <c r="J131" s="244"/>
      <c r="K131" s="244"/>
      <c r="L131" s="244"/>
      <c r="M131" s="244"/>
      <c r="N131" s="244"/>
      <c r="O131" s="245"/>
      <c r="P131" s="244"/>
      <c r="Q131" s="47"/>
    </row>
    <row r="132" spans="2:17" ht="157.5" x14ac:dyDescent="0.25">
      <c r="B132" s="145" t="s">
        <v>121</v>
      </c>
      <c r="C132" s="219" t="s">
        <v>665</v>
      </c>
      <c r="D132" s="171">
        <v>9000</v>
      </c>
      <c r="E132" s="171"/>
      <c r="F132" s="171"/>
      <c r="G132" s="171"/>
      <c r="H132" s="171"/>
      <c r="I132" s="171"/>
      <c r="J132" s="171"/>
      <c r="K132" s="171"/>
      <c r="L132" s="171"/>
      <c r="M132" s="125">
        <f>SUM(D132:L132)</f>
        <v>9000</v>
      </c>
      <c r="N132" s="185">
        <v>0.5</v>
      </c>
      <c r="O132" s="18">
        <v>8760.9</v>
      </c>
      <c r="P132" s="111"/>
      <c r="Q132" s="48"/>
    </row>
    <row r="133" spans="2:17" ht="63" x14ac:dyDescent="0.25">
      <c r="B133" s="145" t="s">
        <v>122</v>
      </c>
      <c r="C133" s="219" t="s">
        <v>666</v>
      </c>
      <c r="D133" s="171"/>
      <c r="E133" s="171"/>
      <c r="F133" s="171">
        <v>7981.9</v>
      </c>
      <c r="G133" s="171"/>
      <c r="H133" s="171"/>
      <c r="I133" s="171"/>
      <c r="J133" s="171"/>
      <c r="K133" s="171"/>
      <c r="L133" s="171"/>
      <c r="M133" s="125">
        <f t="shared" ref="M133:M146" si="18">SUM(D133:L133)</f>
        <v>7981.9</v>
      </c>
      <c r="N133" s="185">
        <v>0.45</v>
      </c>
      <c r="O133" s="18">
        <v>5000</v>
      </c>
      <c r="P133" s="111"/>
      <c r="Q133" s="48"/>
    </row>
    <row r="134" spans="2:17" ht="31.5" x14ac:dyDescent="0.25">
      <c r="B134" s="145" t="s">
        <v>123</v>
      </c>
      <c r="C134" s="219" t="s">
        <v>667</v>
      </c>
      <c r="D134" s="171"/>
      <c r="E134" s="171"/>
      <c r="F134" s="171">
        <v>5057.63</v>
      </c>
      <c r="G134" s="171"/>
      <c r="H134" s="171"/>
      <c r="I134" s="171"/>
      <c r="J134" s="171"/>
      <c r="K134" s="171"/>
      <c r="L134" s="171"/>
      <c r="M134" s="125">
        <f t="shared" si="18"/>
        <v>5057.63</v>
      </c>
      <c r="N134" s="185">
        <v>0.1</v>
      </c>
      <c r="O134" s="18">
        <v>4557.63</v>
      </c>
      <c r="P134" s="111"/>
      <c r="Q134" s="48"/>
    </row>
    <row r="135" spans="2:17" ht="63" x14ac:dyDescent="0.25">
      <c r="B135" s="145" t="s">
        <v>124</v>
      </c>
      <c r="C135" s="223" t="s">
        <v>668</v>
      </c>
      <c r="D135" s="171"/>
      <c r="E135" s="171">
        <v>61344.76</v>
      </c>
      <c r="F135" s="171"/>
      <c r="G135" s="171"/>
      <c r="H135" s="171"/>
      <c r="I135" s="171"/>
      <c r="J135" s="171"/>
      <c r="K135" s="171"/>
      <c r="L135" s="171"/>
      <c r="M135" s="125">
        <f t="shared" si="18"/>
        <v>61344.76</v>
      </c>
      <c r="N135" s="185">
        <v>0.3</v>
      </c>
      <c r="O135" s="18">
        <v>61344.76</v>
      </c>
      <c r="P135" s="111"/>
      <c r="Q135" s="48"/>
    </row>
    <row r="136" spans="2:17" ht="63" x14ac:dyDescent="0.25">
      <c r="B136" s="206" t="s">
        <v>125</v>
      </c>
      <c r="C136" s="219" t="s">
        <v>669</v>
      </c>
      <c r="D136" s="171"/>
      <c r="E136" s="171"/>
      <c r="F136" s="171"/>
      <c r="G136" s="171"/>
      <c r="H136" s="171"/>
      <c r="I136" s="171"/>
      <c r="J136" s="171"/>
      <c r="K136" s="171">
        <v>24680.959999999999</v>
      </c>
      <c r="L136" s="171"/>
      <c r="M136" s="125">
        <f t="shared" si="18"/>
        <v>24680.959999999999</v>
      </c>
      <c r="N136" s="185">
        <v>0.4</v>
      </c>
      <c r="O136" s="18">
        <v>24680.959999999999</v>
      </c>
      <c r="P136" s="111"/>
      <c r="Q136" s="48"/>
    </row>
    <row r="137" spans="2:17" ht="78.75" x14ac:dyDescent="0.25">
      <c r="B137" s="206" t="s">
        <v>126</v>
      </c>
      <c r="C137" s="219" t="s">
        <v>670</v>
      </c>
      <c r="D137" s="200"/>
      <c r="E137" s="200"/>
      <c r="F137" s="200"/>
      <c r="G137" s="200"/>
      <c r="H137" s="200"/>
      <c r="I137" s="200"/>
      <c r="J137" s="200">
        <v>15000</v>
      </c>
      <c r="K137" s="200"/>
      <c r="L137" s="200"/>
      <c r="M137" s="125">
        <f t="shared" si="18"/>
        <v>15000</v>
      </c>
      <c r="N137" s="202">
        <v>0.2</v>
      </c>
      <c r="O137" s="18">
        <v>13000</v>
      </c>
      <c r="P137" s="111"/>
      <c r="Q137" s="48"/>
    </row>
    <row r="138" spans="2:17" ht="63" x14ac:dyDescent="0.25">
      <c r="B138" s="206" t="s">
        <v>127</v>
      </c>
      <c r="C138" s="219" t="s">
        <v>671</v>
      </c>
      <c r="D138" s="200"/>
      <c r="E138" s="200"/>
      <c r="F138" s="200"/>
      <c r="G138" s="200"/>
      <c r="H138" s="200"/>
      <c r="I138" s="200"/>
      <c r="J138" s="200">
        <v>15000</v>
      </c>
      <c r="K138" s="200"/>
      <c r="L138" s="200">
        <v>42693.83</v>
      </c>
      <c r="M138" s="125">
        <f t="shared" si="18"/>
        <v>57693.83</v>
      </c>
      <c r="N138" s="202">
        <v>0.2</v>
      </c>
      <c r="O138" s="19">
        <v>56778.21</v>
      </c>
      <c r="P138" s="112"/>
      <c r="Q138" s="48"/>
    </row>
    <row r="139" spans="2:17" ht="31.5" x14ac:dyDescent="0.25">
      <c r="B139" s="206" t="s">
        <v>658</v>
      </c>
      <c r="C139" s="219" t="s">
        <v>672</v>
      </c>
      <c r="D139" s="200"/>
      <c r="E139" s="200"/>
      <c r="F139" s="200"/>
      <c r="G139" s="200"/>
      <c r="H139" s="200"/>
      <c r="I139" s="200"/>
      <c r="J139" s="200">
        <v>28415.67</v>
      </c>
      <c r="K139" s="200"/>
      <c r="L139" s="200"/>
      <c r="M139" s="125">
        <f t="shared" si="18"/>
        <v>28415.67</v>
      </c>
      <c r="N139" s="202">
        <v>0.4</v>
      </c>
      <c r="O139" s="19">
        <v>23245.040000000001</v>
      </c>
      <c r="P139" s="112"/>
      <c r="Q139" s="48"/>
    </row>
    <row r="140" spans="2:17" ht="47.25" x14ac:dyDescent="0.25">
      <c r="B140" s="206" t="s">
        <v>659</v>
      </c>
      <c r="C140" s="219" t="s">
        <v>673</v>
      </c>
      <c r="D140" s="200"/>
      <c r="E140" s="200"/>
      <c r="F140" s="200"/>
      <c r="G140" s="200"/>
      <c r="H140" s="200"/>
      <c r="I140" s="200">
        <v>69080</v>
      </c>
      <c r="J140" s="200"/>
      <c r="K140" s="200"/>
      <c r="L140" s="200"/>
      <c r="M140" s="125">
        <f t="shared" si="18"/>
        <v>69080</v>
      </c>
      <c r="N140" s="202">
        <v>1</v>
      </c>
      <c r="O140" s="19">
        <v>50837.41</v>
      </c>
      <c r="P140" s="112"/>
      <c r="Q140" s="48"/>
    </row>
    <row r="141" spans="2:17" ht="31.5" x14ac:dyDescent="0.25">
      <c r="B141" s="206" t="s">
        <v>660</v>
      </c>
      <c r="C141" s="219" t="s">
        <v>674</v>
      </c>
      <c r="D141" s="200"/>
      <c r="E141" s="200"/>
      <c r="F141" s="200"/>
      <c r="G141" s="200"/>
      <c r="H141" s="200"/>
      <c r="I141" s="200">
        <v>60606.92</v>
      </c>
      <c r="J141" s="200"/>
      <c r="K141" s="200"/>
      <c r="L141" s="200"/>
      <c r="M141" s="125">
        <f t="shared" si="18"/>
        <v>60606.92</v>
      </c>
      <c r="N141" s="202">
        <v>0.4</v>
      </c>
      <c r="O141" s="19">
        <v>53919.37</v>
      </c>
      <c r="P141" s="112"/>
      <c r="Q141" s="48"/>
    </row>
    <row r="142" spans="2:17" ht="110.25" x14ac:dyDescent="0.25">
      <c r="B142" s="206" t="s">
        <v>661</v>
      </c>
      <c r="C142" s="219" t="s">
        <v>675</v>
      </c>
      <c r="D142" s="200"/>
      <c r="E142" s="200"/>
      <c r="F142" s="200"/>
      <c r="G142" s="200">
        <v>6000</v>
      </c>
      <c r="H142" s="200"/>
      <c r="I142" s="200"/>
      <c r="J142" s="200"/>
      <c r="K142" s="200"/>
      <c r="L142" s="200"/>
      <c r="M142" s="125">
        <f t="shared" si="18"/>
        <v>6000</v>
      </c>
      <c r="N142" s="202"/>
      <c r="O142" s="19">
        <v>6000</v>
      </c>
      <c r="P142" s="112"/>
      <c r="Q142" s="48"/>
    </row>
    <row r="143" spans="2:17" ht="126" x14ac:dyDescent="0.25">
      <c r="B143" s="206" t="s">
        <v>662</v>
      </c>
      <c r="C143" s="219" t="s">
        <v>676</v>
      </c>
      <c r="D143" s="200"/>
      <c r="E143" s="200"/>
      <c r="F143" s="200"/>
      <c r="G143" s="200">
        <v>80929.259999999995</v>
      </c>
      <c r="H143" s="200"/>
      <c r="I143" s="200"/>
      <c r="J143" s="200"/>
      <c r="K143" s="200"/>
      <c r="L143" s="200"/>
      <c r="M143" s="125">
        <f t="shared" si="18"/>
        <v>80929.259999999995</v>
      </c>
      <c r="N143" s="202">
        <v>0.4</v>
      </c>
      <c r="O143" s="19">
        <v>80692.100000000006</v>
      </c>
      <c r="P143" s="112"/>
      <c r="Q143" s="48"/>
    </row>
    <row r="144" spans="2:17" ht="141.75" x14ac:dyDescent="0.25">
      <c r="B144" s="206" t="s">
        <v>663</v>
      </c>
      <c r="C144" s="219" t="s">
        <v>677</v>
      </c>
      <c r="D144" s="200"/>
      <c r="E144" s="200"/>
      <c r="F144" s="200"/>
      <c r="G144" s="200"/>
      <c r="H144" s="200">
        <v>87000</v>
      </c>
      <c r="I144" s="200"/>
      <c r="J144" s="200"/>
      <c r="K144" s="200"/>
      <c r="L144" s="200"/>
      <c r="M144" s="125">
        <f t="shared" si="18"/>
        <v>87000</v>
      </c>
      <c r="N144" s="202">
        <v>0.3</v>
      </c>
      <c r="O144" s="19">
        <v>87000</v>
      </c>
      <c r="P144" s="112"/>
      <c r="Q144" s="48"/>
    </row>
    <row r="145" spans="2:17" ht="63" x14ac:dyDescent="0.25">
      <c r="B145" s="206" t="s">
        <v>664</v>
      </c>
      <c r="C145" s="224" t="s">
        <v>678</v>
      </c>
      <c r="D145" s="201"/>
      <c r="E145" s="201"/>
      <c r="F145" s="201"/>
      <c r="G145" s="201"/>
      <c r="H145" s="201">
        <v>11400</v>
      </c>
      <c r="I145" s="201"/>
      <c r="J145" s="201"/>
      <c r="K145" s="201"/>
      <c r="L145" s="201"/>
      <c r="M145" s="125">
        <f t="shared" si="18"/>
        <v>11400</v>
      </c>
      <c r="N145" s="203">
        <v>0.32</v>
      </c>
      <c r="O145" s="19">
        <v>11400</v>
      </c>
      <c r="P145" s="112"/>
      <c r="Q145" s="48"/>
    </row>
    <row r="146" spans="2:17" ht="15.75" hidden="1" x14ac:dyDescent="0.25">
      <c r="B146" s="206" t="s">
        <v>679</v>
      </c>
      <c r="C146" s="214"/>
      <c r="D146" s="199"/>
      <c r="E146" s="199"/>
      <c r="F146" s="199"/>
      <c r="G146" s="199"/>
      <c r="H146" s="199"/>
      <c r="I146" s="199"/>
      <c r="J146" s="199"/>
      <c r="K146" s="199"/>
      <c r="L146" s="199"/>
      <c r="M146" s="125">
        <f t="shared" si="18"/>
        <v>0</v>
      </c>
      <c r="N146" s="124"/>
      <c r="O146" s="19"/>
      <c r="P146" s="112"/>
      <c r="Q146" s="48"/>
    </row>
    <row r="147" spans="2:17" ht="15.75" x14ac:dyDescent="0.25">
      <c r="C147" s="222" t="s">
        <v>174</v>
      </c>
      <c r="D147" s="23">
        <f>SUM(D132:D145)</f>
        <v>9000</v>
      </c>
      <c r="E147" s="23">
        <f t="shared" ref="E147:L147" si="19">SUM(E132:E145)</f>
        <v>61344.76</v>
      </c>
      <c r="F147" s="23">
        <f t="shared" si="19"/>
        <v>13039.529999999999</v>
      </c>
      <c r="G147" s="23">
        <f t="shared" si="19"/>
        <v>86929.26</v>
      </c>
      <c r="H147" s="23">
        <f t="shared" si="19"/>
        <v>98400</v>
      </c>
      <c r="I147" s="23">
        <f t="shared" si="19"/>
        <v>129686.92</v>
      </c>
      <c r="J147" s="23">
        <f t="shared" si="19"/>
        <v>58415.67</v>
      </c>
      <c r="K147" s="23">
        <f t="shared" si="19"/>
        <v>24680.959999999999</v>
      </c>
      <c r="L147" s="23">
        <f t="shared" si="19"/>
        <v>42693.83</v>
      </c>
      <c r="M147" s="23">
        <f>SUM(M132:M145)</f>
        <v>524190.93</v>
      </c>
      <c r="N147" s="20">
        <f>(N132*M132)+(N133*M133)+(N134*M134)+(N135*M135)+(N136*M136)+(N137*M137)+(N138*M138)+(N139*M139)+(M140*N140)+(M141*N141)+(M143*N143)+(M144*N144)+(M145*N145)</f>
        <v>218220.93600000002</v>
      </c>
      <c r="O147" s="162">
        <f>SUM(O132:O145)</f>
        <v>487216.38</v>
      </c>
      <c r="P147" s="112"/>
      <c r="Q147" s="49"/>
    </row>
    <row r="148" spans="2:17" ht="51" hidden="1" customHeight="1" x14ac:dyDescent="0.25">
      <c r="B148" s="99" t="s">
        <v>128</v>
      </c>
      <c r="C148" s="244"/>
      <c r="D148" s="244"/>
      <c r="E148" s="244"/>
      <c r="F148" s="244"/>
      <c r="G148" s="244"/>
      <c r="H148" s="244"/>
      <c r="I148" s="244"/>
      <c r="J148" s="244"/>
      <c r="K148" s="244"/>
      <c r="L148" s="244"/>
      <c r="M148" s="244"/>
      <c r="N148" s="244"/>
      <c r="O148" s="245"/>
      <c r="P148" s="244"/>
      <c r="Q148" s="47"/>
    </row>
    <row r="149" spans="2:17" ht="15.75" hidden="1" x14ac:dyDescent="0.25">
      <c r="B149" s="145" t="s">
        <v>129</v>
      </c>
      <c r="C149" s="16"/>
      <c r="D149" s="18"/>
      <c r="E149" s="18"/>
      <c r="F149" s="18"/>
      <c r="G149" s="18"/>
      <c r="H149" s="18"/>
      <c r="I149" s="18"/>
      <c r="J149" s="18"/>
      <c r="K149" s="18"/>
      <c r="L149" s="18"/>
      <c r="M149" s="125">
        <f>SUM(D149:F149)</f>
        <v>0</v>
      </c>
      <c r="N149" s="123"/>
      <c r="O149" s="18"/>
      <c r="P149" s="111"/>
      <c r="Q149" s="48"/>
    </row>
    <row r="150" spans="2:17" ht="15.75" hidden="1" x14ac:dyDescent="0.25">
      <c r="B150" s="145" t="s">
        <v>130</v>
      </c>
      <c r="C150" s="16"/>
      <c r="D150" s="18"/>
      <c r="E150" s="18"/>
      <c r="F150" s="18"/>
      <c r="G150" s="18"/>
      <c r="H150" s="18"/>
      <c r="I150" s="18"/>
      <c r="J150" s="18"/>
      <c r="K150" s="18"/>
      <c r="L150" s="18"/>
      <c r="M150" s="125">
        <f t="shared" ref="M150:M156" si="20">SUM(D150:F150)</f>
        <v>0</v>
      </c>
      <c r="N150" s="123"/>
      <c r="O150" s="18"/>
      <c r="P150" s="111"/>
      <c r="Q150" s="48"/>
    </row>
    <row r="151" spans="2:17" ht="15.75" hidden="1" x14ac:dyDescent="0.25">
      <c r="B151" s="145" t="s">
        <v>131</v>
      </c>
      <c r="C151" s="16"/>
      <c r="D151" s="18"/>
      <c r="E151" s="18"/>
      <c r="F151" s="18"/>
      <c r="G151" s="18"/>
      <c r="H151" s="18"/>
      <c r="I151" s="18"/>
      <c r="J151" s="18"/>
      <c r="K151" s="18"/>
      <c r="L151" s="18"/>
      <c r="M151" s="125">
        <f t="shared" si="20"/>
        <v>0</v>
      </c>
      <c r="N151" s="123"/>
      <c r="O151" s="18"/>
      <c r="P151" s="111"/>
      <c r="Q151" s="48"/>
    </row>
    <row r="152" spans="2:17" ht="15.75" hidden="1" x14ac:dyDescent="0.25">
      <c r="B152" s="145" t="s">
        <v>132</v>
      </c>
      <c r="C152" s="16"/>
      <c r="D152" s="18"/>
      <c r="E152" s="18"/>
      <c r="F152" s="18"/>
      <c r="G152" s="18"/>
      <c r="H152" s="18"/>
      <c r="I152" s="18"/>
      <c r="J152" s="18"/>
      <c r="K152" s="18"/>
      <c r="L152" s="18"/>
      <c r="M152" s="125">
        <f t="shared" si="20"/>
        <v>0</v>
      </c>
      <c r="N152" s="123"/>
      <c r="O152" s="18"/>
      <c r="P152" s="111"/>
      <c r="Q152" s="48"/>
    </row>
    <row r="153" spans="2:17" ht="15.75" hidden="1" x14ac:dyDescent="0.25">
      <c r="B153" s="145" t="s">
        <v>133</v>
      </c>
      <c r="C153" s="16"/>
      <c r="D153" s="18"/>
      <c r="E153" s="18"/>
      <c r="F153" s="18"/>
      <c r="G153" s="18"/>
      <c r="H153" s="18"/>
      <c r="I153" s="18"/>
      <c r="J153" s="18"/>
      <c r="K153" s="18"/>
      <c r="L153" s="18"/>
      <c r="M153" s="125">
        <f t="shared" si="20"/>
        <v>0</v>
      </c>
      <c r="N153" s="123"/>
      <c r="O153" s="18"/>
      <c r="P153" s="111"/>
      <c r="Q153" s="48"/>
    </row>
    <row r="154" spans="2:17" ht="15.75" hidden="1" x14ac:dyDescent="0.25">
      <c r="B154" s="145" t="s">
        <v>134</v>
      </c>
      <c r="C154" s="16"/>
      <c r="D154" s="18"/>
      <c r="E154" s="18"/>
      <c r="F154" s="18"/>
      <c r="G154" s="18"/>
      <c r="H154" s="18"/>
      <c r="I154" s="18"/>
      <c r="J154" s="18"/>
      <c r="K154" s="18"/>
      <c r="L154" s="18"/>
      <c r="M154" s="125">
        <f t="shared" si="20"/>
        <v>0</v>
      </c>
      <c r="N154" s="123"/>
      <c r="O154" s="18"/>
      <c r="P154" s="111"/>
      <c r="Q154" s="48"/>
    </row>
    <row r="155" spans="2:17" ht="15.75" hidden="1" x14ac:dyDescent="0.25">
      <c r="B155" s="145" t="s">
        <v>135</v>
      </c>
      <c r="C155" s="214"/>
      <c r="D155" s="19"/>
      <c r="E155" s="19"/>
      <c r="F155" s="19"/>
      <c r="G155" s="19"/>
      <c r="H155" s="19"/>
      <c r="I155" s="19"/>
      <c r="J155" s="19"/>
      <c r="K155" s="19"/>
      <c r="L155" s="19"/>
      <c r="M155" s="125">
        <f t="shared" si="20"/>
        <v>0</v>
      </c>
      <c r="N155" s="124"/>
      <c r="O155" s="19"/>
      <c r="P155" s="112"/>
      <c r="Q155" s="48"/>
    </row>
    <row r="156" spans="2:17" ht="15.75" hidden="1" x14ac:dyDescent="0.25">
      <c r="B156" s="145" t="s">
        <v>136</v>
      </c>
      <c r="C156" s="214"/>
      <c r="D156" s="19"/>
      <c r="E156" s="19"/>
      <c r="F156" s="19"/>
      <c r="G156" s="19"/>
      <c r="H156" s="19"/>
      <c r="I156" s="19"/>
      <c r="J156" s="19"/>
      <c r="K156" s="19"/>
      <c r="L156" s="19"/>
      <c r="M156" s="125">
        <f t="shared" si="20"/>
        <v>0</v>
      </c>
      <c r="N156" s="124"/>
      <c r="O156" s="19"/>
      <c r="P156" s="112"/>
      <c r="Q156" s="48"/>
    </row>
    <row r="157" spans="2:17" ht="15.75" hidden="1" x14ac:dyDescent="0.25">
      <c r="C157" s="222" t="s">
        <v>174</v>
      </c>
      <c r="D157" s="20">
        <f>SUM(D149:D156)</f>
        <v>0</v>
      </c>
      <c r="E157" s="20">
        <f>SUM(E149:E156)</f>
        <v>0</v>
      </c>
      <c r="F157" s="20">
        <f>SUM(F149:F156)</f>
        <v>0</v>
      </c>
      <c r="G157" s="20"/>
      <c r="H157" s="20"/>
      <c r="I157" s="20"/>
      <c r="J157" s="20"/>
      <c r="K157" s="20"/>
      <c r="L157" s="20"/>
      <c r="M157" s="20">
        <f>SUM(M149:M156)</f>
        <v>0</v>
      </c>
      <c r="N157" s="20">
        <f>(N149*M149)+(N150*M150)+(N151*M151)+(N152*M152)+(N153*M153)+(N154*M154)+(N155*M155)+(N156*M156)</f>
        <v>0</v>
      </c>
      <c r="O157" s="162">
        <f>SUM(O149:O156)</f>
        <v>0</v>
      </c>
      <c r="P157" s="112"/>
      <c r="Q157" s="49"/>
    </row>
    <row r="158" spans="2:17" ht="15.75" hidden="1" customHeight="1" x14ac:dyDescent="0.25">
      <c r="B158" s="5"/>
      <c r="C158" s="226"/>
      <c r="D158" s="25"/>
      <c r="E158" s="25"/>
      <c r="F158" s="25"/>
      <c r="G158" s="25"/>
      <c r="H158" s="25"/>
      <c r="I158" s="25"/>
      <c r="J158" s="25"/>
      <c r="K158" s="25"/>
      <c r="L158" s="25"/>
      <c r="M158" s="25"/>
      <c r="N158" s="25"/>
      <c r="O158" s="25"/>
      <c r="P158" s="74"/>
      <c r="Q158" s="2"/>
    </row>
    <row r="159" spans="2:17" ht="51" hidden="1" customHeight="1" x14ac:dyDescent="0.25">
      <c r="B159" s="99" t="s">
        <v>137</v>
      </c>
      <c r="C159" s="246"/>
      <c r="D159" s="246"/>
      <c r="E159" s="246"/>
      <c r="F159" s="246"/>
      <c r="G159" s="246"/>
      <c r="H159" s="246"/>
      <c r="I159" s="246"/>
      <c r="J159" s="246"/>
      <c r="K159" s="246"/>
      <c r="L159" s="246"/>
      <c r="M159" s="246"/>
      <c r="N159" s="246"/>
      <c r="O159" s="247"/>
      <c r="P159" s="246"/>
      <c r="Q159" s="17"/>
    </row>
    <row r="160" spans="2:17" ht="51" hidden="1" customHeight="1" x14ac:dyDescent="0.25">
      <c r="B160" s="99" t="s">
        <v>138</v>
      </c>
      <c r="C160" s="244"/>
      <c r="D160" s="244"/>
      <c r="E160" s="244"/>
      <c r="F160" s="244"/>
      <c r="G160" s="244"/>
      <c r="H160" s="244"/>
      <c r="I160" s="244"/>
      <c r="J160" s="244"/>
      <c r="K160" s="244"/>
      <c r="L160" s="244"/>
      <c r="M160" s="244"/>
      <c r="N160" s="244"/>
      <c r="O160" s="245"/>
      <c r="P160" s="244"/>
      <c r="Q160" s="47"/>
    </row>
    <row r="161" spans="2:17" ht="15.75" hidden="1" x14ac:dyDescent="0.25">
      <c r="B161" s="145" t="s">
        <v>139</v>
      </c>
      <c r="C161" s="16"/>
      <c r="D161" s="18"/>
      <c r="E161" s="18"/>
      <c r="F161" s="18"/>
      <c r="G161" s="18"/>
      <c r="H161" s="18"/>
      <c r="I161" s="18"/>
      <c r="J161" s="18"/>
      <c r="K161" s="18"/>
      <c r="L161" s="18"/>
      <c r="M161" s="125">
        <f>SUM(D161:F161)</f>
        <v>0</v>
      </c>
      <c r="N161" s="123"/>
      <c r="O161" s="18"/>
      <c r="P161" s="111"/>
      <c r="Q161" s="48"/>
    </row>
    <row r="162" spans="2:17" ht="15.75" hidden="1" x14ac:dyDescent="0.25">
      <c r="B162" s="145" t="s">
        <v>140</v>
      </c>
      <c r="C162" s="16"/>
      <c r="D162" s="18"/>
      <c r="E162" s="18"/>
      <c r="F162" s="18"/>
      <c r="G162" s="18"/>
      <c r="H162" s="18"/>
      <c r="I162" s="18"/>
      <c r="J162" s="18"/>
      <c r="K162" s="18"/>
      <c r="L162" s="18"/>
      <c r="M162" s="125">
        <f t="shared" ref="M162:M168" si="21">SUM(D162:F162)</f>
        <v>0</v>
      </c>
      <c r="N162" s="123"/>
      <c r="O162" s="18"/>
      <c r="P162" s="111"/>
      <c r="Q162" s="48"/>
    </row>
    <row r="163" spans="2:17" ht="15.75" hidden="1" x14ac:dyDescent="0.25">
      <c r="B163" s="145" t="s">
        <v>141</v>
      </c>
      <c r="C163" s="16"/>
      <c r="D163" s="18"/>
      <c r="E163" s="18"/>
      <c r="F163" s="18"/>
      <c r="G163" s="18"/>
      <c r="H163" s="18"/>
      <c r="I163" s="18"/>
      <c r="J163" s="18"/>
      <c r="K163" s="18"/>
      <c r="L163" s="18"/>
      <c r="M163" s="125">
        <f t="shared" si="21"/>
        <v>0</v>
      </c>
      <c r="N163" s="123"/>
      <c r="O163" s="18"/>
      <c r="P163" s="111"/>
      <c r="Q163" s="48"/>
    </row>
    <row r="164" spans="2:17" ht="15.75" hidden="1" x14ac:dyDescent="0.25">
      <c r="B164" s="145" t="s">
        <v>142</v>
      </c>
      <c r="C164" s="16"/>
      <c r="D164" s="18"/>
      <c r="E164" s="18"/>
      <c r="F164" s="18"/>
      <c r="G164" s="18"/>
      <c r="H164" s="18"/>
      <c r="I164" s="18"/>
      <c r="J164" s="18"/>
      <c r="K164" s="18"/>
      <c r="L164" s="18"/>
      <c r="M164" s="125">
        <f t="shared" si="21"/>
        <v>0</v>
      </c>
      <c r="N164" s="123"/>
      <c r="O164" s="18"/>
      <c r="P164" s="111"/>
      <c r="Q164" s="48"/>
    </row>
    <row r="165" spans="2:17" ht="15.75" hidden="1" x14ac:dyDescent="0.25">
      <c r="B165" s="145" t="s">
        <v>143</v>
      </c>
      <c r="C165" s="16"/>
      <c r="D165" s="18"/>
      <c r="E165" s="18"/>
      <c r="F165" s="18"/>
      <c r="G165" s="18"/>
      <c r="H165" s="18"/>
      <c r="I165" s="18"/>
      <c r="J165" s="18"/>
      <c r="K165" s="18"/>
      <c r="L165" s="18"/>
      <c r="M165" s="125">
        <f t="shared" si="21"/>
        <v>0</v>
      </c>
      <c r="N165" s="123"/>
      <c r="O165" s="18"/>
      <c r="P165" s="111"/>
      <c r="Q165" s="48"/>
    </row>
    <row r="166" spans="2:17" ht="15.75" hidden="1" x14ac:dyDescent="0.25">
      <c r="B166" s="145" t="s">
        <v>144</v>
      </c>
      <c r="C166" s="16"/>
      <c r="D166" s="18"/>
      <c r="E166" s="18"/>
      <c r="F166" s="18"/>
      <c r="G166" s="18"/>
      <c r="H166" s="18"/>
      <c r="I166" s="18"/>
      <c r="J166" s="18"/>
      <c r="K166" s="18"/>
      <c r="L166" s="18"/>
      <c r="M166" s="125">
        <f t="shared" si="21"/>
        <v>0</v>
      </c>
      <c r="N166" s="123"/>
      <c r="O166" s="18"/>
      <c r="P166" s="111"/>
      <c r="Q166" s="48"/>
    </row>
    <row r="167" spans="2:17" ht="15.75" hidden="1" x14ac:dyDescent="0.25">
      <c r="B167" s="145" t="s">
        <v>145</v>
      </c>
      <c r="C167" s="214"/>
      <c r="D167" s="19"/>
      <c r="E167" s="19"/>
      <c r="F167" s="19"/>
      <c r="G167" s="19"/>
      <c r="H167" s="19"/>
      <c r="I167" s="19"/>
      <c r="J167" s="19"/>
      <c r="K167" s="19"/>
      <c r="L167" s="19"/>
      <c r="M167" s="125">
        <f t="shared" si="21"/>
        <v>0</v>
      </c>
      <c r="N167" s="124"/>
      <c r="O167" s="19"/>
      <c r="P167" s="112"/>
      <c r="Q167" s="48"/>
    </row>
    <row r="168" spans="2:17" ht="15.75" hidden="1" x14ac:dyDescent="0.25">
      <c r="B168" s="145" t="s">
        <v>146</v>
      </c>
      <c r="C168" s="214"/>
      <c r="D168" s="19"/>
      <c r="E168" s="19"/>
      <c r="F168" s="19"/>
      <c r="G168" s="19"/>
      <c r="H168" s="19"/>
      <c r="I168" s="19"/>
      <c r="J168" s="19"/>
      <c r="K168" s="19"/>
      <c r="L168" s="19"/>
      <c r="M168" s="125">
        <f t="shared" si="21"/>
        <v>0</v>
      </c>
      <c r="N168" s="124"/>
      <c r="O168" s="19"/>
      <c r="P168" s="112"/>
      <c r="Q168" s="48"/>
    </row>
    <row r="169" spans="2:17" ht="15.75" hidden="1" x14ac:dyDescent="0.25">
      <c r="C169" s="222" t="s">
        <v>174</v>
      </c>
      <c r="D169" s="20">
        <f>SUM(D161:D168)</f>
        <v>0</v>
      </c>
      <c r="E169" s="20">
        <f>SUM(E161:E168)</f>
        <v>0</v>
      </c>
      <c r="F169" s="20">
        <f>SUM(F161:F168)</f>
        <v>0</v>
      </c>
      <c r="G169" s="23"/>
      <c r="H169" s="23"/>
      <c r="I169" s="23"/>
      <c r="J169" s="23"/>
      <c r="K169" s="23"/>
      <c r="L169" s="23"/>
      <c r="M169" s="23">
        <f>SUM(M161:M168)</f>
        <v>0</v>
      </c>
      <c r="N169" s="20">
        <f>(N161*M161)+(N162*M162)+(N163*M163)+(N164*M164)+(N165*M165)+(N166*M166)+(N167*M167)+(N168*M168)</f>
        <v>0</v>
      </c>
      <c r="O169" s="162">
        <f>SUM(O161:O168)</f>
        <v>0</v>
      </c>
      <c r="P169" s="112"/>
      <c r="Q169" s="49"/>
    </row>
    <row r="170" spans="2:17" ht="51" hidden="1" customHeight="1" x14ac:dyDescent="0.25">
      <c r="B170" s="99" t="s">
        <v>147</v>
      </c>
      <c r="C170" s="244"/>
      <c r="D170" s="244"/>
      <c r="E170" s="244"/>
      <c r="F170" s="244"/>
      <c r="G170" s="244"/>
      <c r="H170" s="244"/>
      <c r="I170" s="244"/>
      <c r="J170" s="244"/>
      <c r="K170" s="244"/>
      <c r="L170" s="244"/>
      <c r="M170" s="244"/>
      <c r="N170" s="244"/>
      <c r="O170" s="245"/>
      <c r="P170" s="244"/>
      <c r="Q170" s="47"/>
    </row>
    <row r="171" spans="2:17" ht="15.75" hidden="1" x14ac:dyDescent="0.25">
      <c r="B171" s="145" t="s">
        <v>148</v>
      </c>
      <c r="C171" s="16"/>
      <c r="D171" s="18"/>
      <c r="E171" s="18"/>
      <c r="F171" s="18"/>
      <c r="G171" s="18"/>
      <c r="H171" s="18"/>
      <c r="I171" s="18"/>
      <c r="J171" s="18"/>
      <c r="K171" s="18"/>
      <c r="L171" s="18"/>
      <c r="M171" s="125">
        <f>SUM(D171:F171)</f>
        <v>0</v>
      </c>
      <c r="N171" s="123"/>
      <c r="O171" s="18"/>
      <c r="P171" s="111"/>
      <c r="Q171" s="48"/>
    </row>
    <row r="172" spans="2:17" ht="15.75" hidden="1" x14ac:dyDescent="0.25">
      <c r="B172" s="145" t="s">
        <v>149</v>
      </c>
      <c r="C172" s="16"/>
      <c r="D172" s="18"/>
      <c r="E172" s="18"/>
      <c r="F172" s="18"/>
      <c r="G172" s="18"/>
      <c r="H172" s="18"/>
      <c r="I172" s="18"/>
      <c r="J172" s="18"/>
      <c r="K172" s="18"/>
      <c r="L172" s="18"/>
      <c r="M172" s="125">
        <f t="shared" ref="M172:M178" si="22">SUM(D172:F172)</f>
        <v>0</v>
      </c>
      <c r="N172" s="123"/>
      <c r="O172" s="18"/>
      <c r="P172" s="111"/>
      <c r="Q172" s="48"/>
    </row>
    <row r="173" spans="2:17" ht="15.75" hidden="1" x14ac:dyDescent="0.25">
      <c r="B173" s="145" t="s">
        <v>150</v>
      </c>
      <c r="C173" s="16"/>
      <c r="D173" s="18"/>
      <c r="E173" s="18"/>
      <c r="F173" s="18"/>
      <c r="G173" s="18"/>
      <c r="H173" s="18"/>
      <c r="I173" s="18"/>
      <c r="J173" s="18"/>
      <c r="K173" s="18"/>
      <c r="L173" s="18"/>
      <c r="M173" s="125">
        <f t="shared" si="22"/>
        <v>0</v>
      </c>
      <c r="N173" s="123"/>
      <c r="O173" s="18"/>
      <c r="P173" s="111"/>
      <c r="Q173" s="48"/>
    </row>
    <row r="174" spans="2:17" ht="15.75" hidden="1" x14ac:dyDescent="0.25">
      <c r="B174" s="145" t="s">
        <v>151</v>
      </c>
      <c r="C174" s="16"/>
      <c r="D174" s="18"/>
      <c r="E174" s="18"/>
      <c r="F174" s="18"/>
      <c r="G174" s="18"/>
      <c r="H174" s="18"/>
      <c r="I174" s="18"/>
      <c r="J174" s="18"/>
      <c r="K174" s="18"/>
      <c r="L174" s="18"/>
      <c r="M174" s="125">
        <f t="shared" si="22"/>
        <v>0</v>
      </c>
      <c r="N174" s="123"/>
      <c r="O174" s="18"/>
      <c r="P174" s="111"/>
      <c r="Q174" s="48"/>
    </row>
    <row r="175" spans="2:17" ht="15.75" hidden="1" x14ac:dyDescent="0.25">
      <c r="B175" s="145" t="s">
        <v>152</v>
      </c>
      <c r="C175" s="16"/>
      <c r="D175" s="18"/>
      <c r="E175" s="18"/>
      <c r="F175" s="18"/>
      <c r="G175" s="18"/>
      <c r="H175" s="18"/>
      <c r="I175" s="18"/>
      <c r="J175" s="18"/>
      <c r="K175" s="18"/>
      <c r="L175" s="18"/>
      <c r="M175" s="125">
        <f t="shared" si="22"/>
        <v>0</v>
      </c>
      <c r="N175" s="123"/>
      <c r="O175" s="18"/>
      <c r="P175" s="111"/>
      <c r="Q175" s="48"/>
    </row>
    <row r="176" spans="2:17" ht="15.75" hidden="1" x14ac:dyDescent="0.25">
      <c r="B176" s="145" t="s">
        <v>153</v>
      </c>
      <c r="C176" s="16"/>
      <c r="D176" s="18"/>
      <c r="E176" s="18"/>
      <c r="F176" s="18"/>
      <c r="G176" s="18"/>
      <c r="H176" s="18"/>
      <c r="I176" s="18"/>
      <c r="J176" s="18"/>
      <c r="K176" s="18"/>
      <c r="L176" s="18"/>
      <c r="M176" s="125">
        <f t="shared" si="22"/>
        <v>0</v>
      </c>
      <c r="N176" s="123"/>
      <c r="O176" s="18"/>
      <c r="P176" s="111"/>
      <c r="Q176" s="48"/>
    </row>
    <row r="177" spans="2:17" ht="15.75" hidden="1" x14ac:dyDescent="0.25">
      <c r="B177" s="145" t="s">
        <v>154</v>
      </c>
      <c r="C177" s="214"/>
      <c r="D177" s="19"/>
      <c r="E177" s="19"/>
      <c r="F177" s="19"/>
      <c r="G177" s="19"/>
      <c r="H177" s="19"/>
      <c r="I177" s="19"/>
      <c r="J177" s="19"/>
      <c r="K177" s="19"/>
      <c r="L177" s="19"/>
      <c r="M177" s="125">
        <f t="shared" si="22"/>
        <v>0</v>
      </c>
      <c r="N177" s="124"/>
      <c r="O177" s="19"/>
      <c r="P177" s="112"/>
      <c r="Q177" s="48"/>
    </row>
    <row r="178" spans="2:17" ht="15.75" hidden="1" x14ac:dyDescent="0.25">
      <c r="B178" s="145" t="s">
        <v>155</v>
      </c>
      <c r="C178" s="214"/>
      <c r="D178" s="19"/>
      <c r="E178" s="19"/>
      <c r="F178" s="19"/>
      <c r="G178" s="19"/>
      <c r="H178" s="19"/>
      <c r="I178" s="19"/>
      <c r="J178" s="19"/>
      <c r="K178" s="19"/>
      <c r="L178" s="19"/>
      <c r="M178" s="125">
        <f t="shared" si="22"/>
        <v>0</v>
      </c>
      <c r="N178" s="124"/>
      <c r="O178" s="19"/>
      <c r="P178" s="112"/>
      <c r="Q178" s="48"/>
    </row>
    <row r="179" spans="2:17" ht="15.75" hidden="1" x14ac:dyDescent="0.25">
      <c r="C179" s="222" t="s">
        <v>174</v>
      </c>
      <c r="D179" s="23">
        <f>SUM(D171:D178)</f>
        <v>0</v>
      </c>
      <c r="E179" s="23">
        <f>SUM(E171:E178)</f>
        <v>0</v>
      </c>
      <c r="F179" s="23">
        <f>SUM(F171:F178)</f>
        <v>0</v>
      </c>
      <c r="G179" s="23"/>
      <c r="H179" s="23"/>
      <c r="I179" s="23"/>
      <c r="J179" s="23"/>
      <c r="K179" s="23"/>
      <c r="L179" s="23"/>
      <c r="M179" s="23">
        <f>SUM(M171:M178)</f>
        <v>0</v>
      </c>
      <c r="N179" s="20">
        <f>(N171*M171)+(N172*M172)+(N173*M173)+(N174*M174)+(N175*M175)+(N176*M176)+(N177*M177)+(N178*M178)</f>
        <v>0</v>
      </c>
      <c r="O179" s="162">
        <f>SUM(O171:O178)</f>
        <v>0</v>
      </c>
      <c r="P179" s="112"/>
      <c r="Q179" s="49"/>
    </row>
    <row r="180" spans="2:17" ht="51" hidden="1" customHeight="1" x14ac:dyDescent="0.25">
      <c r="B180" s="99" t="s">
        <v>156</v>
      </c>
      <c r="C180" s="244"/>
      <c r="D180" s="244"/>
      <c r="E180" s="244"/>
      <c r="F180" s="244"/>
      <c r="G180" s="244"/>
      <c r="H180" s="244"/>
      <c r="I180" s="244"/>
      <c r="J180" s="244"/>
      <c r="K180" s="244"/>
      <c r="L180" s="244"/>
      <c r="M180" s="244"/>
      <c r="N180" s="244"/>
      <c r="O180" s="245"/>
      <c r="P180" s="244"/>
      <c r="Q180" s="47"/>
    </row>
    <row r="181" spans="2:17" ht="15.75" hidden="1" x14ac:dyDescent="0.25">
      <c r="B181" s="145" t="s">
        <v>157</v>
      </c>
      <c r="C181" s="16"/>
      <c r="D181" s="18"/>
      <c r="E181" s="18"/>
      <c r="F181" s="18"/>
      <c r="G181" s="18"/>
      <c r="H181" s="18"/>
      <c r="I181" s="18"/>
      <c r="J181" s="18"/>
      <c r="K181" s="18"/>
      <c r="L181" s="18"/>
      <c r="M181" s="125">
        <f>SUM(D181:F181)</f>
        <v>0</v>
      </c>
      <c r="N181" s="123"/>
      <c r="O181" s="18"/>
      <c r="P181" s="111"/>
      <c r="Q181" s="48"/>
    </row>
    <row r="182" spans="2:17" ht="15.75" hidden="1" x14ac:dyDescent="0.25">
      <c r="B182" s="145" t="s">
        <v>158</v>
      </c>
      <c r="C182" s="16"/>
      <c r="D182" s="18"/>
      <c r="E182" s="18"/>
      <c r="F182" s="18"/>
      <c r="G182" s="18"/>
      <c r="H182" s="18"/>
      <c r="I182" s="18"/>
      <c r="J182" s="18"/>
      <c r="K182" s="18"/>
      <c r="L182" s="18"/>
      <c r="M182" s="125">
        <f t="shared" ref="M182:M188" si="23">SUM(D182:F182)</f>
        <v>0</v>
      </c>
      <c r="N182" s="123"/>
      <c r="O182" s="18"/>
      <c r="P182" s="111"/>
      <c r="Q182" s="48"/>
    </row>
    <row r="183" spans="2:17" ht="15.75" hidden="1" x14ac:dyDescent="0.25">
      <c r="B183" s="145" t="s">
        <v>159</v>
      </c>
      <c r="C183" s="16"/>
      <c r="D183" s="18"/>
      <c r="E183" s="18"/>
      <c r="F183" s="18"/>
      <c r="G183" s="18"/>
      <c r="H183" s="18"/>
      <c r="I183" s="18"/>
      <c r="J183" s="18"/>
      <c r="K183" s="18"/>
      <c r="L183" s="18"/>
      <c r="M183" s="125">
        <f t="shared" si="23"/>
        <v>0</v>
      </c>
      <c r="N183" s="123"/>
      <c r="O183" s="18"/>
      <c r="P183" s="111"/>
      <c r="Q183" s="48"/>
    </row>
    <row r="184" spans="2:17" ht="15.75" hidden="1" x14ac:dyDescent="0.25">
      <c r="B184" s="145" t="s">
        <v>160</v>
      </c>
      <c r="C184" s="16"/>
      <c r="D184" s="18"/>
      <c r="E184" s="18"/>
      <c r="F184" s="18"/>
      <c r="G184" s="18"/>
      <c r="H184" s="18"/>
      <c r="I184" s="18"/>
      <c r="J184" s="18"/>
      <c r="K184" s="18"/>
      <c r="L184" s="18"/>
      <c r="M184" s="125">
        <f t="shared" si="23"/>
        <v>0</v>
      </c>
      <c r="N184" s="123"/>
      <c r="O184" s="171"/>
      <c r="P184" s="111"/>
      <c r="Q184" s="48"/>
    </row>
    <row r="185" spans="2:17" ht="15.75" hidden="1" x14ac:dyDescent="0.25">
      <c r="B185" s="145" t="s">
        <v>161</v>
      </c>
      <c r="C185" s="16"/>
      <c r="D185" s="18"/>
      <c r="E185" s="18"/>
      <c r="F185" s="18"/>
      <c r="G185" s="18"/>
      <c r="H185" s="18"/>
      <c r="I185" s="18"/>
      <c r="J185" s="18"/>
      <c r="K185" s="18"/>
      <c r="L185" s="18"/>
      <c r="M185" s="125">
        <f t="shared" si="23"/>
        <v>0</v>
      </c>
      <c r="N185" s="123"/>
      <c r="O185" s="18"/>
      <c r="P185" s="111"/>
      <c r="Q185" s="48"/>
    </row>
    <row r="186" spans="2:17" ht="15.75" hidden="1" x14ac:dyDescent="0.25">
      <c r="B186" s="145" t="s">
        <v>162</v>
      </c>
      <c r="C186" s="16"/>
      <c r="D186" s="18"/>
      <c r="E186" s="18"/>
      <c r="F186" s="18"/>
      <c r="G186" s="18"/>
      <c r="H186" s="18"/>
      <c r="I186" s="18"/>
      <c r="J186" s="18"/>
      <c r="K186" s="18"/>
      <c r="L186" s="18"/>
      <c r="M186" s="125">
        <f t="shared" si="23"/>
        <v>0</v>
      </c>
      <c r="N186" s="123"/>
      <c r="O186" s="18"/>
      <c r="P186" s="111"/>
      <c r="Q186" s="48"/>
    </row>
    <row r="187" spans="2:17" ht="15.75" hidden="1" x14ac:dyDescent="0.25">
      <c r="B187" s="145" t="s">
        <v>163</v>
      </c>
      <c r="C187" s="214"/>
      <c r="D187" s="19"/>
      <c r="E187" s="19"/>
      <c r="F187" s="19"/>
      <c r="G187" s="19"/>
      <c r="H187" s="19"/>
      <c r="I187" s="19"/>
      <c r="J187" s="19"/>
      <c r="K187" s="19"/>
      <c r="L187" s="19"/>
      <c r="M187" s="125">
        <f t="shared" si="23"/>
        <v>0</v>
      </c>
      <c r="N187" s="124"/>
      <c r="O187" s="19"/>
      <c r="P187" s="112"/>
      <c r="Q187" s="48"/>
    </row>
    <row r="188" spans="2:17" ht="15.75" hidden="1" x14ac:dyDescent="0.25">
      <c r="B188" s="145" t="s">
        <v>164</v>
      </c>
      <c r="C188" s="214"/>
      <c r="D188" s="19"/>
      <c r="E188" s="19"/>
      <c r="F188" s="19"/>
      <c r="G188" s="19"/>
      <c r="H188" s="19"/>
      <c r="I188" s="19"/>
      <c r="J188" s="19"/>
      <c r="K188" s="19"/>
      <c r="L188" s="19"/>
      <c r="M188" s="125">
        <f t="shared" si="23"/>
        <v>0</v>
      </c>
      <c r="N188" s="124"/>
      <c r="O188" s="19"/>
      <c r="P188" s="112"/>
      <c r="Q188" s="48"/>
    </row>
    <row r="189" spans="2:17" ht="15.75" hidden="1" x14ac:dyDescent="0.25">
      <c r="C189" s="222" t="s">
        <v>174</v>
      </c>
      <c r="D189" s="23">
        <f>SUM(D181:D188)</f>
        <v>0</v>
      </c>
      <c r="E189" s="23">
        <f>SUM(E181:E188)</f>
        <v>0</v>
      </c>
      <c r="F189" s="23">
        <f>SUM(F181:F188)</f>
        <v>0</v>
      </c>
      <c r="G189" s="23"/>
      <c r="H189" s="23"/>
      <c r="I189" s="23"/>
      <c r="J189" s="23"/>
      <c r="K189" s="23"/>
      <c r="L189" s="23"/>
      <c r="M189" s="23">
        <f>SUM(M181:M188)</f>
        <v>0</v>
      </c>
      <c r="N189" s="20">
        <f>(N181*M181)+(N182*M182)+(N183*M183)+(N184*M184)+(N185*M185)+(N186*M186)+(N187*M187)+(N188*M188)</f>
        <v>0</v>
      </c>
      <c r="O189" s="162">
        <f>SUM(O181:O188)</f>
        <v>0</v>
      </c>
      <c r="P189" s="112"/>
      <c r="Q189" s="49"/>
    </row>
    <row r="190" spans="2:17" ht="51" hidden="1" customHeight="1" x14ac:dyDescent="0.25">
      <c r="B190" s="99" t="s">
        <v>165</v>
      </c>
      <c r="C190" s="244"/>
      <c r="D190" s="244"/>
      <c r="E190" s="244"/>
      <c r="F190" s="244"/>
      <c r="G190" s="244"/>
      <c r="H190" s="244"/>
      <c r="I190" s="244"/>
      <c r="J190" s="244"/>
      <c r="K190" s="244"/>
      <c r="L190" s="244"/>
      <c r="M190" s="244"/>
      <c r="N190" s="244"/>
      <c r="O190" s="245"/>
      <c r="P190" s="244"/>
      <c r="Q190" s="47"/>
    </row>
    <row r="191" spans="2:17" ht="15.75" hidden="1" x14ac:dyDescent="0.25">
      <c r="B191" s="145" t="s">
        <v>166</v>
      </c>
      <c r="C191" s="16"/>
      <c r="D191" s="18"/>
      <c r="E191" s="18"/>
      <c r="F191" s="18"/>
      <c r="G191" s="18"/>
      <c r="H191" s="18"/>
      <c r="I191" s="18"/>
      <c r="J191" s="18"/>
      <c r="K191" s="18"/>
      <c r="L191" s="18"/>
      <c r="M191" s="125">
        <f>SUM(D191:F191)</f>
        <v>0</v>
      </c>
      <c r="N191" s="123"/>
      <c r="O191" s="18"/>
      <c r="P191" s="111"/>
      <c r="Q191" s="48"/>
    </row>
    <row r="192" spans="2:17" ht="15.75" hidden="1" x14ac:dyDescent="0.25">
      <c r="B192" s="145" t="s">
        <v>167</v>
      </c>
      <c r="C192" s="16"/>
      <c r="D192" s="18"/>
      <c r="E192" s="18"/>
      <c r="F192" s="18"/>
      <c r="G192" s="18"/>
      <c r="H192" s="18"/>
      <c r="I192" s="18"/>
      <c r="J192" s="18"/>
      <c r="K192" s="18"/>
      <c r="L192" s="18"/>
      <c r="M192" s="125">
        <f t="shared" ref="M192:M198" si="24">SUM(D192:F192)</f>
        <v>0</v>
      </c>
      <c r="N192" s="123"/>
      <c r="O192" s="18"/>
      <c r="P192" s="111"/>
      <c r="Q192" s="48"/>
    </row>
    <row r="193" spans="2:17" ht="15.75" hidden="1" x14ac:dyDescent="0.25">
      <c r="B193" s="145" t="s">
        <v>168</v>
      </c>
      <c r="C193" s="16"/>
      <c r="D193" s="18"/>
      <c r="E193" s="18"/>
      <c r="F193" s="18"/>
      <c r="G193" s="18"/>
      <c r="H193" s="18"/>
      <c r="I193" s="18"/>
      <c r="J193" s="18"/>
      <c r="K193" s="18"/>
      <c r="L193" s="18"/>
      <c r="M193" s="125">
        <f t="shared" si="24"/>
        <v>0</v>
      </c>
      <c r="N193" s="123"/>
      <c r="O193" s="18"/>
      <c r="P193" s="111"/>
      <c r="Q193" s="48"/>
    </row>
    <row r="194" spans="2:17" ht="15.75" hidden="1" x14ac:dyDescent="0.25">
      <c r="B194" s="145" t="s">
        <v>169</v>
      </c>
      <c r="C194" s="16"/>
      <c r="D194" s="18"/>
      <c r="E194" s="18"/>
      <c r="F194" s="18"/>
      <c r="G194" s="18"/>
      <c r="H194" s="18"/>
      <c r="I194" s="18"/>
      <c r="J194" s="18"/>
      <c r="K194" s="18"/>
      <c r="L194" s="18"/>
      <c r="M194" s="125">
        <f t="shared" si="24"/>
        <v>0</v>
      </c>
      <c r="N194" s="123"/>
      <c r="O194" s="18"/>
      <c r="P194" s="111"/>
      <c r="Q194" s="48"/>
    </row>
    <row r="195" spans="2:17" ht="15.75" hidden="1" x14ac:dyDescent="0.25">
      <c r="B195" s="145" t="s">
        <v>170</v>
      </c>
      <c r="C195" s="16"/>
      <c r="D195" s="18"/>
      <c r="E195" s="18"/>
      <c r="F195" s="18"/>
      <c r="G195" s="18"/>
      <c r="H195" s="18"/>
      <c r="I195" s="18"/>
      <c r="J195" s="18"/>
      <c r="K195" s="18"/>
      <c r="L195" s="18"/>
      <c r="M195" s="125">
        <f>SUM(D195:F195)</f>
        <v>0</v>
      </c>
      <c r="N195" s="123"/>
      <c r="O195" s="18"/>
      <c r="P195" s="111"/>
      <c r="Q195" s="48"/>
    </row>
    <row r="196" spans="2:17" ht="15.75" hidden="1" x14ac:dyDescent="0.25">
      <c r="B196" s="145" t="s">
        <v>171</v>
      </c>
      <c r="C196" s="16"/>
      <c r="D196" s="18"/>
      <c r="E196" s="18"/>
      <c r="F196" s="18"/>
      <c r="G196" s="18"/>
      <c r="H196" s="18"/>
      <c r="I196" s="18"/>
      <c r="J196" s="18"/>
      <c r="K196" s="18"/>
      <c r="L196" s="18"/>
      <c r="M196" s="125">
        <f t="shared" si="24"/>
        <v>0</v>
      </c>
      <c r="N196" s="123"/>
      <c r="O196" s="18"/>
      <c r="P196" s="111"/>
      <c r="Q196" s="48"/>
    </row>
    <row r="197" spans="2:17" ht="15.75" hidden="1" x14ac:dyDescent="0.25">
      <c r="B197" s="145" t="s">
        <v>172</v>
      </c>
      <c r="C197" s="214"/>
      <c r="D197" s="19"/>
      <c r="E197" s="19"/>
      <c r="F197" s="19"/>
      <c r="G197" s="19"/>
      <c r="H197" s="19"/>
      <c r="I197" s="19"/>
      <c r="J197" s="19"/>
      <c r="K197" s="19"/>
      <c r="L197" s="19"/>
      <c r="M197" s="125">
        <f t="shared" si="24"/>
        <v>0</v>
      </c>
      <c r="N197" s="124"/>
      <c r="O197" s="19"/>
      <c r="P197" s="112"/>
      <c r="Q197" s="48"/>
    </row>
    <row r="198" spans="2:17" ht="15.75" hidden="1" x14ac:dyDescent="0.25">
      <c r="B198" s="145" t="s">
        <v>173</v>
      </c>
      <c r="C198" s="214"/>
      <c r="D198" s="19"/>
      <c r="E198" s="19"/>
      <c r="F198" s="19"/>
      <c r="G198" s="19"/>
      <c r="H198" s="19"/>
      <c r="I198" s="19"/>
      <c r="J198" s="19"/>
      <c r="K198" s="19"/>
      <c r="L198" s="19"/>
      <c r="M198" s="125">
        <f t="shared" si="24"/>
        <v>0</v>
      </c>
      <c r="N198" s="124"/>
      <c r="O198" s="19"/>
      <c r="P198" s="112"/>
      <c r="Q198" s="48"/>
    </row>
    <row r="199" spans="2:17" ht="15.75" hidden="1" x14ac:dyDescent="0.25">
      <c r="C199" s="222" t="s">
        <v>174</v>
      </c>
      <c r="D199" s="20">
        <f>SUM(D191:D198)</f>
        <v>0</v>
      </c>
      <c r="E199" s="20">
        <f>SUM(E191:E198)</f>
        <v>0</v>
      </c>
      <c r="F199" s="20">
        <f>SUM(F191:F198)</f>
        <v>0</v>
      </c>
      <c r="G199" s="20"/>
      <c r="H199" s="20"/>
      <c r="I199" s="20"/>
      <c r="J199" s="20"/>
      <c r="K199" s="20"/>
      <c r="L199" s="20"/>
      <c r="M199" s="20">
        <f>SUM(M191:M198)</f>
        <v>0</v>
      </c>
      <c r="N199" s="20">
        <f>(N191*M191)+(N192*M192)+(N193*M193)+(N194*M194)+(N195*M195)+(N196*M196)+(N197*M197)+(N198*M198)</f>
        <v>0</v>
      </c>
      <c r="O199" s="162">
        <f>SUM(O191:O198)</f>
        <v>0</v>
      </c>
      <c r="P199" s="112"/>
      <c r="Q199" s="49"/>
    </row>
    <row r="200" spans="2:17" ht="15.75" customHeight="1" x14ac:dyDescent="0.25">
      <c r="B200" s="5"/>
      <c r="C200" s="226"/>
      <c r="D200" s="25"/>
      <c r="E200" s="25"/>
      <c r="F200" s="25"/>
      <c r="G200" s="25"/>
      <c r="H200" s="25"/>
      <c r="I200" s="25"/>
      <c r="J200" s="25"/>
      <c r="K200" s="25"/>
      <c r="L200" s="25"/>
      <c r="M200" s="25"/>
      <c r="N200" s="25"/>
      <c r="O200" s="25"/>
      <c r="P200" s="10"/>
      <c r="Q200" s="2"/>
    </row>
    <row r="201" spans="2:17" ht="15.75" customHeight="1" x14ac:dyDescent="0.25">
      <c r="B201" s="5"/>
      <c r="C201" s="226"/>
      <c r="D201" s="25"/>
      <c r="E201" s="25"/>
      <c r="F201" s="25"/>
      <c r="G201" s="25"/>
      <c r="H201" s="25"/>
      <c r="I201" s="25"/>
      <c r="J201" s="25"/>
      <c r="K201" s="25"/>
      <c r="L201" s="25"/>
      <c r="M201" s="25"/>
      <c r="N201" s="25"/>
      <c r="O201" s="25"/>
      <c r="P201" s="10"/>
      <c r="Q201" s="2"/>
    </row>
    <row r="202" spans="2:17" ht="63.75" customHeight="1" x14ac:dyDescent="0.25">
      <c r="B202" s="99" t="s">
        <v>544</v>
      </c>
      <c r="C202" s="227"/>
      <c r="D202" s="207">
        <v>83607.929999999993</v>
      </c>
      <c r="E202" s="207"/>
      <c r="F202" s="207">
        <v>106401.05</v>
      </c>
      <c r="G202" s="207"/>
      <c r="H202" s="207"/>
      <c r="I202" s="207"/>
      <c r="J202" s="207">
        <v>37850</v>
      </c>
      <c r="K202" s="207">
        <v>8191.51</v>
      </c>
      <c r="L202" s="207">
        <v>25000</v>
      </c>
      <c r="M202" s="117">
        <f>SUM(D202:L202)</f>
        <v>261050.49</v>
      </c>
      <c r="N202" s="208"/>
      <c r="O202" s="29">
        <v>238978.26</v>
      </c>
      <c r="P202" s="120"/>
      <c r="Q202" s="49"/>
    </row>
    <row r="203" spans="2:17" ht="69.75" customHeight="1" x14ac:dyDescent="0.25">
      <c r="B203" s="99" t="s">
        <v>542</v>
      </c>
      <c r="C203" s="227"/>
      <c r="D203" s="207">
        <v>15069.33</v>
      </c>
      <c r="E203" s="207"/>
      <c r="F203" s="207">
        <v>15300</v>
      </c>
      <c r="G203" s="207"/>
      <c r="H203" s="207"/>
      <c r="I203" s="207"/>
      <c r="J203" s="207">
        <v>20400</v>
      </c>
      <c r="K203" s="207"/>
      <c r="L203" s="207"/>
      <c r="M203" s="117">
        <f t="shared" ref="M203:M205" si="25">SUM(D203:L203)</f>
        <v>50769.33</v>
      </c>
      <c r="N203" s="208"/>
      <c r="O203" s="29">
        <v>47101.67</v>
      </c>
      <c r="P203" s="120"/>
      <c r="Q203" s="49"/>
    </row>
    <row r="204" spans="2:17" ht="57" customHeight="1" x14ac:dyDescent="0.25">
      <c r="B204" s="99" t="s">
        <v>545</v>
      </c>
      <c r="C204" s="228"/>
      <c r="D204" s="207">
        <v>9000</v>
      </c>
      <c r="E204" s="207">
        <v>9000</v>
      </c>
      <c r="F204" s="207">
        <v>56320.76</v>
      </c>
      <c r="G204" s="207">
        <v>20000</v>
      </c>
      <c r="H204" s="207">
        <v>20000</v>
      </c>
      <c r="I204" s="207">
        <v>20000</v>
      </c>
      <c r="J204" s="207">
        <v>14600</v>
      </c>
      <c r="K204" s="207">
        <v>14600</v>
      </c>
      <c r="L204" s="207">
        <v>14600</v>
      </c>
      <c r="M204" s="117">
        <f t="shared" si="25"/>
        <v>178120.76</v>
      </c>
      <c r="N204" s="208">
        <v>0.31</v>
      </c>
      <c r="O204" s="29">
        <v>163649.04</v>
      </c>
      <c r="P204" s="120"/>
      <c r="Q204" s="49"/>
    </row>
    <row r="205" spans="2:17" ht="65.25" customHeight="1" x14ac:dyDescent="0.25">
      <c r="B205" s="121" t="s">
        <v>549</v>
      </c>
      <c r="C205" s="227"/>
      <c r="D205" s="207"/>
      <c r="E205" s="207"/>
      <c r="F205" s="207">
        <v>30000</v>
      </c>
      <c r="G205" s="207"/>
      <c r="H205" s="207"/>
      <c r="I205" s="207"/>
      <c r="J205" s="207"/>
      <c r="K205" s="207"/>
      <c r="L205" s="207"/>
      <c r="M205" s="117">
        <f t="shared" si="25"/>
        <v>30000</v>
      </c>
      <c r="N205" s="208"/>
      <c r="O205" s="29">
        <v>34470.58</v>
      </c>
      <c r="P205" s="120"/>
      <c r="Q205" s="49"/>
    </row>
    <row r="206" spans="2:17" ht="21.75" customHeight="1" x14ac:dyDescent="0.25">
      <c r="B206" s="5"/>
      <c r="C206" s="229" t="s">
        <v>543</v>
      </c>
      <c r="D206" s="126">
        <f t="shared" ref="D206:M206" si="26">SUM(D202:D205)</f>
        <v>107677.26</v>
      </c>
      <c r="E206" s="126">
        <f t="shared" ref="E206" si="27">SUM(E202:E205)</f>
        <v>9000</v>
      </c>
      <c r="F206" s="126">
        <f t="shared" ref="F206" si="28">SUM(F202:F205)</f>
        <v>208021.81</v>
      </c>
      <c r="G206" s="126">
        <f t="shared" ref="G206" si="29">SUM(G202:G205)</f>
        <v>20000</v>
      </c>
      <c r="H206" s="126">
        <f t="shared" ref="H206" si="30">SUM(H202:H205)</f>
        <v>20000</v>
      </c>
      <c r="I206" s="126">
        <f t="shared" ref="I206" si="31">SUM(I202:I205)</f>
        <v>20000</v>
      </c>
      <c r="J206" s="126">
        <f t="shared" ref="J206" si="32">SUM(J202:J205)</f>
        <v>72850</v>
      </c>
      <c r="K206" s="126">
        <f t="shared" ref="K206" si="33">SUM(K202:K205)</f>
        <v>22791.510000000002</v>
      </c>
      <c r="L206" s="126">
        <f t="shared" ref="L206" si="34">SUM(L202:L205)</f>
        <v>39600</v>
      </c>
      <c r="M206" s="126">
        <f t="shared" si="26"/>
        <v>519940.58</v>
      </c>
      <c r="N206" s="20">
        <f>(N202*M202)+(N203*M203)+(N204*M204)+(N205*M205)</f>
        <v>55217.435600000004</v>
      </c>
      <c r="O206" s="162">
        <f>SUM(O202:O205)</f>
        <v>484199.55</v>
      </c>
      <c r="P206" s="15"/>
      <c r="Q206" s="13"/>
    </row>
    <row r="207" spans="2:17" ht="15.75" customHeight="1" x14ac:dyDescent="0.25">
      <c r="B207" s="5"/>
      <c r="C207" s="226"/>
      <c r="D207" s="25"/>
      <c r="E207" s="25"/>
      <c r="F207" s="25"/>
      <c r="G207" s="25"/>
      <c r="H207" s="25"/>
      <c r="I207" s="25"/>
      <c r="J207" s="25"/>
      <c r="K207" s="25"/>
      <c r="L207" s="25"/>
      <c r="M207" s="25"/>
      <c r="N207" s="25"/>
      <c r="O207" s="25"/>
      <c r="P207" s="10"/>
      <c r="Q207" s="13"/>
    </row>
    <row r="208" spans="2:17" ht="15.75" customHeight="1" x14ac:dyDescent="0.25">
      <c r="B208" s="5"/>
      <c r="C208" s="226"/>
      <c r="D208" s="25"/>
      <c r="E208" s="25"/>
      <c r="F208" s="25"/>
      <c r="G208" s="25"/>
      <c r="H208" s="25"/>
      <c r="I208" s="25"/>
      <c r="J208" s="25"/>
      <c r="K208" s="25"/>
      <c r="L208" s="25"/>
      <c r="M208" s="25"/>
      <c r="N208" s="25"/>
      <c r="O208" s="25"/>
      <c r="P208" s="10"/>
      <c r="Q208" s="13"/>
    </row>
    <row r="209" spans="2:17" ht="15.75" customHeight="1" x14ac:dyDescent="0.25">
      <c r="B209" s="5"/>
      <c r="C209" s="226"/>
      <c r="D209" s="25"/>
      <c r="E209" s="25"/>
      <c r="F209" s="25"/>
      <c r="G209" s="25"/>
      <c r="H209" s="25"/>
      <c r="I209" s="25"/>
      <c r="J209" s="25"/>
      <c r="K209" s="25"/>
      <c r="L209" s="25"/>
      <c r="M209" s="25"/>
      <c r="N209" s="25"/>
      <c r="O209" s="25"/>
      <c r="P209" s="10"/>
      <c r="Q209" s="13"/>
    </row>
    <row r="210" spans="2:17" ht="15.75" customHeight="1" x14ac:dyDescent="0.25">
      <c r="B210" s="5"/>
      <c r="C210" s="226"/>
      <c r="D210" s="25"/>
      <c r="E210" s="25"/>
      <c r="F210" s="25"/>
      <c r="G210" s="25"/>
      <c r="H210" s="25"/>
      <c r="I210" s="25"/>
      <c r="J210" s="25"/>
      <c r="K210" s="25"/>
      <c r="L210" s="25"/>
      <c r="M210" s="25"/>
      <c r="N210" s="25"/>
      <c r="O210" s="25"/>
      <c r="P210" s="10"/>
      <c r="Q210" s="13"/>
    </row>
    <row r="211" spans="2:17" ht="15.75" customHeight="1" x14ac:dyDescent="0.25">
      <c r="B211" s="5"/>
      <c r="C211" s="226"/>
      <c r="D211" s="25"/>
      <c r="E211" s="25"/>
      <c r="F211" s="25"/>
      <c r="G211" s="25"/>
      <c r="H211" s="25"/>
      <c r="I211" s="25"/>
      <c r="J211" s="25"/>
      <c r="K211" s="25"/>
      <c r="L211" s="25"/>
      <c r="M211" s="25"/>
      <c r="N211" s="25"/>
      <c r="O211" s="25"/>
      <c r="P211" s="10"/>
      <c r="Q211" s="13"/>
    </row>
    <row r="212" spans="2:17" ht="15.75" customHeight="1" x14ac:dyDescent="0.25">
      <c r="B212" s="5"/>
      <c r="C212" s="226"/>
      <c r="D212" s="25"/>
      <c r="E212" s="25"/>
      <c r="F212" s="25"/>
      <c r="G212" s="25"/>
      <c r="H212" s="25"/>
      <c r="I212" s="25"/>
      <c r="J212" s="25"/>
      <c r="K212" s="25"/>
      <c r="L212" s="25"/>
      <c r="M212" s="25"/>
      <c r="N212" s="25"/>
      <c r="O212" s="25"/>
      <c r="P212" s="10"/>
      <c r="Q212" s="13"/>
    </row>
    <row r="213" spans="2:17" ht="15.75" customHeight="1" thickBot="1" x14ac:dyDescent="0.3">
      <c r="B213" s="5"/>
      <c r="C213" s="226"/>
      <c r="D213" s="25"/>
      <c r="E213" s="25"/>
      <c r="F213" s="25"/>
      <c r="G213" s="25"/>
      <c r="H213" s="25"/>
      <c r="I213" s="25"/>
      <c r="J213" s="25"/>
      <c r="K213" s="25"/>
      <c r="L213" s="25"/>
      <c r="M213" s="25"/>
      <c r="N213" s="25"/>
      <c r="O213" s="25"/>
      <c r="P213" s="10"/>
      <c r="Q213" s="13"/>
    </row>
    <row r="214" spans="2:17" ht="15.75" x14ac:dyDescent="0.25">
      <c r="B214" s="5"/>
      <c r="C214" s="282" t="s">
        <v>19</v>
      </c>
      <c r="D214" s="283"/>
      <c r="E214" s="283"/>
      <c r="F214" s="283"/>
      <c r="G214" s="283"/>
      <c r="H214" s="283"/>
      <c r="I214" s="283"/>
      <c r="J214" s="283"/>
      <c r="K214" s="283"/>
      <c r="L214" s="283"/>
      <c r="M214" s="284"/>
      <c r="N214" s="13"/>
      <c r="O214" s="25"/>
      <c r="P214" s="13"/>
    </row>
    <row r="215" spans="2:17" ht="40.5" customHeight="1" x14ac:dyDescent="0.25">
      <c r="B215" s="5"/>
      <c r="C215" s="272"/>
      <c r="D215" s="166" t="s">
        <v>680</v>
      </c>
      <c r="E215" s="166" t="s">
        <v>681</v>
      </c>
      <c r="F215" s="166" t="s">
        <v>682</v>
      </c>
      <c r="G215" s="26" t="s">
        <v>683</v>
      </c>
      <c r="H215" s="26" t="s">
        <v>684</v>
      </c>
      <c r="I215" s="26" t="s">
        <v>685</v>
      </c>
      <c r="J215" s="26" t="s">
        <v>686</v>
      </c>
      <c r="K215" s="26" t="s">
        <v>687</v>
      </c>
      <c r="L215" s="26" t="s">
        <v>688</v>
      </c>
      <c r="M215" s="274" t="s">
        <v>64</v>
      </c>
      <c r="N215" s="10"/>
      <c r="O215" s="25"/>
      <c r="P215" s="13"/>
    </row>
    <row r="216" spans="2:17" ht="24.75" customHeight="1" x14ac:dyDescent="0.25">
      <c r="B216" s="5"/>
      <c r="C216" s="273"/>
      <c r="D216" s="183" t="s">
        <v>689</v>
      </c>
      <c r="E216" s="183" t="s">
        <v>689</v>
      </c>
      <c r="F216" s="183" t="s">
        <v>689</v>
      </c>
      <c r="G216" s="183" t="s">
        <v>690</v>
      </c>
      <c r="H216" s="183" t="s">
        <v>690</v>
      </c>
      <c r="I216" s="183" t="s">
        <v>690</v>
      </c>
      <c r="J216" s="183" t="s">
        <v>691</v>
      </c>
      <c r="K216" s="183" t="s">
        <v>691</v>
      </c>
      <c r="L216" s="183" t="s">
        <v>691</v>
      </c>
      <c r="M216" s="275"/>
      <c r="N216" s="10"/>
      <c r="O216" s="25"/>
      <c r="P216" s="13"/>
    </row>
    <row r="217" spans="2:17" ht="41.25" customHeight="1" x14ac:dyDescent="0.25">
      <c r="B217" s="14"/>
      <c r="C217" s="230" t="s">
        <v>63</v>
      </c>
      <c r="D217" s="100">
        <f>SUM(D24,D34,D44,D54,D69,D80,D90,D100,D118,D130,D147,D157,D169,D179,D189,D199,D202,D203,D204,D205)</f>
        <v>291277.26</v>
      </c>
      <c r="E217" s="100">
        <f>SUM(E24,E34,E44,E54,E69,E80,E90,E100,E118,E130,E147,E157,E169,E179,E189,E199,E202,E203,E204,E205)</f>
        <v>292644.75999999995</v>
      </c>
      <c r="F217" s="100">
        <f>SUM(F24,F34,F44,F54,F69,F80,F90,F100,F118,F130,F147,F157,F169,F179,F189,F199,F202,F203,F204,F205)</f>
        <v>660436.12000000011</v>
      </c>
      <c r="G217" s="100">
        <f>G24+G44+G54+G69+G80+G90+G100+G118+G130+G147+G206+G34</f>
        <v>291277.26</v>
      </c>
      <c r="H217" s="100">
        <f t="shared" ref="H217:L217" si="35">H24+H44+H54+H69+H80+H90+H100+H118+H130+H147+H206+H34</f>
        <v>292923.32</v>
      </c>
      <c r="I217" s="100">
        <f t="shared" si="35"/>
        <v>291000</v>
      </c>
      <c r="J217" s="100">
        <f t="shared" si="35"/>
        <v>291265.67</v>
      </c>
      <c r="K217" s="100">
        <f t="shared" si="35"/>
        <v>292639.75000000006</v>
      </c>
      <c r="L217" s="100">
        <f t="shared" si="35"/>
        <v>291293.83</v>
      </c>
      <c r="M217" s="118">
        <f>SUM(D217:L217)</f>
        <v>2994757.97</v>
      </c>
      <c r="N217" s="10"/>
      <c r="O217" s="158"/>
      <c r="P217" s="14"/>
    </row>
    <row r="218" spans="2:17" ht="51.75" customHeight="1" x14ac:dyDescent="0.25">
      <c r="B218" s="3"/>
      <c r="C218" s="230" t="s">
        <v>9</v>
      </c>
      <c r="D218" s="100">
        <f>D217*0.07</f>
        <v>20389.408200000002</v>
      </c>
      <c r="E218" s="100">
        <f>E217*0.065</f>
        <v>19021.909399999997</v>
      </c>
      <c r="F218" s="100">
        <f>F217*0.07</f>
        <v>46230.52840000001</v>
      </c>
      <c r="G218" s="100">
        <f t="shared" ref="G218:L218" si="36">G217*0.07</f>
        <v>20389.408200000002</v>
      </c>
      <c r="H218" s="100">
        <f>H217*0.065</f>
        <v>19040.015800000001</v>
      </c>
      <c r="I218" s="100">
        <f t="shared" si="36"/>
        <v>20370.000000000004</v>
      </c>
      <c r="J218" s="100">
        <f t="shared" si="36"/>
        <v>20388.5969</v>
      </c>
      <c r="K218" s="100">
        <f>K217*0.065</f>
        <v>19021.583750000005</v>
      </c>
      <c r="L218" s="100">
        <f t="shared" si="36"/>
        <v>20390.568100000004</v>
      </c>
      <c r="M218" s="118">
        <f>SUM(D218:L218)+0.01</f>
        <v>205242.02875000003</v>
      </c>
      <c r="N218" s="3"/>
      <c r="O218" s="158"/>
      <c r="P218" s="1"/>
    </row>
    <row r="219" spans="2:17" ht="51.75" customHeight="1" thickBot="1" x14ac:dyDescent="0.3">
      <c r="B219" s="3"/>
      <c r="C219" s="231" t="s">
        <v>64</v>
      </c>
      <c r="D219" s="103">
        <f>SUM(D217:D218)</f>
        <v>311666.66820000001</v>
      </c>
      <c r="E219" s="103">
        <f>SUM(E217:E218)</f>
        <v>311666.66939999996</v>
      </c>
      <c r="F219" s="103">
        <f>SUM(F217:F218)</f>
        <v>706666.64840000006</v>
      </c>
      <c r="G219" s="103">
        <f t="shared" ref="G219:L219" si="37">SUM(G217:G218)</f>
        <v>311666.66820000001</v>
      </c>
      <c r="H219" s="103">
        <f t="shared" si="37"/>
        <v>311963.3358</v>
      </c>
      <c r="I219" s="103">
        <f t="shared" si="37"/>
        <v>311370</v>
      </c>
      <c r="J219" s="103">
        <f t="shared" si="37"/>
        <v>311654.26689999999</v>
      </c>
      <c r="K219" s="103">
        <f t="shared" si="37"/>
        <v>311661.33375000005</v>
      </c>
      <c r="L219" s="103">
        <f t="shared" si="37"/>
        <v>311684.39809999999</v>
      </c>
      <c r="M219" s="119">
        <f>SUM(M217:M218)</f>
        <v>3199999.9987500003</v>
      </c>
      <c r="N219" s="3"/>
      <c r="P219" s="1"/>
    </row>
    <row r="220" spans="2:17" ht="11.45" customHeight="1" x14ac:dyDescent="0.25">
      <c r="B220" s="3"/>
      <c r="O220" s="159"/>
      <c r="P220" s="2"/>
      <c r="Q220" s="1"/>
    </row>
    <row r="221" spans="2:17" s="36" customFormat="1" ht="29.25" customHeight="1" thickBot="1" x14ac:dyDescent="0.3">
      <c r="B221" s="10"/>
      <c r="C221" s="232"/>
      <c r="D221" s="31"/>
      <c r="E221" s="31"/>
      <c r="F221" s="31"/>
      <c r="G221" s="31"/>
      <c r="H221" s="31"/>
      <c r="I221" s="31"/>
      <c r="J221" s="31"/>
      <c r="K221" s="31"/>
      <c r="L221" s="31"/>
      <c r="M221" s="31"/>
      <c r="N221" s="31"/>
      <c r="O221" s="163"/>
      <c r="P221" s="13"/>
      <c r="Q221" s="14"/>
    </row>
    <row r="222" spans="2:17" ht="23.25" customHeight="1" x14ac:dyDescent="0.25">
      <c r="B222" s="1"/>
      <c r="C222" s="266" t="s">
        <v>29</v>
      </c>
      <c r="D222" s="267"/>
      <c r="E222" s="268"/>
      <c r="F222" s="268"/>
      <c r="G222" s="268"/>
      <c r="H222" s="268"/>
      <c r="I222" s="268"/>
      <c r="J222" s="268"/>
      <c r="K222" s="268"/>
      <c r="L222" s="268"/>
      <c r="M222" s="268"/>
      <c r="N222" s="269"/>
      <c r="O222" s="163"/>
      <c r="P222" s="1"/>
    </row>
    <row r="223" spans="2:17" ht="41.25" customHeight="1" x14ac:dyDescent="0.25">
      <c r="B223" s="1"/>
      <c r="C223" s="233"/>
      <c r="D223" s="166" t="s">
        <v>680</v>
      </c>
      <c r="E223" s="166" t="s">
        <v>681</v>
      </c>
      <c r="F223" s="166" t="s">
        <v>682</v>
      </c>
      <c r="G223" s="26" t="s">
        <v>683</v>
      </c>
      <c r="H223" s="26" t="s">
        <v>684</v>
      </c>
      <c r="I223" s="26" t="s">
        <v>685</v>
      </c>
      <c r="J223" s="26" t="s">
        <v>686</v>
      </c>
      <c r="K223" s="26" t="s">
        <v>687</v>
      </c>
      <c r="L223" s="26" t="s">
        <v>688</v>
      </c>
      <c r="M223" s="276" t="s">
        <v>64</v>
      </c>
      <c r="N223" s="278" t="s">
        <v>31</v>
      </c>
      <c r="O223" s="163"/>
      <c r="P223" s="1"/>
    </row>
    <row r="224" spans="2:17" ht="27.75" customHeight="1" x14ac:dyDescent="0.25">
      <c r="B224" s="1"/>
      <c r="C224" s="233"/>
      <c r="D224" s="183" t="s">
        <v>689</v>
      </c>
      <c r="E224" s="183" t="s">
        <v>689</v>
      </c>
      <c r="F224" s="183" t="s">
        <v>689</v>
      </c>
      <c r="G224" s="183" t="s">
        <v>690</v>
      </c>
      <c r="H224" s="183" t="s">
        <v>690</v>
      </c>
      <c r="I224" s="183" t="s">
        <v>690</v>
      </c>
      <c r="J224" s="183" t="s">
        <v>691</v>
      </c>
      <c r="K224" s="183" t="s">
        <v>691</v>
      </c>
      <c r="L224" s="183" t="s">
        <v>691</v>
      </c>
      <c r="M224" s="277"/>
      <c r="N224" s="279"/>
      <c r="O224" s="157"/>
      <c r="P224" s="1"/>
    </row>
    <row r="225" spans="2:17" ht="55.5" customHeight="1" x14ac:dyDescent="0.25">
      <c r="B225" s="1"/>
      <c r="C225" s="234" t="s">
        <v>30</v>
      </c>
      <c r="D225" s="101">
        <f>$D$219*N225</f>
        <v>187000.00091999999</v>
      </c>
      <c r="E225" s="102">
        <f>$E$219*N225</f>
        <v>187000.00163999997</v>
      </c>
      <c r="F225" s="102">
        <f>$F$219*N225</f>
        <v>423999.98904000001</v>
      </c>
      <c r="G225" s="102">
        <f>$G$219*N225</f>
        <v>187000.00091999999</v>
      </c>
      <c r="H225" s="102">
        <f>$H$219*N$225</f>
        <v>187178.00148000001</v>
      </c>
      <c r="I225" s="102">
        <f>I219*N225</f>
        <v>186822</v>
      </c>
      <c r="J225" s="102">
        <f>J219*N225</f>
        <v>186992.56013999999</v>
      </c>
      <c r="K225" s="102">
        <f>K219*N225</f>
        <v>186996.80025000003</v>
      </c>
      <c r="L225" s="102">
        <f>$L$219*N225</f>
        <v>187010.63885999998</v>
      </c>
      <c r="M225" s="102">
        <f>SUM(D225:L225)</f>
        <v>1919999.9932500001</v>
      </c>
      <c r="N225" s="137">
        <v>0.6</v>
      </c>
      <c r="O225" s="157"/>
      <c r="P225" s="1"/>
    </row>
    <row r="226" spans="2:17" ht="57.75" customHeight="1" x14ac:dyDescent="0.25">
      <c r="B226" s="265"/>
      <c r="C226" s="235" t="s">
        <v>32</v>
      </c>
      <c r="D226" s="101">
        <f>$D$219*N226</f>
        <v>124666.66728000001</v>
      </c>
      <c r="E226" s="102">
        <f>$E$219*N226</f>
        <v>124666.66775999998</v>
      </c>
      <c r="F226" s="102">
        <f>$F$219*N226</f>
        <v>282666.65936000005</v>
      </c>
      <c r="G226" s="122">
        <f>$G$219*N226</f>
        <v>124666.66728000001</v>
      </c>
      <c r="H226" s="122">
        <f>$H$219*N226</f>
        <v>124785.33432000001</v>
      </c>
      <c r="I226" s="122">
        <f>I219*N226</f>
        <v>124548</v>
      </c>
      <c r="J226" s="122">
        <f>J219*N226</f>
        <v>124661.70676</v>
      </c>
      <c r="K226" s="122">
        <f>K219*N226</f>
        <v>124664.53350000002</v>
      </c>
      <c r="L226" s="122">
        <f>$L$219*N226</f>
        <v>124673.75924</v>
      </c>
      <c r="M226" s="102">
        <f>SUM(D226:L226)</f>
        <v>1279999.9955000002</v>
      </c>
      <c r="N226" s="138">
        <v>0.4</v>
      </c>
      <c r="O226" s="160"/>
    </row>
    <row r="227" spans="2:17" ht="57.75" customHeight="1" x14ac:dyDescent="0.25">
      <c r="B227" s="265"/>
      <c r="C227" s="235" t="s">
        <v>553</v>
      </c>
      <c r="D227" s="101">
        <f>$D$219*N227</f>
        <v>0</v>
      </c>
      <c r="E227" s="102">
        <f>$E$219*N227</f>
        <v>0</v>
      </c>
      <c r="F227" s="102">
        <f>$F$219*N227</f>
        <v>0</v>
      </c>
      <c r="G227" s="122">
        <f>$G$219*N227</f>
        <v>0</v>
      </c>
      <c r="H227" s="122">
        <f>$H$219*N227</f>
        <v>0</v>
      </c>
      <c r="I227" s="122"/>
      <c r="J227" s="122"/>
      <c r="K227" s="122"/>
      <c r="L227" s="122">
        <f>$L$219*N227</f>
        <v>0</v>
      </c>
      <c r="M227" s="122">
        <f>SUM(D227:F227)</f>
        <v>0</v>
      </c>
      <c r="N227" s="139">
        <v>0</v>
      </c>
      <c r="O227" s="164"/>
    </row>
    <row r="228" spans="2:17" ht="38.25" customHeight="1" thickBot="1" x14ac:dyDescent="0.3">
      <c r="B228" s="265"/>
      <c r="C228" s="231" t="s">
        <v>548</v>
      </c>
      <c r="D228" s="103">
        <f>SUM(D225:D227)</f>
        <v>311666.66820000001</v>
      </c>
      <c r="E228" s="103">
        <f t="shared" ref="E228:L228" si="38">SUM(E225:E227)</f>
        <v>311666.66939999996</v>
      </c>
      <c r="F228" s="103">
        <f t="shared" si="38"/>
        <v>706666.64840000006</v>
      </c>
      <c r="G228" s="103">
        <f t="shared" si="38"/>
        <v>311666.66820000001</v>
      </c>
      <c r="H228" s="103">
        <f t="shared" si="38"/>
        <v>311963.3358</v>
      </c>
      <c r="I228" s="103">
        <f t="shared" si="38"/>
        <v>311370</v>
      </c>
      <c r="J228" s="103">
        <f t="shared" si="38"/>
        <v>311654.26689999999</v>
      </c>
      <c r="K228" s="103">
        <f t="shared" si="38"/>
        <v>311661.33375000005</v>
      </c>
      <c r="L228" s="103">
        <f t="shared" si="38"/>
        <v>311684.39809999999</v>
      </c>
      <c r="M228" s="103">
        <f t="shared" ref="M228:N228" si="39">SUM(M225:M227)</f>
        <v>3199999.9887500005</v>
      </c>
      <c r="N228" s="104">
        <f t="shared" si="39"/>
        <v>1</v>
      </c>
      <c r="O228" s="161"/>
    </row>
    <row r="229" spans="2:17" ht="21.75" customHeight="1" thickBot="1" x14ac:dyDescent="0.3">
      <c r="B229" s="265"/>
      <c r="C229" s="236"/>
      <c r="D229" s="6"/>
      <c r="E229" s="6"/>
      <c r="F229" s="6"/>
      <c r="G229" s="6"/>
      <c r="H229" s="6"/>
      <c r="I229" s="6"/>
      <c r="J229" s="6"/>
      <c r="K229" s="6"/>
      <c r="L229" s="6"/>
      <c r="M229" s="6"/>
      <c r="N229" s="6"/>
      <c r="O229" s="161"/>
    </row>
    <row r="230" spans="2:17" ht="49.5" customHeight="1" x14ac:dyDescent="0.25">
      <c r="B230" s="265"/>
      <c r="C230" s="237" t="s">
        <v>562</v>
      </c>
      <c r="D230" s="105">
        <f>SUM(N24+N44+N69+N80+N90+N118+N130+N147+N206+N34)</f>
        <v>1001548.5296</v>
      </c>
      <c r="E230" s="31"/>
      <c r="F230" s="31"/>
      <c r="G230" s="31"/>
      <c r="H230" s="31"/>
      <c r="I230" s="31"/>
      <c r="J230" s="31"/>
      <c r="K230" s="31"/>
      <c r="L230" s="31"/>
      <c r="M230" s="31"/>
      <c r="N230" s="167" t="s">
        <v>564</v>
      </c>
      <c r="O230" s="168">
        <f>SUM(O206,O199,O189,O179,O169,O157,O147,O130,O118,O100,O90,O80,O69,O54,O44,O34,O24)</f>
        <v>2760284.4699999997</v>
      </c>
    </row>
    <row r="231" spans="2:17" ht="28.5" customHeight="1" thickBot="1" x14ac:dyDescent="0.3">
      <c r="B231" s="265"/>
      <c r="C231" s="238" t="s">
        <v>16</v>
      </c>
      <c r="D231" s="152">
        <f>D230/M219</f>
        <v>0.3129839156222593</v>
      </c>
      <c r="E231" s="41"/>
      <c r="F231" s="41"/>
      <c r="G231" s="41"/>
      <c r="H231" s="41"/>
      <c r="I231" s="41"/>
      <c r="J231" s="41"/>
      <c r="K231" s="41"/>
      <c r="L231" s="41"/>
      <c r="M231" s="41"/>
      <c r="N231" s="169" t="s">
        <v>565</v>
      </c>
      <c r="O231" s="170">
        <f>O230/M217</f>
        <v>0.92170535904776285</v>
      </c>
    </row>
    <row r="232" spans="2:17" ht="28.5" customHeight="1" x14ac:dyDescent="0.25">
      <c r="B232" s="265"/>
      <c r="C232" s="280"/>
      <c r="D232" s="281"/>
      <c r="E232" s="42"/>
      <c r="F232" s="42"/>
      <c r="G232" s="42"/>
      <c r="H232" s="42"/>
      <c r="I232" s="42"/>
      <c r="J232" s="42"/>
      <c r="K232" s="42"/>
      <c r="L232" s="42"/>
      <c r="M232" s="42"/>
    </row>
    <row r="233" spans="2:17" ht="32.25" customHeight="1" x14ac:dyDescent="0.25">
      <c r="B233" s="265"/>
      <c r="C233" s="238" t="s">
        <v>563</v>
      </c>
      <c r="D233" s="106">
        <f>SUM(D204:L205)*1.07</f>
        <v>222689.21320000003</v>
      </c>
      <c r="E233" s="43"/>
      <c r="F233" s="43"/>
      <c r="G233" s="43"/>
      <c r="H233" s="43"/>
      <c r="I233" s="43"/>
      <c r="J233" s="43"/>
      <c r="K233" s="43"/>
      <c r="L233" s="43"/>
      <c r="M233" s="43"/>
    </row>
    <row r="234" spans="2:17" ht="23.25" customHeight="1" x14ac:dyDescent="0.25">
      <c r="B234" s="265"/>
      <c r="C234" s="238" t="s">
        <v>17</v>
      </c>
      <c r="D234" s="152">
        <f>D233/M219</f>
        <v>6.9590379152183746E-2</v>
      </c>
      <c r="E234" s="43"/>
      <c r="F234" s="43"/>
      <c r="G234" s="43"/>
      <c r="H234" s="43"/>
      <c r="I234" s="43"/>
      <c r="J234" s="43"/>
      <c r="K234" s="43"/>
      <c r="L234" s="43"/>
      <c r="M234" s="43"/>
      <c r="O234" s="156"/>
    </row>
    <row r="235" spans="2:17" ht="66.75" customHeight="1" thickBot="1" x14ac:dyDescent="0.3">
      <c r="B235" s="265"/>
      <c r="C235" s="270" t="s">
        <v>559</v>
      </c>
      <c r="D235" s="271"/>
      <c r="E235" s="32"/>
      <c r="F235" s="32"/>
      <c r="G235" s="32"/>
      <c r="H235" s="32"/>
      <c r="I235" s="32"/>
      <c r="J235" s="32"/>
      <c r="K235" s="32"/>
      <c r="L235" s="32"/>
      <c r="M235" s="32"/>
    </row>
    <row r="236" spans="2:17" ht="55.5" customHeight="1" x14ac:dyDescent="0.25">
      <c r="B236" s="265"/>
      <c r="Q236" s="36"/>
    </row>
    <row r="237" spans="2:17" ht="42.75" customHeight="1" x14ac:dyDescent="0.25">
      <c r="B237" s="265"/>
    </row>
    <row r="238" spans="2:17" ht="21.75" customHeight="1" x14ac:dyDescent="0.25">
      <c r="B238" s="265"/>
    </row>
    <row r="239" spans="2:17" ht="21.75" customHeight="1" x14ac:dyDescent="0.25">
      <c r="B239" s="265"/>
    </row>
    <row r="240" spans="2:17" ht="23.25" customHeight="1" x14ac:dyDescent="0.25">
      <c r="B240" s="265"/>
    </row>
    <row r="241" ht="23.25" customHeight="1" x14ac:dyDescent="0.25"/>
    <row r="242" ht="21.75" customHeight="1" x14ac:dyDescent="0.25"/>
    <row r="243" ht="16.5" customHeight="1" x14ac:dyDescent="0.25"/>
    <row r="244" ht="29.25" customHeight="1" x14ac:dyDescent="0.25"/>
    <row r="245" ht="24.75" customHeight="1" x14ac:dyDescent="0.25"/>
    <row r="246" ht="33" customHeight="1" x14ac:dyDescent="0.25"/>
    <row r="248" ht="15" customHeight="1" x14ac:dyDescent="0.25"/>
    <row r="249" ht="25.5" customHeight="1" x14ac:dyDescent="0.25"/>
  </sheetData>
  <sheetProtection formatCells="0" formatColumns="0" formatRows="0"/>
  <mergeCells count="32">
    <mergeCell ref="C180:P180"/>
    <mergeCell ref="C190:P190"/>
    <mergeCell ref="B226:B240"/>
    <mergeCell ref="C222:N222"/>
    <mergeCell ref="C235:D235"/>
    <mergeCell ref="C215:C216"/>
    <mergeCell ref="M215:M216"/>
    <mergeCell ref="M223:M224"/>
    <mergeCell ref="N223:N224"/>
    <mergeCell ref="C232:D232"/>
    <mergeCell ref="C214:M214"/>
    <mergeCell ref="B2:E2"/>
    <mergeCell ref="B9:N9"/>
    <mergeCell ref="C25:P25"/>
    <mergeCell ref="C15:P15"/>
    <mergeCell ref="C35:P35"/>
    <mergeCell ref="C45:P45"/>
    <mergeCell ref="C14:P14"/>
    <mergeCell ref="B6:P6"/>
    <mergeCell ref="C56:P56"/>
    <mergeCell ref="C57:P57"/>
    <mergeCell ref="C70:P70"/>
    <mergeCell ref="C81:P81"/>
    <mergeCell ref="C91:P91"/>
    <mergeCell ref="C102:P102"/>
    <mergeCell ref="C103:P103"/>
    <mergeCell ref="C119:P119"/>
    <mergeCell ref="C131:P131"/>
    <mergeCell ref="C159:P159"/>
    <mergeCell ref="C148:P148"/>
    <mergeCell ref="C170:P170"/>
    <mergeCell ref="C160:P160"/>
  </mergeCells>
  <phoneticPr fontId="25" type="noConversion"/>
  <conditionalFormatting sqref="D231">
    <cfRule type="cellIs" dxfId="25" priority="46" operator="lessThan">
      <formula>0.15</formula>
    </cfRule>
  </conditionalFormatting>
  <conditionalFormatting sqref="D234">
    <cfRule type="cellIs" dxfId="24" priority="44" operator="lessThan">
      <formula>0.05</formula>
    </cfRule>
  </conditionalFormatting>
  <conditionalFormatting sqref="N228 O227">
    <cfRule type="cellIs" dxfId="23" priority="1" operator="greaterThan">
      <formula>1</formula>
    </cfRule>
  </conditionalFormatting>
  <dataValidations xWindow="431" yWindow="475" count="7">
    <dataValidation allowBlank="1" showInputMessage="1" showErrorMessage="1" prompt="% Towards Gender Equality and Women's Empowerment Must be Higher than 15%_x000a_" sqref="D231:M231" xr:uid="{E72508C7-C8DD-46A5-878C-E4FA07CAB6AF}"/>
    <dataValidation allowBlank="1" showInputMessage="1" showErrorMessage="1" prompt="M&amp;E Budget Cannot be Less than 5%_x000a_" sqref="D234:M234" xr:uid="{53928C0A-D548-4B6B-97FC-07D38B0E5FA7}"/>
    <dataValidation allowBlank="1" showInputMessage="1" showErrorMessage="1" prompt="Insert *text* description of Outcome here" sqref="C159:P159 C56:P56 C102:P102 C14 Q14:S14" xr:uid="{89ACADD6-F982-42D9-AC8D-CCF9750605B2}"/>
    <dataValidation allowBlank="1" showInputMessage="1" showErrorMessage="1" prompt="Insert *text* description of Output here" sqref="C190 C15 C35 C45 C57 C70 C81 C91 C103 C119 C131 C148 C160 C170 C180 C25" xr:uid="{31AC9CA6-D499-4711-A99F-BECD0A64F3A8}"/>
    <dataValidation allowBlank="1" showInputMessage="1" showErrorMessage="1" prompt="Insert *text* description of Activity here" sqref="C191 C16 C26 C46 C36 C58 C71 C92 C82:C83 C104 C120 C149 C161 C171 C181 C62 C65 C77 C85 C111 C114 C124 C126 C140 C136 C132" xr:uid="{E7A390F5-03DD-4A67-B842-17326B4F2DA4}"/>
    <dataValidation allowBlank="1" showInputMessage="1" showErrorMessage="1" prompt="Insert name of recipient agency here _x000a_" sqref="D13:M13 D216:L216 D224:L224" xr:uid="{6F27C540-9DBA-46EE-AEC3-C6AACF4159B5}"/>
    <dataValidation allowBlank="1" showErrorMessage="1" prompt="% Towards Gender Equality and Women's Empowerment Must be Higher than 15%_x000a_" sqref="D233:M233" xr:uid="{8C6643DA-1D03-44FB-AC1F-C4CB706ED3AA}"/>
  </dataValidations>
  <pageMargins left="0.7" right="0.7" top="0.75" bottom="0.75" header="0.3" footer="0.3"/>
  <pageSetup scale="74" orientation="landscape" r:id="rId1"/>
  <rowBreaks count="1" manualBreakCount="1">
    <brk id="7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T254"/>
  <sheetViews>
    <sheetView showGridLines="0" showZeros="0" topLeftCell="C205" zoomScale="60" zoomScaleNormal="60" workbookViewId="0">
      <selection activeCell="O1" sqref="O1"/>
    </sheetView>
  </sheetViews>
  <sheetFormatPr defaultColWidth="9.140625" defaultRowHeight="15.75" x14ac:dyDescent="0.25"/>
  <cols>
    <col min="1" max="1" width="4.42578125" style="52" customWidth="1"/>
    <col min="2" max="2" width="3.42578125" style="52" customWidth="1"/>
    <col min="3" max="3" width="51.42578125" style="52" customWidth="1"/>
    <col min="4" max="4" width="34.42578125" style="54" hidden="1" customWidth="1"/>
    <col min="5" max="5" width="35" style="54" hidden="1" customWidth="1"/>
    <col min="6" max="9" width="34" style="54" hidden="1" customWidth="1"/>
    <col min="10" max="12" width="34" style="54" customWidth="1"/>
    <col min="13" max="13" width="25.5703125" style="52" customWidth="1"/>
    <col min="14" max="14" width="21.42578125" style="52" customWidth="1"/>
    <col min="15" max="15" width="16.85546875" style="52" customWidth="1"/>
    <col min="16" max="16" width="19.42578125" style="52" customWidth="1"/>
    <col min="17" max="17" width="19" style="52" customWidth="1"/>
    <col min="18" max="18" width="26" style="52" customWidth="1"/>
    <col min="19" max="19" width="21.140625" style="52" customWidth="1"/>
    <col min="20" max="20" width="7" style="52" customWidth="1"/>
    <col min="21" max="21" width="24.42578125" style="52" customWidth="1"/>
    <col min="22" max="22" width="26.42578125" style="52" customWidth="1"/>
    <col min="23" max="23" width="30.140625" style="52" customWidth="1"/>
    <col min="24" max="24" width="33" style="52" customWidth="1"/>
    <col min="25" max="26" width="22.5703125" style="52" customWidth="1"/>
    <col min="27" max="27" width="23.42578125" style="52" customWidth="1"/>
    <col min="28" max="28" width="32.140625" style="52" customWidth="1"/>
    <col min="29" max="29" width="9.140625" style="52"/>
    <col min="30" max="30" width="17.5703125" style="52" customWidth="1"/>
    <col min="31" max="31" width="26.42578125" style="52" customWidth="1"/>
    <col min="32" max="32" width="22.42578125" style="52" customWidth="1"/>
    <col min="33" max="33" width="29.5703125" style="52" customWidth="1"/>
    <col min="34" max="34" width="23.42578125" style="52" customWidth="1"/>
    <col min="35" max="35" width="18.42578125" style="52" customWidth="1"/>
    <col min="36" max="36" width="17.42578125" style="52" customWidth="1"/>
    <col min="37" max="37" width="25.140625" style="52" customWidth="1"/>
    <col min="38" max="16384" width="9.140625" style="52"/>
  </cols>
  <sheetData>
    <row r="1" spans="2:19" ht="24" customHeight="1" x14ac:dyDescent="0.25">
      <c r="R1" s="22"/>
      <c r="S1" s="4"/>
    </row>
    <row r="2" spans="2:19" ht="46.5" x14ac:dyDescent="0.7">
      <c r="C2" s="255" t="s">
        <v>540</v>
      </c>
      <c r="D2" s="255"/>
      <c r="E2" s="255"/>
      <c r="F2" s="255"/>
      <c r="G2" s="179"/>
      <c r="H2" s="179"/>
      <c r="I2" s="179"/>
      <c r="J2" s="179"/>
      <c r="K2" s="179"/>
      <c r="L2" s="179"/>
      <c r="M2" s="33"/>
      <c r="N2" s="34"/>
      <c r="O2" s="34"/>
      <c r="R2" s="22"/>
      <c r="S2" s="4"/>
    </row>
    <row r="3" spans="2:19" ht="24" customHeight="1" x14ac:dyDescent="0.25">
      <c r="C3" s="37"/>
      <c r="D3" s="35"/>
      <c r="E3" s="35"/>
      <c r="F3" s="35"/>
      <c r="G3" s="35"/>
      <c r="H3" s="35"/>
      <c r="I3" s="35"/>
      <c r="J3" s="35"/>
      <c r="K3" s="35"/>
      <c r="L3" s="35"/>
      <c r="M3" s="35"/>
      <c r="N3" s="35"/>
      <c r="O3" s="35"/>
      <c r="R3" s="22"/>
      <c r="S3" s="4"/>
    </row>
    <row r="4" spans="2:19" ht="24" customHeight="1" thickBot="1" x14ac:dyDescent="0.3">
      <c r="C4" s="37"/>
      <c r="D4" s="35"/>
      <c r="E4" s="35"/>
      <c r="F4" s="35"/>
      <c r="G4" s="35"/>
      <c r="H4" s="35"/>
      <c r="I4" s="35"/>
      <c r="J4" s="35"/>
      <c r="K4" s="35"/>
      <c r="L4" s="35"/>
      <c r="M4" s="35"/>
      <c r="N4" s="35"/>
      <c r="O4" s="35"/>
      <c r="R4" s="22"/>
      <c r="S4" s="4"/>
    </row>
    <row r="5" spans="2:19" ht="30" customHeight="1" x14ac:dyDescent="0.55000000000000004">
      <c r="C5" s="291" t="s">
        <v>15</v>
      </c>
      <c r="D5" s="292"/>
      <c r="E5" s="292"/>
      <c r="F5" s="292"/>
      <c r="G5" s="292"/>
      <c r="H5" s="292"/>
      <c r="I5" s="292"/>
      <c r="J5" s="292"/>
      <c r="K5" s="292"/>
      <c r="L5" s="292"/>
      <c r="M5" s="293"/>
      <c r="P5" s="22"/>
      <c r="Q5" s="4"/>
    </row>
    <row r="6" spans="2:19" ht="24" customHeight="1" x14ac:dyDescent="0.25">
      <c r="C6" s="295" t="s">
        <v>541</v>
      </c>
      <c r="D6" s="296"/>
      <c r="E6" s="296"/>
      <c r="F6" s="296"/>
      <c r="G6" s="296"/>
      <c r="H6" s="296"/>
      <c r="I6" s="296"/>
      <c r="J6" s="296"/>
      <c r="K6" s="296"/>
      <c r="L6" s="296"/>
      <c r="M6" s="297"/>
      <c r="P6" s="22"/>
      <c r="Q6" s="4"/>
    </row>
    <row r="7" spans="2:19" ht="24" customHeight="1" x14ac:dyDescent="0.25">
      <c r="C7" s="295"/>
      <c r="D7" s="296"/>
      <c r="E7" s="296"/>
      <c r="F7" s="296"/>
      <c r="G7" s="296"/>
      <c r="H7" s="296"/>
      <c r="I7" s="296"/>
      <c r="J7" s="296"/>
      <c r="K7" s="296"/>
      <c r="L7" s="296"/>
      <c r="M7" s="297"/>
      <c r="P7" s="22"/>
      <c r="Q7" s="4"/>
    </row>
    <row r="8" spans="2:19" ht="24" customHeight="1" thickBot="1" x14ac:dyDescent="0.3">
      <c r="C8" s="298"/>
      <c r="D8" s="299"/>
      <c r="E8" s="299"/>
      <c r="F8" s="299"/>
      <c r="G8" s="299"/>
      <c r="H8" s="299"/>
      <c r="I8" s="299"/>
      <c r="J8" s="299"/>
      <c r="K8" s="299"/>
      <c r="L8" s="299"/>
      <c r="M8" s="300"/>
      <c r="P8" s="22"/>
      <c r="Q8" s="4"/>
    </row>
    <row r="9" spans="2:19" ht="24" customHeight="1" thickBot="1" x14ac:dyDescent="0.3">
      <c r="C9" s="46"/>
      <c r="D9" s="46"/>
      <c r="E9" s="46"/>
      <c r="F9" s="46"/>
      <c r="G9" s="46"/>
      <c r="H9" s="46"/>
      <c r="I9" s="46"/>
      <c r="J9" s="46"/>
      <c r="K9" s="46"/>
      <c r="L9" s="46"/>
      <c r="R9" s="22"/>
      <c r="S9" s="4"/>
    </row>
    <row r="10" spans="2:19" ht="24" customHeight="1" thickBot="1" x14ac:dyDescent="0.3">
      <c r="C10" s="288" t="s">
        <v>176</v>
      </c>
      <c r="D10" s="289"/>
      <c r="E10" s="289"/>
      <c r="F10" s="290"/>
      <c r="G10" s="180"/>
      <c r="H10" s="180"/>
      <c r="I10" s="180"/>
      <c r="J10" s="180"/>
      <c r="K10" s="180"/>
      <c r="L10" s="180"/>
      <c r="R10" s="22"/>
      <c r="S10" s="4"/>
    </row>
    <row r="11" spans="2:19" ht="24" customHeight="1" x14ac:dyDescent="0.25">
      <c r="C11" s="46"/>
      <c r="D11" s="46"/>
      <c r="E11" s="46"/>
      <c r="F11" s="46"/>
      <c r="G11" s="46"/>
      <c r="H11" s="46"/>
      <c r="I11" s="46"/>
      <c r="J11" s="46"/>
      <c r="K11" s="46"/>
      <c r="L11" s="46"/>
      <c r="R11" s="22"/>
      <c r="S11" s="4"/>
    </row>
    <row r="12" spans="2:19" ht="24" customHeight="1" x14ac:dyDescent="0.25">
      <c r="C12" s="46"/>
      <c r="D12" s="23" t="s">
        <v>706</v>
      </c>
      <c r="E12" s="23" t="s">
        <v>707</v>
      </c>
      <c r="F12" s="23" t="s">
        <v>708</v>
      </c>
      <c r="G12" s="23" t="s">
        <v>567</v>
      </c>
      <c r="H12" s="23" t="s">
        <v>568</v>
      </c>
      <c r="I12" s="23" t="s">
        <v>569</v>
      </c>
      <c r="J12" s="23" t="s">
        <v>692</v>
      </c>
      <c r="K12" s="23" t="s">
        <v>693</v>
      </c>
      <c r="L12" s="23" t="s">
        <v>694</v>
      </c>
      <c r="M12" s="276" t="s">
        <v>64</v>
      </c>
      <c r="R12" s="22"/>
      <c r="S12" s="4"/>
    </row>
    <row r="13" spans="2:19" ht="24" customHeight="1" x14ac:dyDescent="0.25">
      <c r="C13" s="46"/>
      <c r="D13" s="107" t="str">
        <f>'1) Budget Table'!D13</f>
        <v>GUATEMALA</v>
      </c>
      <c r="E13" s="107" t="str">
        <f>'1) Budget Table'!E13</f>
        <v>GUATEMALA</v>
      </c>
      <c r="F13" s="107" t="str">
        <f>'1) Budget Table'!F13</f>
        <v>GUATEMALA</v>
      </c>
      <c r="G13" s="181" t="s">
        <v>690</v>
      </c>
      <c r="H13" s="181" t="s">
        <v>690</v>
      </c>
      <c r="I13" s="181" t="s">
        <v>690</v>
      </c>
      <c r="J13" s="181" t="s">
        <v>691</v>
      </c>
      <c r="K13" s="181" t="s">
        <v>691</v>
      </c>
      <c r="L13" s="181" t="s">
        <v>691</v>
      </c>
      <c r="M13" s="277"/>
      <c r="R13" s="22"/>
      <c r="S13" s="4"/>
    </row>
    <row r="14" spans="2:19" ht="36.75" customHeight="1" x14ac:dyDescent="0.25">
      <c r="B14" s="285" t="s">
        <v>696</v>
      </c>
      <c r="C14" s="286"/>
      <c r="D14" s="286"/>
      <c r="E14" s="286"/>
      <c r="F14" s="286"/>
      <c r="G14" s="286"/>
      <c r="H14" s="286"/>
      <c r="I14" s="286"/>
      <c r="J14" s="286"/>
      <c r="K14" s="286"/>
      <c r="L14" s="286"/>
      <c r="M14" s="287"/>
      <c r="R14" s="22"/>
      <c r="S14" s="4"/>
    </row>
    <row r="15" spans="2:19" ht="22.5" customHeight="1" x14ac:dyDescent="0.25">
      <c r="C15" s="285" t="s">
        <v>697</v>
      </c>
      <c r="D15" s="286"/>
      <c r="E15" s="286"/>
      <c r="F15" s="286"/>
      <c r="G15" s="286"/>
      <c r="H15" s="286"/>
      <c r="I15" s="286"/>
      <c r="J15" s="286"/>
      <c r="K15" s="286"/>
      <c r="L15" s="286"/>
      <c r="M15" s="287"/>
      <c r="R15" s="22"/>
      <c r="S15" s="4"/>
    </row>
    <row r="16" spans="2:19" ht="24.75" customHeight="1" thickBot="1" x14ac:dyDescent="0.3">
      <c r="C16" s="63" t="s">
        <v>181</v>
      </c>
      <c r="D16" s="64">
        <f>'1) Budget Table'!D24</f>
        <v>0</v>
      </c>
      <c r="E16" s="64">
        <f>'1) Budget Table'!E24</f>
        <v>15000</v>
      </c>
      <c r="F16" s="64">
        <f>'1) Budget Table'!F24</f>
        <v>97457.840000000011</v>
      </c>
      <c r="G16" s="64">
        <f>'1) Budget Table'!G24</f>
        <v>0</v>
      </c>
      <c r="H16" s="64">
        <f>'1) Budget Table'!H24</f>
        <v>0</v>
      </c>
      <c r="I16" s="64">
        <f>'1) Budget Table'!L24</f>
        <v>0</v>
      </c>
      <c r="J16" s="64"/>
      <c r="K16" s="64"/>
      <c r="L16" s="64"/>
      <c r="M16" s="65">
        <f t="shared" ref="M16:M24" si="0">SUM(D16:I16)</f>
        <v>112457.84000000001</v>
      </c>
      <c r="R16" s="22"/>
      <c r="S16" s="4"/>
    </row>
    <row r="17" spans="3:13" ht="21.75" customHeight="1" x14ac:dyDescent="0.25">
      <c r="C17" s="61" t="s">
        <v>10</v>
      </c>
      <c r="D17" s="210"/>
      <c r="E17" s="211"/>
      <c r="F17" s="211"/>
      <c r="G17" s="210"/>
      <c r="H17" s="211"/>
      <c r="I17" s="211"/>
      <c r="J17" s="210"/>
      <c r="K17" s="211"/>
      <c r="L17" s="211"/>
      <c r="M17" s="62">
        <f t="shared" si="0"/>
        <v>0</v>
      </c>
    </row>
    <row r="18" spans="3:13" x14ac:dyDescent="0.25">
      <c r="C18" s="50" t="s">
        <v>11</v>
      </c>
      <c r="D18" s="212"/>
      <c r="E18" s="200"/>
      <c r="F18" s="200"/>
      <c r="G18" s="212"/>
      <c r="H18" s="200"/>
      <c r="I18" s="200"/>
      <c r="J18" s="212"/>
      <c r="K18" s="200"/>
      <c r="L18" s="200"/>
      <c r="M18" s="60">
        <f t="shared" si="0"/>
        <v>0</v>
      </c>
    </row>
    <row r="19" spans="3:13" ht="15.75" customHeight="1" x14ac:dyDescent="0.25">
      <c r="C19" s="50" t="s">
        <v>12</v>
      </c>
      <c r="D19" s="212"/>
      <c r="E19" s="212"/>
      <c r="F19" s="212"/>
      <c r="G19" s="212"/>
      <c r="H19" s="212"/>
      <c r="I19" s="212"/>
      <c r="J19" s="212"/>
      <c r="K19" s="212"/>
      <c r="L19" s="212"/>
      <c r="M19" s="60">
        <f t="shared" si="0"/>
        <v>0</v>
      </c>
    </row>
    <row r="20" spans="3:13" x14ac:dyDescent="0.25">
      <c r="C20" s="51" t="s">
        <v>13</v>
      </c>
      <c r="D20" s="212"/>
      <c r="E20" s="212"/>
      <c r="F20" s="212">
        <v>86248.43</v>
      </c>
      <c r="G20" s="212"/>
      <c r="H20" s="212"/>
      <c r="I20" s="212"/>
      <c r="J20" s="212"/>
      <c r="K20" s="212"/>
      <c r="L20" s="212"/>
      <c r="M20" s="60">
        <f t="shared" si="0"/>
        <v>86248.43</v>
      </c>
    </row>
    <row r="21" spans="3:13" x14ac:dyDescent="0.25">
      <c r="C21" s="50" t="s">
        <v>18</v>
      </c>
      <c r="D21" s="212"/>
      <c r="E21" s="212">
        <v>15000</v>
      </c>
      <c r="F21" s="212">
        <v>11209.41</v>
      </c>
      <c r="G21" s="212"/>
      <c r="H21" s="212"/>
      <c r="I21" s="212"/>
      <c r="J21" s="212"/>
      <c r="K21" s="212"/>
      <c r="L21" s="212"/>
      <c r="M21" s="60">
        <f t="shared" si="0"/>
        <v>26209.41</v>
      </c>
    </row>
    <row r="22" spans="3:13" ht="21.75" customHeight="1" x14ac:dyDescent="0.25">
      <c r="C22" s="50" t="s">
        <v>14</v>
      </c>
      <c r="D22" s="212"/>
      <c r="E22" s="212"/>
      <c r="F22" s="212"/>
      <c r="G22" s="212"/>
      <c r="H22" s="212"/>
      <c r="I22" s="212"/>
      <c r="J22" s="212"/>
      <c r="K22" s="212"/>
      <c r="L22" s="212"/>
      <c r="M22" s="60">
        <f t="shared" si="0"/>
        <v>0</v>
      </c>
    </row>
    <row r="23" spans="3:13" ht="21.75" customHeight="1" x14ac:dyDescent="0.25">
      <c r="C23" s="50" t="s">
        <v>180</v>
      </c>
      <c r="D23" s="212"/>
      <c r="E23" s="212"/>
      <c r="F23" s="212"/>
      <c r="G23" s="212"/>
      <c r="H23" s="212"/>
      <c r="I23" s="212"/>
      <c r="J23" s="212"/>
      <c r="K23" s="212"/>
      <c r="L23" s="212"/>
      <c r="M23" s="60">
        <f t="shared" si="0"/>
        <v>0</v>
      </c>
    </row>
    <row r="24" spans="3:13" ht="15.75" customHeight="1" x14ac:dyDescent="0.25">
      <c r="C24" s="55" t="s">
        <v>182</v>
      </c>
      <c r="D24" s="66">
        <f>SUM(D17:D23)</f>
        <v>0</v>
      </c>
      <c r="E24" s="66">
        <f>SUM(E17:E23)</f>
        <v>15000</v>
      </c>
      <c r="F24" s="66">
        <f>SUM(F17:F23)</f>
        <v>97457.84</v>
      </c>
      <c r="G24" s="182"/>
      <c r="H24" s="182"/>
      <c r="I24" s="182"/>
      <c r="J24" s="182"/>
      <c r="K24" s="182"/>
      <c r="L24" s="182"/>
      <c r="M24" s="127">
        <f t="shared" si="0"/>
        <v>112457.84</v>
      </c>
    </row>
    <row r="25" spans="3:13" s="54" customFormat="1" x14ac:dyDescent="0.25">
      <c r="C25" s="70"/>
      <c r="D25" s="71"/>
      <c r="E25" s="71"/>
      <c r="F25" s="71"/>
      <c r="G25" s="71"/>
      <c r="H25" s="71"/>
      <c r="I25" s="71"/>
      <c r="J25" s="71"/>
      <c r="K25" s="71"/>
      <c r="L25" s="71"/>
      <c r="M25" s="128"/>
    </row>
    <row r="26" spans="3:13" x14ac:dyDescent="0.25">
      <c r="C26" s="285" t="s">
        <v>184</v>
      </c>
      <c r="D26" s="286"/>
      <c r="E26" s="286"/>
      <c r="F26" s="286"/>
      <c r="G26" s="286"/>
      <c r="H26" s="286"/>
      <c r="I26" s="286"/>
      <c r="J26" s="286"/>
      <c r="K26" s="286"/>
      <c r="L26" s="286"/>
      <c r="M26" s="287"/>
    </row>
    <row r="27" spans="3:13" ht="27" customHeight="1" thickBot="1" x14ac:dyDescent="0.3">
      <c r="C27" s="63" t="s">
        <v>181</v>
      </c>
      <c r="D27" s="64">
        <f>'1) Budget Table'!D34</f>
        <v>0</v>
      </c>
      <c r="E27" s="64">
        <f>'1) Budget Table'!E34</f>
        <v>0</v>
      </c>
      <c r="F27" s="64">
        <f>'1) Budget Table'!F34</f>
        <v>100000</v>
      </c>
      <c r="G27" s="64"/>
      <c r="H27" s="64"/>
      <c r="I27" s="64"/>
      <c r="J27" s="64"/>
      <c r="K27" s="64"/>
      <c r="L27" s="64"/>
      <c r="M27" s="65">
        <f t="shared" ref="M27:M35" si="1">SUM(D27:I27)</f>
        <v>100000</v>
      </c>
    </row>
    <row r="28" spans="3:13" x14ac:dyDescent="0.25">
      <c r="C28" s="61" t="s">
        <v>10</v>
      </c>
      <c r="D28" s="210"/>
      <c r="E28" s="211"/>
      <c r="F28" s="211"/>
      <c r="G28" s="97"/>
      <c r="H28" s="97"/>
      <c r="I28" s="97"/>
      <c r="J28" s="97"/>
      <c r="K28" s="97"/>
      <c r="L28" s="97"/>
      <c r="M28" s="62">
        <f t="shared" si="1"/>
        <v>0</v>
      </c>
    </row>
    <row r="29" spans="3:13" x14ac:dyDescent="0.25">
      <c r="C29" s="50" t="s">
        <v>11</v>
      </c>
      <c r="D29" s="212"/>
      <c r="E29" s="200"/>
      <c r="F29" s="200"/>
      <c r="G29" s="19"/>
      <c r="H29" s="19"/>
      <c r="I29" s="19"/>
      <c r="J29" s="19"/>
      <c r="K29" s="19"/>
      <c r="L29" s="19"/>
      <c r="M29" s="60">
        <f t="shared" si="1"/>
        <v>0</v>
      </c>
    </row>
    <row r="30" spans="3:13" ht="31.5" x14ac:dyDescent="0.25">
      <c r="C30" s="50" t="s">
        <v>12</v>
      </c>
      <c r="D30" s="212"/>
      <c r="E30" s="212"/>
      <c r="F30" s="212"/>
      <c r="G30" s="98"/>
      <c r="H30" s="98"/>
      <c r="I30" s="98"/>
      <c r="J30" s="98"/>
      <c r="K30" s="98"/>
      <c r="L30" s="98"/>
      <c r="M30" s="60">
        <f t="shared" si="1"/>
        <v>0</v>
      </c>
    </row>
    <row r="31" spans="3:13" x14ac:dyDescent="0.25">
      <c r="C31" s="51" t="s">
        <v>13</v>
      </c>
      <c r="D31" s="212"/>
      <c r="E31" s="212"/>
      <c r="F31" s="212">
        <v>100000</v>
      </c>
      <c r="G31" s="98"/>
      <c r="H31" s="98"/>
      <c r="I31" s="98"/>
      <c r="J31" s="98"/>
      <c r="K31" s="98"/>
      <c r="L31" s="98"/>
      <c r="M31" s="60">
        <f t="shared" si="1"/>
        <v>100000</v>
      </c>
    </row>
    <row r="32" spans="3:13" x14ac:dyDescent="0.25">
      <c r="C32" s="50" t="s">
        <v>18</v>
      </c>
      <c r="D32" s="212"/>
      <c r="E32" s="212"/>
      <c r="F32" s="212"/>
      <c r="G32" s="98"/>
      <c r="H32" s="98"/>
      <c r="I32" s="98"/>
      <c r="J32" s="98"/>
      <c r="K32" s="98"/>
      <c r="L32" s="98"/>
      <c r="M32" s="60">
        <f t="shared" si="1"/>
        <v>0</v>
      </c>
    </row>
    <row r="33" spans="3:13" x14ac:dyDescent="0.25">
      <c r="C33" s="50" t="s">
        <v>14</v>
      </c>
      <c r="D33" s="212"/>
      <c r="E33" s="212"/>
      <c r="F33" s="212"/>
      <c r="G33" s="98"/>
      <c r="H33" s="98"/>
      <c r="I33" s="98"/>
      <c r="J33" s="98"/>
      <c r="K33" s="98"/>
      <c r="L33" s="98"/>
      <c r="M33" s="60">
        <f t="shared" si="1"/>
        <v>0</v>
      </c>
    </row>
    <row r="34" spans="3:13" x14ac:dyDescent="0.25">
      <c r="C34" s="50" t="s">
        <v>180</v>
      </c>
      <c r="D34" s="212"/>
      <c r="E34" s="212"/>
      <c r="F34" s="212"/>
      <c r="G34" s="98"/>
      <c r="H34" s="98"/>
      <c r="I34" s="98"/>
      <c r="J34" s="98"/>
      <c r="K34" s="98"/>
      <c r="L34" s="98"/>
      <c r="M34" s="60">
        <f t="shared" si="1"/>
        <v>0</v>
      </c>
    </row>
    <row r="35" spans="3:13" x14ac:dyDescent="0.25">
      <c r="C35" s="55" t="s">
        <v>182</v>
      </c>
      <c r="D35" s="66">
        <f>SUM(D28:D34)</f>
        <v>0</v>
      </c>
      <c r="E35" s="66">
        <f>SUM(E28:E34)</f>
        <v>0</v>
      </c>
      <c r="F35" s="66">
        <f>SUM(F28:F34)</f>
        <v>100000</v>
      </c>
      <c r="G35" s="66"/>
      <c r="H35" s="66"/>
      <c r="I35" s="66"/>
      <c r="J35" s="66"/>
      <c r="K35" s="66"/>
      <c r="L35" s="66"/>
      <c r="M35" s="60">
        <f t="shared" si="1"/>
        <v>100000</v>
      </c>
    </row>
    <row r="36" spans="3:13" s="54" customFormat="1" x14ac:dyDescent="0.25">
      <c r="C36" s="70"/>
      <c r="D36" s="71"/>
      <c r="E36" s="71"/>
      <c r="F36" s="71"/>
      <c r="G36" s="71"/>
      <c r="H36" s="71"/>
      <c r="I36" s="71"/>
      <c r="J36" s="71"/>
      <c r="K36" s="71"/>
      <c r="L36" s="71"/>
      <c r="M36" s="72"/>
    </row>
    <row r="37" spans="3:13" x14ac:dyDescent="0.25">
      <c r="C37" s="285" t="s">
        <v>185</v>
      </c>
      <c r="D37" s="286"/>
      <c r="E37" s="286"/>
      <c r="F37" s="286"/>
      <c r="G37" s="286"/>
      <c r="H37" s="286"/>
      <c r="I37" s="286"/>
      <c r="J37" s="286"/>
      <c r="K37" s="286"/>
      <c r="L37" s="286"/>
      <c r="M37" s="287"/>
    </row>
    <row r="38" spans="3:13" ht="21.75" customHeight="1" thickBot="1" x14ac:dyDescent="0.3">
      <c r="C38" s="63" t="s">
        <v>181</v>
      </c>
      <c r="D38" s="64">
        <f>'1) Budget Table'!D44</f>
        <v>20000</v>
      </c>
      <c r="E38" s="64">
        <f>'1) Budget Table'!E44</f>
        <v>25000</v>
      </c>
      <c r="F38" s="64">
        <f>'1) Budget Table'!F44</f>
        <v>20000</v>
      </c>
      <c r="G38" s="64">
        <f>'1) Budget Table'!G44</f>
        <v>12000</v>
      </c>
      <c r="H38" s="64">
        <f>'1) Budget Table'!H44</f>
        <v>0</v>
      </c>
      <c r="I38" s="64">
        <f>'1) Budget Table'!I44</f>
        <v>11259.28</v>
      </c>
      <c r="J38" s="64">
        <f>'1) Budget Table'!J44</f>
        <v>10000</v>
      </c>
      <c r="K38" s="64">
        <f>'1) Budget Table'!K44</f>
        <v>10000</v>
      </c>
      <c r="L38" s="64">
        <f>'1) Budget Table'!L44</f>
        <v>10000</v>
      </c>
      <c r="M38" s="65">
        <f t="shared" ref="M38:M46" si="2">SUM(D38:I38)</f>
        <v>88259.28</v>
      </c>
    </row>
    <row r="39" spans="3:13" x14ac:dyDescent="0.25">
      <c r="C39" s="61" t="s">
        <v>10</v>
      </c>
      <c r="D39" s="210"/>
      <c r="E39" s="211"/>
      <c r="F39" s="211"/>
      <c r="G39" s="210"/>
      <c r="H39" s="211"/>
      <c r="I39" s="211"/>
      <c r="J39" s="210"/>
      <c r="K39" s="211"/>
      <c r="L39" s="211"/>
      <c r="M39" s="62">
        <f t="shared" si="2"/>
        <v>0</v>
      </c>
    </row>
    <row r="40" spans="3:13" s="54" customFormat="1" ht="15.75" customHeight="1" x14ac:dyDescent="0.25">
      <c r="C40" s="50" t="s">
        <v>11</v>
      </c>
      <c r="D40" s="212"/>
      <c r="E40" s="200"/>
      <c r="F40" s="200"/>
      <c r="G40" s="212">
        <v>12000</v>
      </c>
      <c r="H40" s="200"/>
      <c r="I40" s="200">
        <v>6348.58</v>
      </c>
      <c r="J40" s="212"/>
      <c r="K40" s="200"/>
      <c r="L40" s="200">
        <v>5000</v>
      </c>
      <c r="M40" s="60">
        <f t="shared" si="2"/>
        <v>18348.580000000002</v>
      </c>
    </row>
    <row r="41" spans="3:13" s="54" customFormat="1" ht="31.5" x14ac:dyDescent="0.25">
      <c r="C41" s="50" t="s">
        <v>12</v>
      </c>
      <c r="D41" s="212"/>
      <c r="E41" s="212"/>
      <c r="F41" s="212"/>
      <c r="G41" s="212"/>
      <c r="H41" s="212"/>
      <c r="I41" s="212"/>
      <c r="J41" s="212"/>
      <c r="K41" s="212"/>
      <c r="L41" s="212"/>
      <c r="M41" s="60">
        <f t="shared" si="2"/>
        <v>0</v>
      </c>
    </row>
    <row r="42" spans="3:13" s="54" customFormat="1" x14ac:dyDescent="0.25">
      <c r="C42" s="51" t="s">
        <v>13</v>
      </c>
      <c r="D42" s="212">
        <v>20000</v>
      </c>
      <c r="E42" s="212">
        <v>25000</v>
      </c>
      <c r="F42" s="212">
        <v>20000</v>
      </c>
      <c r="G42" s="212">
        <v>0</v>
      </c>
      <c r="H42" s="212"/>
      <c r="I42" s="212">
        <v>4910.7</v>
      </c>
      <c r="J42" s="212">
        <v>10000</v>
      </c>
      <c r="K42" s="212">
        <v>10000</v>
      </c>
      <c r="L42" s="212">
        <v>5000</v>
      </c>
      <c r="M42" s="60">
        <f t="shared" si="2"/>
        <v>69910.7</v>
      </c>
    </row>
    <row r="43" spans="3:13" x14ac:dyDescent="0.25">
      <c r="C43" s="50" t="s">
        <v>18</v>
      </c>
      <c r="D43" s="212">
        <v>0</v>
      </c>
      <c r="E43" s="212"/>
      <c r="F43" s="212"/>
      <c r="G43" s="212">
        <v>0</v>
      </c>
      <c r="H43" s="212"/>
      <c r="I43" s="212"/>
      <c r="J43" s="212">
        <v>0</v>
      </c>
      <c r="K43" s="212"/>
      <c r="L43" s="212"/>
      <c r="M43" s="60">
        <f t="shared" si="2"/>
        <v>0</v>
      </c>
    </row>
    <row r="44" spans="3:13" x14ac:dyDescent="0.25">
      <c r="C44" s="50" t="s">
        <v>14</v>
      </c>
      <c r="D44" s="212"/>
      <c r="E44" s="212"/>
      <c r="F44" s="212"/>
      <c r="G44" s="212"/>
      <c r="H44" s="212"/>
      <c r="I44" s="212"/>
      <c r="J44" s="212"/>
      <c r="K44" s="212"/>
      <c r="L44" s="212"/>
      <c r="M44" s="60">
        <f t="shared" si="2"/>
        <v>0</v>
      </c>
    </row>
    <row r="45" spans="3:13" x14ac:dyDescent="0.25">
      <c r="C45" s="50" t="s">
        <v>180</v>
      </c>
      <c r="D45" s="212"/>
      <c r="E45" s="212"/>
      <c r="F45" s="212"/>
      <c r="G45" s="212"/>
      <c r="H45" s="212"/>
      <c r="I45" s="212"/>
      <c r="J45" s="212"/>
      <c r="K45" s="212"/>
      <c r="L45" s="212"/>
      <c r="M45" s="60">
        <f t="shared" si="2"/>
        <v>0</v>
      </c>
    </row>
    <row r="46" spans="3:13" x14ac:dyDescent="0.25">
      <c r="C46" s="55" t="s">
        <v>182</v>
      </c>
      <c r="D46" s="66">
        <f>SUM(D39:D45)</f>
        <v>20000</v>
      </c>
      <c r="E46" s="66">
        <f>SUM(E39:E45)</f>
        <v>25000</v>
      </c>
      <c r="F46" s="66">
        <f>SUM(F39:F45)</f>
        <v>20000</v>
      </c>
      <c r="G46" s="66">
        <f>SUM(G39:G45)</f>
        <v>12000</v>
      </c>
      <c r="H46" s="66">
        <f t="shared" ref="H46:L46" si="3">SUM(H39:H45)</f>
        <v>0</v>
      </c>
      <c r="I46" s="66">
        <f t="shared" si="3"/>
        <v>11259.279999999999</v>
      </c>
      <c r="J46" s="66">
        <f t="shared" si="3"/>
        <v>10000</v>
      </c>
      <c r="K46" s="66">
        <f t="shared" si="3"/>
        <v>10000</v>
      </c>
      <c r="L46" s="66">
        <f t="shared" si="3"/>
        <v>10000</v>
      </c>
      <c r="M46" s="60">
        <f t="shared" si="2"/>
        <v>88259.28</v>
      </c>
    </row>
    <row r="47" spans="3:13" hidden="1" x14ac:dyDescent="0.25">
      <c r="C47" s="285" t="s">
        <v>186</v>
      </c>
      <c r="D47" s="286"/>
      <c r="E47" s="286"/>
      <c r="F47" s="286"/>
      <c r="G47" s="286"/>
      <c r="H47" s="286"/>
      <c r="I47" s="286"/>
      <c r="J47" s="286"/>
      <c r="K47" s="286"/>
      <c r="L47" s="286"/>
      <c r="M47" s="287"/>
    </row>
    <row r="48" spans="3:13" s="54" customFormat="1" hidden="1" x14ac:dyDescent="0.25">
      <c r="C48" s="67"/>
      <c r="D48" s="68"/>
      <c r="E48" s="68"/>
      <c r="F48" s="68"/>
      <c r="G48" s="68"/>
      <c r="H48" s="68"/>
      <c r="I48" s="68"/>
      <c r="J48" s="68"/>
      <c r="K48" s="68"/>
      <c r="L48" s="68"/>
      <c r="M48" s="69"/>
    </row>
    <row r="49" spans="2:13" ht="20.25" hidden="1" customHeight="1" thickBot="1" x14ac:dyDescent="0.3">
      <c r="C49" s="63" t="s">
        <v>181</v>
      </c>
      <c r="D49" s="64">
        <f>'1) Budget Table'!D54</f>
        <v>0</v>
      </c>
      <c r="E49" s="64">
        <f>'1) Budget Table'!E54</f>
        <v>0</v>
      </c>
      <c r="F49" s="64">
        <f>'1) Budget Table'!F54</f>
        <v>0</v>
      </c>
      <c r="G49" s="64"/>
      <c r="H49" s="64"/>
      <c r="I49" s="64"/>
      <c r="J49" s="64"/>
      <c r="K49" s="64"/>
      <c r="L49" s="64"/>
      <c r="M49" s="65">
        <f t="shared" ref="M49:M57" si="4">SUM(D49:I49)</f>
        <v>0</v>
      </c>
    </row>
    <row r="50" spans="2:13" hidden="1" x14ac:dyDescent="0.25">
      <c r="C50" s="61" t="s">
        <v>10</v>
      </c>
      <c r="D50" s="96"/>
      <c r="E50" s="97"/>
      <c r="F50" s="97"/>
      <c r="G50" s="97"/>
      <c r="H50" s="97"/>
      <c r="I50" s="97"/>
      <c r="J50" s="97"/>
      <c r="K50" s="97"/>
      <c r="L50" s="97"/>
      <c r="M50" s="62">
        <f t="shared" si="4"/>
        <v>0</v>
      </c>
    </row>
    <row r="51" spans="2:13" ht="15.75" hidden="1" customHeight="1" x14ac:dyDescent="0.25">
      <c r="C51" s="50" t="s">
        <v>11</v>
      </c>
      <c r="D51" s="98"/>
      <c r="E51" s="19"/>
      <c r="F51" s="19"/>
      <c r="G51" s="19"/>
      <c r="H51" s="19"/>
      <c r="I51" s="19"/>
      <c r="J51" s="19"/>
      <c r="K51" s="19"/>
      <c r="L51" s="19"/>
      <c r="M51" s="60">
        <f t="shared" si="4"/>
        <v>0</v>
      </c>
    </row>
    <row r="52" spans="2:13" ht="32.25" hidden="1" customHeight="1" x14ac:dyDescent="0.25">
      <c r="C52" s="50" t="s">
        <v>12</v>
      </c>
      <c r="D52" s="98"/>
      <c r="E52" s="98"/>
      <c r="F52" s="98"/>
      <c r="G52" s="98"/>
      <c r="H52" s="98"/>
      <c r="I52" s="98"/>
      <c r="J52" s="98"/>
      <c r="K52" s="98"/>
      <c r="L52" s="98"/>
      <c r="M52" s="60">
        <f t="shared" si="4"/>
        <v>0</v>
      </c>
    </row>
    <row r="53" spans="2:13" s="54" customFormat="1" hidden="1" x14ac:dyDescent="0.25">
      <c r="C53" s="51" t="s">
        <v>13</v>
      </c>
      <c r="D53" s="98"/>
      <c r="E53" s="98"/>
      <c r="F53" s="98"/>
      <c r="G53" s="98"/>
      <c r="H53" s="98"/>
      <c r="I53" s="98"/>
      <c r="J53" s="98"/>
      <c r="K53" s="98"/>
      <c r="L53" s="98"/>
      <c r="M53" s="60">
        <f t="shared" si="4"/>
        <v>0</v>
      </c>
    </row>
    <row r="54" spans="2:13" hidden="1" x14ac:dyDescent="0.25">
      <c r="C54" s="50" t="s">
        <v>18</v>
      </c>
      <c r="D54" s="98"/>
      <c r="E54" s="98"/>
      <c r="F54" s="98"/>
      <c r="G54" s="98"/>
      <c r="H54" s="98"/>
      <c r="I54" s="98"/>
      <c r="J54" s="98"/>
      <c r="K54" s="98"/>
      <c r="L54" s="98"/>
      <c r="M54" s="60">
        <f t="shared" si="4"/>
        <v>0</v>
      </c>
    </row>
    <row r="55" spans="2:13" hidden="1" x14ac:dyDescent="0.25">
      <c r="C55" s="50" t="s">
        <v>14</v>
      </c>
      <c r="D55" s="98"/>
      <c r="E55" s="98"/>
      <c r="F55" s="98"/>
      <c r="G55" s="98"/>
      <c r="H55" s="98"/>
      <c r="I55" s="98"/>
      <c r="J55" s="98"/>
      <c r="K55" s="98"/>
      <c r="L55" s="98"/>
      <c r="M55" s="60">
        <f t="shared" si="4"/>
        <v>0</v>
      </c>
    </row>
    <row r="56" spans="2:13" hidden="1" x14ac:dyDescent="0.25">
      <c r="C56" s="50" t="s">
        <v>180</v>
      </c>
      <c r="D56" s="98"/>
      <c r="E56" s="98"/>
      <c r="F56" s="98"/>
      <c r="G56" s="98"/>
      <c r="H56" s="98"/>
      <c r="I56" s="98"/>
      <c r="J56" s="98"/>
      <c r="K56" s="98"/>
      <c r="L56" s="98"/>
      <c r="M56" s="60">
        <f t="shared" si="4"/>
        <v>0</v>
      </c>
    </row>
    <row r="57" spans="2:13" ht="21" hidden="1" customHeight="1" x14ac:dyDescent="0.25">
      <c r="C57" s="55" t="s">
        <v>182</v>
      </c>
      <c r="D57" s="66">
        <f>SUM(D50:D56)</f>
        <v>0</v>
      </c>
      <c r="E57" s="66">
        <f>SUM(E50:E56)</f>
        <v>0</v>
      </c>
      <c r="F57" s="66">
        <f>SUM(F50:F56)</f>
        <v>0</v>
      </c>
      <c r="G57" s="66"/>
      <c r="H57" s="66"/>
      <c r="I57" s="66"/>
      <c r="J57" s="66"/>
      <c r="K57" s="66"/>
      <c r="L57" s="66"/>
      <c r="M57" s="60">
        <f t="shared" si="4"/>
        <v>0</v>
      </c>
    </row>
    <row r="58" spans="2:13" s="54" customFormat="1" ht="22.5" customHeight="1" x14ac:dyDescent="0.25">
      <c r="C58" s="73"/>
      <c r="D58" s="71"/>
      <c r="E58" s="71"/>
      <c r="F58" s="71"/>
      <c r="G58" s="71"/>
      <c r="H58" s="71"/>
      <c r="I58" s="71"/>
      <c r="J58" s="71"/>
      <c r="K58" s="71"/>
      <c r="L58" s="71"/>
      <c r="M58" s="72"/>
    </row>
    <row r="59" spans="2:13" x14ac:dyDescent="0.25">
      <c r="B59" s="285" t="s">
        <v>187</v>
      </c>
      <c r="C59" s="286"/>
      <c r="D59" s="286"/>
      <c r="E59" s="286"/>
      <c r="F59" s="286"/>
      <c r="G59" s="286"/>
      <c r="H59" s="286"/>
      <c r="I59" s="286"/>
      <c r="J59" s="286"/>
      <c r="K59" s="286"/>
      <c r="L59" s="286"/>
      <c r="M59" s="287"/>
    </row>
    <row r="60" spans="2:13" x14ac:dyDescent="0.25">
      <c r="C60" s="285" t="s">
        <v>188</v>
      </c>
      <c r="D60" s="286"/>
      <c r="E60" s="286"/>
      <c r="F60" s="286"/>
      <c r="G60" s="286"/>
      <c r="H60" s="286"/>
      <c r="I60" s="286"/>
      <c r="J60" s="286"/>
      <c r="K60" s="286"/>
      <c r="L60" s="286"/>
      <c r="M60" s="287"/>
    </row>
    <row r="61" spans="2:13" ht="24" customHeight="1" thickBot="1" x14ac:dyDescent="0.3">
      <c r="C61" s="63" t="s">
        <v>181</v>
      </c>
      <c r="D61" s="64">
        <f>'1) Budget Table'!D69</f>
        <v>20000</v>
      </c>
      <c r="E61" s="64">
        <f>'1) Budget Table'!E69</f>
        <v>62204.28</v>
      </c>
      <c r="F61" s="64">
        <f>'1) Budget Table'!F69</f>
        <v>0</v>
      </c>
      <c r="G61" s="64">
        <f>'1) Budget Table'!G69</f>
        <v>92128</v>
      </c>
      <c r="H61" s="64">
        <f>'1) Budget Table'!H69</f>
        <v>57371.05</v>
      </c>
      <c r="I61" s="64">
        <f>'1) Budget Table'!I69</f>
        <v>40005.19</v>
      </c>
      <c r="J61" s="64">
        <f t="shared" ref="J61:L61" si="5">SUM(J62:J68)</f>
        <v>50000</v>
      </c>
      <c r="K61" s="64">
        <f t="shared" si="5"/>
        <v>43195.83</v>
      </c>
      <c r="L61" s="64">
        <f t="shared" si="5"/>
        <v>69000</v>
      </c>
      <c r="M61" s="65">
        <f t="shared" ref="M61:M69" si="6">SUM(D61:I61)</f>
        <v>271708.52</v>
      </c>
    </row>
    <row r="62" spans="2:13" ht="15.75" customHeight="1" x14ac:dyDescent="0.25">
      <c r="C62" s="61" t="s">
        <v>10</v>
      </c>
      <c r="D62" s="210"/>
      <c r="E62" s="211"/>
      <c r="F62" s="211"/>
      <c r="G62" s="210">
        <v>67128</v>
      </c>
      <c r="H62" s="211">
        <v>0</v>
      </c>
      <c r="I62" s="211">
        <v>11000</v>
      </c>
      <c r="J62" s="210">
        <v>18500</v>
      </c>
      <c r="K62" s="211">
        <v>8195.83</v>
      </c>
      <c r="L62" s="211"/>
      <c r="M62" s="62">
        <f t="shared" si="6"/>
        <v>78128</v>
      </c>
    </row>
    <row r="63" spans="2:13" ht="15.75" customHeight="1" x14ac:dyDescent="0.25">
      <c r="C63" s="50" t="s">
        <v>11</v>
      </c>
      <c r="D63" s="212">
        <v>3500</v>
      </c>
      <c r="E63" s="200">
        <v>10000</v>
      </c>
      <c r="F63" s="200"/>
      <c r="G63" s="212">
        <v>4000</v>
      </c>
      <c r="H63" s="200"/>
      <c r="I63" s="200">
        <v>1457.06</v>
      </c>
      <c r="J63" s="212">
        <v>3000</v>
      </c>
      <c r="K63" s="200">
        <v>5000</v>
      </c>
      <c r="L63" s="200">
        <v>6000</v>
      </c>
      <c r="M63" s="60">
        <f t="shared" si="6"/>
        <v>18957.060000000001</v>
      </c>
    </row>
    <row r="64" spans="2:13" ht="15.75" customHeight="1" x14ac:dyDescent="0.25">
      <c r="C64" s="50" t="s">
        <v>12</v>
      </c>
      <c r="D64" s="212">
        <v>1500</v>
      </c>
      <c r="E64" s="212"/>
      <c r="F64" s="212"/>
      <c r="G64" s="212">
        <v>0</v>
      </c>
      <c r="H64" s="212"/>
      <c r="I64" s="212"/>
      <c r="J64" s="212">
        <v>2500</v>
      </c>
      <c r="K64" s="212"/>
      <c r="L64" s="212"/>
      <c r="M64" s="60">
        <f t="shared" si="6"/>
        <v>1500</v>
      </c>
    </row>
    <row r="65" spans="2:13" ht="18.75" customHeight="1" x14ac:dyDescent="0.25">
      <c r="C65" s="51" t="s">
        <v>13</v>
      </c>
      <c r="D65" s="212">
        <v>10000</v>
      </c>
      <c r="E65" s="212"/>
      <c r="F65" s="212"/>
      <c r="G65" s="212">
        <v>3000</v>
      </c>
      <c r="H65" s="212"/>
      <c r="I65" s="212">
        <v>15000</v>
      </c>
      <c r="J65" s="212">
        <v>23000</v>
      </c>
      <c r="K65" s="212">
        <v>25000</v>
      </c>
      <c r="L65" s="212">
        <v>60000</v>
      </c>
      <c r="M65" s="60">
        <f t="shared" si="6"/>
        <v>28000</v>
      </c>
    </row>
    <row r="66" spans="2:13" x14ac:dyDescent="0.25">
      <c r="C66" s="50" t="s">
        <v>18</v>
      </c>
      <c r="D66" s="212">
        <v>2500</v>
      </c>
      <c r="E66" s="212"/>
      <c r="F66" s="212"/>
      <c r="G66" s="212"/>
      <c r="H66" s="212"/>
      <c r="I66" s="212">
        <v>5148.13</v>
      </c>
      <c r="J66" s="212">
        <v>3000</v>
      </c>
      <c r="K66" s="212"/>
      <c r="L66" s="212">
        <v>3000</v>
      </c>
      <c r="M66" s="60">
        <f t="shared" si="6"/>
        <v>7648.13</v>
      </c>
    </row>
    <row r="67" spans="2:13" s="54" customFormat="1" ht="21.75" customHeight="1" x14ac:dyDescent="0.25">
      <c r="B67" s="52"/>
      <c r="C67" s="50" t="s">
        <v>14</v>
      </c>
      <c r="D67" s="212"/>
      <c r="E67" s="212">
        <v>52204.28</v>
      </c>
      <c r="F67" s="212"/>
      <c r="G67" s="212"/>
      <c r="H67" s="212">
        <v>57371.05</v>
      </c>
      <c r="I67" s="212"/>
      <c r="J67" s="212"/>
      <c r="K67" s="212"/>
      <c r="L67" s="212"/>
      <c r="M67" s="60">
        <f t="shared" si="6"/>
        <v>109575.33</v>
      </c>
    </row>
    <row r="68" spans="2:13" s="54" customFormat="1" x14ac:dyDescent="0.25">
      <c r="B68" s="52"/>
      <c r="C68" s="50" t="s">
        <v>180</v>
      </c>
      <c r="D68" s="212">
        <v>2500</v>
      </c>
      <c r="E68" s="212"/>
      <c r="F68" s="212"/>
      <c r="G68" s="212">
        <v>18000</v>
      </c>
      <c r="H68" s="212"/>
      <c r="I68" s="212">
        <v>7400</v>
      </c>
      <c r="J68" s="212"/>
      <c r="K68" s="212">
        <v>5000</v>
      </c>
      <c r="L68" s="212"/>
      <c r="M68" s="60">
        <f t="shared" si="6"/>
        <v>27900</v>
      </c>
    </row>
    <row r="69" spans="2:13" x14ac:dyDescent="0.25">
      <c r="C69" s="55" t="s">
        <v>182</v>
      </c>
      <c r="D69" s="66">
        <f>SUM(D62:D68)</f>
        <v>20000</v>
      </c>
      <c r="E69" s="66">
        <f>SUM(E62:E68)</f>
        <v>62204.28</v>
      </c>
      <c r="F69" s="66">
        <f>SUM(F62:F68)</f>
        <v>0</v>
      </c>
      <c r="G69" s="66">
        <f t="shared" ref="G69:L69" si="7">SUM(G62:G68)</f>
        <v>92128</v>
      </c>
      <c r="H69" s="66">
        <f t="shared" si="7"/>
        <v>57371.05</v>
      </c>
      <c r="I69" s="66">
        <f t="shared" si="7"/>
        <v>40005.19</v>
      </c>
      <c r="J69" s="66">
        <f t="shared" si="7"/>
        <v>50000</v>
      </c>
      <c r="K69" s="66">
        <f t="shared" si="7"/>
        <v>43195.83</v>
      </c>
      <c r="L69" s="66">
        <f t="shared" si="7"/>
        <v>69000</v>
      </c>
      <c r="M69" s="60">
        <f t="shared" si="6"/>
        <v>271708.52</v>
      </c>
    </row>
    <row r="70" spans="2:13" s="54" customFormat="1" x14ac:dyDescent="0.25">
      <c r="C70" s="70"/>
      <c r="D70" s="71"/>
      <c r="E70" s="71"/>
      <c r="F70" s="71"/>
      <c r="G70" s="71"/>
      <c r="H70" s="71"/>
      <c r="I70" s="71"/>
      <c r="J70" s="71"/>
      <c r="K70" s="71"/>
      <c r="L70" s="71"/>
      <c r="M70" s="72"/>
    </row>
    <row r="71" spans="2:13" x14ac:dyDescent="0.25">
      <c r="B71" s="54"/>
      <c r="C71" s="285" t="s">
        <v>75</v>
      </c>
      <c r="D71" s="286"/>
      <c r="E71" s="286"/>
      <c r="F71" s="286"/>
      <c r="G71" s="286"/>
      <c r="H71" s="286"/>
      <c r="I71" s="286"/>
      <c r="J71" s="286"/>
      <c r="K71" s="286"/>
      <c r="L71" s="286"/>
      <c r="M71" s="287"/>
    </row>
    <row r="72" spans="2:13" ht="21.75" customHeight="1" thickBot="1" x14ac:dyDescent="0.3">
      <c r="C72" s="63" t="s">
        <v>181</v>
      </c>
      <c r="D72" s="64">
        <f>'1) Budget Table'!D80</f>
        <v>0</v>
      </c>
      <c r="E72" s="64">
        <f>'1) Budget Table'!E80</f>
        <v>61980.509999999995</v>
      </c>
      <c r="F72" s="64">
        <f>'1) Budget Table'!F80</f>
        <v>151916.94</v>
      </c>
      <c r="G72" s="64">
        <f>'1) Budget Table'!G80</f>
        <v>5000</v>
      </c>
      <c r="H72" s="64">
        <f>'1) Budget Table'!H80</f>
        <v>44152.27</v>
      </c>
      <c r="I72" s="64">
        <f t="shared" ref="I72:L72" si="8">SUM(I73:I79)</f>
        <v>0</v>
      </c>
      <c r="J72" s="64">
        <f t="shared" si="8"/>
        <v>25000</v>
      </c>
      <c r="K72" s="64">
        <f t="shared" si="8"/>
        <v>104194</v>
      </c>
      <c r="L72" s="64">
        <f t="shared" si="8"/>
        <v>60000</v>
      </c>
      <c r="M72" s="65">
        <f t="shared" ref="M72:M80" si="9">SUM(D72:I72)</f>
        <v>263049.72000000003</v>
      </c>
    </row>
    <row r="73" spans="2:13" ht="15.75" customHeight="1" x14ac:dyDescent="0.25">
      <c r="C73" s="61" t="s">
        <v>10</v>
      </c>
      <c r="D73" s="210"/>
      <c r="E73" s="211">
        <v>4200</v>
      </c>
      <c r="F73" s="211">
        <v>127916.94</v>
      </c>
      <c r="G73" s="210"/>
      <c r="H73" s="211"/>
      <c r="I73" s="211"/>
      <c r="J73" s="210">
        <v>10000</v>
      </c>
      <c r="K73" s="211">
        <v>8194</v>
      </c>
      <c r="L73" s="211"/>
      <c r="M73" s="62">
        <f t="shared" si="9"/>
        <v>132116.94</v>
      </c>
    </row>
    <row r="74" spans="2:13" ht="15.75" customHeight="1" x14ac:dyDescent="0.25">
      <c r="C74" s="50" t="s">
        <v>11</v>
      </c>
      <c r="D74" s="212"/>
      <c r="E74" s="200">
        <v>0</v>
      </c>
      <c r="F74" s="200">
        <v>6000</v>
      </c>
      <c r="G74" s="212">
        <v>5000</v>
      </c>
      <c r="H74" s="200">
        <v>5000</v>
      </c>
      <c r="I74" s="200"/>
      <c r="J74" s="212">
        <v>2000</v>
      </c>
      <c r="K74" s="200"/>
      <c r="L74" s="200">
        <v>30000</v>
      </c>
      <c r="M74" s="60">
        <f t="shared" si="9"/>
        <v>16000</v>
      </c>
    </row>
    <row r="75" spans="2:13" ht="15.75" customHeight="1" x14ac:dyDescent="0.25">
      <c r="C75" s="50" t="s">
        <v>12</v>
      </c>
      <c r="D75" s="212"/>
      <c r="E75" s="212">
        <v>0</v>
      </c>
      <c r="F75" s="212"/>
      <c r="G75" s="212"/>
      <c r="H75" s="212"/>
      <c r="I75" s="212"/>
      <c r="J75" s="212"/>
      <c r="K75" s="212"/>
      <c r="L75" s="212"/>
      <c r="M75" s="60">
        <f t="shared" si="9"/>
        <v>0</v>
      </c>
    </row>
    <row r="76" spans="2:13" x14ac:dyDescent="0.25">
      <c r="C76" s="51" t="s">
        <v>13</v>
      </c>
      <c r="D76" s="212"/>
      <c r="E76" s="212">
        <v>6000</v>
      </c>
      <c r="F76" s="212">
        <v>11000</v>
      </c>
      <c r="G76" s="212"/>
      <c r="H76" s="212"/>
      <c r="I76" s="212"/>
      <c r="J76" s="212">
        <v>11000</v>
      </c>
      <c r="K76" s="212"/>
      <c r="L76" s="212">
        <v>30000</v>
      </c>
      <c r="M76" s="60">
        <f t="shared" si="9"/>
        <v>17000</v>
      </c>
    </row>
    <row r="77" spans="2:13" x14ac:dyDescent="0.25">
      <c r="C77" s="50" t="s">
        <v>18</v>
      </c>
      <c r="D77" s="212"/>
      <c r="E77" s="212">
        <v>200</v>
      </c>
      <c r="F77" s="212">
        <v>7000</v>
      </c>
      <c r="G77" s="212"/>
      <c r="H77" s="212"/>
      <c r="I77" s="212"/>
      <c r="J77" s="212">
        <v>2000</v>
      </c>
      <c r="K77" s="212"/>
      <c r="L77" s="212"/>
      <c r="M77" s="60">
        <f t="shared" si="9"/>
        <v>7200</v>
      </c>
    </row>
    <row r="78" spans="2:13" x14ac:dyDescent="0.25">
      <c r="C78" s="50" t="s">
        <v>14</v>
      </c>
      <c r="D78" s="212"/>
      <c r="E78" s="212">
        <v>51580.51</v>
      </c>
      <c r="F78" s="212"/>
      <c r="G78" s="212"/>
      <c r="H78" s="212">
        <v>39152.269999999997</v>
      </c>
      <c r="I78" s="212"/>
      <c r="J78" s="212"/>
      <c r="K78" s="212">
        <v>96000</v>
      </c>
      <c r="L78" s="212"/>
      <c r="M78" s="60">
        <f t="shared" si="9"/>
        <v>90732.78</v>
      </c>
    </row>
    <row r="79" spans="2:13" x14ac:dyDescent="0.25">
      <c r="C79" s="50" t="s">
        <v>180</v>
      </c>
      <c r="D79" s="212"/>
      <c r="E79" s="212"/>
      <c r="F79" s="212"/>
      <c r="G79" s="212"/>
      <c r="H79" s="212"/>
      <c r="I79" s="212"/>
      <c r="J79" s="212"/>
      <c r="K79" s="212"/>
      <c r="L79" s="212"/>
      <c r="M79" s="60">
        <f t="shared" si="9"/>
        <v>0</v>
      </c>
    </row>
    <row r="80" spans="2:13" x14ac:dyDescent="0.25">
      <c r="C80" s="55" t="s">
        <v>182</v>
      </c>
      <c r="D80" s="66">
        <f>SUM(D73:D79)</f>
        <v>0</v>
      </c>
      <c r="E80" s="66">
        <f>SUM(E73:E79)</f>
        <v>61980.51</v>
      </c>
      <c r="F80" s="66">
        <f>SUM(F73:F79)</f>
        <v>151916.94</v>
      </c>
      <c r="G80" s="66">
        <f>SUM(G73:G79)</f>
        <v>5000</v>
      </c>
      <c r="H80" s="66">
        <f t="shared" ref="H80:L80" si="10">SUM(H73:H79)</f>
        <v>44152.27</v>
      </c>
      <c r="I80" s="66">
        <f t="shared" si="10"/>
        <v>0</v>
      </c>
      <c r="J80" s="66">
        <f t="shared" si="10"/>
        <v>25000</v>
      </c>
      <c r="K80" s="66">
        <f t="shared" si="10"/>
        <v>104194</v>
      </c>
      <c r="L80" s="66">
        <f t="shared" si="10"/>
        <v>60000</v>
      </c>
      <c r="M80" s="60">
        <f t="shared" si="9"/>
        <v>263049.72000000003</v>
      </c>
    </row>
    <row r="81" spans="2:13" s="54" customFormat="1" x14ac:dyDescent="0.25">
      <c r="C81" s="70"/>
      <c r="D81" s="71"/>
      <c r="E81" s="71"/>
      <c r="F81" s="71"/>
      <c r="G81" s="71"/>
      <c r="H81" s="71"/>
      <c r="I81" s="71"/>
      <c r="J81" s="71"/>
      <c r="K81" s="71"/>
      <c r="L81" s="71"/>
      <c r="M81" s="72"/>
    </row>
    <row r="82" spans="2:13" x14ac:dyDescent="0.25">
      <c r="C82" s="285" t="s">
        <v>84</v>
      </c>
      <c r="D82" s="286"/>
      <c r="E82" s="286"/>
      <c r="F82" s="286"/>
      <c r="G82" s="286"/>
      <c r="H82" s="286"/>
      <c r="I82" s="286"/>
      <c r="J82" s="286"/>
      <c r="K82" s="286"/>
      <c r="L82" s="286"/>
      <c r="M82" s="287"/>
    </row>
    <row r="83" spans="2:13" ht="21.75" customHeight="1" thickBot="1" x14ac:dyDescent="0.3">
      <c r="B83" s="54"/>
      <c r="C83" s="63" t="s">
        <v>181</v>
      </c>
      <c r="D83" s="64">
        <f>'1) Budget Table'!D90</f>
        <v>95600</v>
      </c>
      <c r="E83" s="64">
        <f>'1) Budget Table'!E90</f>
        <v>0</v>
      </c>
      <c r="F83" s="64">
        <f>'1) Budget Table'!F90</f>
        <v>0</v>
      </c>
      <c r="G83" s="64">
        <f>'1) Budget Table'!G90</f>
        <v>27500</v>
      </c>
      <c r="H83" s="64">
        <f t="shared" ref="H83:L83" si="11">SUM(H84:H90)</f>
        <v>0</v>
      </c>
      <c r="I83" s="64">
        <f t="shared" si="11"/>
        <v>0</v>
      </c>
      <c r="J83" s="64">
        <f t="shared" si="11"/>
        <v>45000</v>
      </c>
      <c r="K83" s="64">
        <f t="shared" si="11"/>
        <v>33195.83</v>
      </c>
      <c r="L83" s="64">
        <f t="shared" si="11"/>
        <v>0</v>
      </c>
      <c r="M83" s="65">
        <f t="shared" ref="M83:M91" si="12">SUM(D83:I83)</f>
        <v>123100</v>
      </c>
    </row>
    <row r="84" spans="2:13" ht="18" customHeight="1" x14ac:dyDescent="0.25">
      <c r="C84" s="61" t="s">
        <v>10</v>
      </c>
      <c r="D84" s="210"/>
      <c r="E84" s="211"/>
      <c r="F84" s="211"/>
      <c r="G84" s="210"/>
      <c r="H84" s="211"/>
      <c r="I84" s="211"/>
      <c r="J84" s="210"/>
      <c r="K84" s="211">
        <v>8195.83</v>
      </c>
      <c r="L84" s="211"/>
      <c r="M84" s="62">
        <f t="shared" si="12"/>
        <v>0</v>
      </c>
    </row>
    <row r="85" spans="2:13" ht="15.75" customHeight="1" x14ac:dyDescent="0.25">
      <c r="C85" s="50" t="s">
        <v>11</v>
      </c>
      <c r="D85" s="212">
        <v>5000</v>
      </c>
      <c r="E85" s="200"/>
      <c r="F85" s="200"/>
      <c r="G85" s="212">
        <v>4268.92</v>
      </c>
      <c r="H85" s="200"/>
      <c r="I85" s="200"/>
      <c r="J85" s="212"/>
      <c r="K85" s="200">
        <v>5000</v>
      </c>
      <c r="L85" s="200"/>
      <c r="M85" s="60">
        <f t="shared" si="12"/>
        <v>9268.92</v>
      </c>
    </row>
    <row r="86" spans="2:13" s="54" customFormat="1" ht="15.75" customHeight="1" x14ac:dyDescent="0.25">
      <c r="B86" s="52"/>
      <c r="C86" s="50" t="s">
        <v>12</v>
      </c>
      <c r="D86" s="212">
        <v>59600</v>
      </c>
      <c r="E86" s="212"/>
      <c r="F86" s="212"/>
      <c r="G86" s="212"/>
      <c r="H86" s="212"/>
      <c r="I86" s="212"/>
      <c r="J86" s="212"/>
      <c r="K86" s="212"/>
      <c r="L86" s="212"/>
      <c r="M86" s="60">
        <f t="shared" si="12"/>
        <v>59600</v>
      </c>
    </row>
    <row r="87" spans="2:13" x14ac:dyDescent="0.25">
      <c r="B87" s="54"/>
      <c r="C87" s="51" t="s">
        <v>13</v>
      </c>
      <c r="D87" s="212">
        <v>18000</v>
      </c>
      <c r="E87" s="212"/>
      <c r="F87" s="212"/>
      <c r="G87" s="212">
        <v>23231.08</v>
      </c>
      <c r="H87" s="212"/>
      <c r="I87" s="212"/>
      <c r="J87" s="212">
        <v>45000</v>
      </c>
      <c r="K87" s="212">
        <v>20000</v>
      </c>
      <c r="L87" s="212"/>
      <c r="M87" s="60">
        <f t="shared" si="12"/>
        <v>41231.08</v>
      </c>
    </row>
    <row r="88" spans="2:13" x14ac:dyDescent="0.25">
      <c r="B88" s="54"/>
      <c r="C88" s="50" t="s">
        <v>18</v>
      </c>
      <c r="D88" s="212">
        <v>3000</v>
      </c>
      <c r="E88" s="212"/>
      <c r="F88" s="212"/>
      <c r="G88" s="212"/>
      <c r="H88" s="212"/>
      <c r="I88" s="212"/>
      <c r="J88" s="212"/>
      <c r="K88" s="212"/>
      <c r="L88" s="212"/>
      <c r="M88" s="60">
        <f t="shared" si="12"/>
        <v>3000</v>
      </c>
    </row>
    <row r="89" spans="2:13" x14ac:dyDescent="0.25">
      <c r="B89" s="54"/>
      <c r="C89" s="50" t="s">
        <v>14</v>
      </c>
      <c r="D89" s="212"/>
      <c r="E89" s="212"/>
      <c r="F89" s="212"/>
      <c r="G89" s="212"/>
      <c r="H89" s="212"/>
      <c r="I89" s="212"/>
      <c r="J89" s="212"/>
      <c r="K89" s="212"/>
      <c r="L89" s="212"/>
      <c r="M89" s="60">
        <f t="shared" si="12"/>
        <v>0</v>
      </c>
    </row>
    <row r="90" spans="2:13" x14ac:dyDescent="0.25">
      <c r="C90" s="50" t="s">
        <v>180</v>
      </c>
      <c r="D90" s="212">
        <v>10000</v>
      </c>
      <c r="E90" s="212"/>
      <c r="F90" s="212"/>
      <c r="G90" s="212"/>
      <c r="H90" s="212"/>
      <c r="I90" s="212"/>
      <c r="J90" s="212"/>
      <c r="K90" s="212"/>
      <c r="L90" s="212"/>
      <c r="M90" s="60">
        <f t="shared" si="12"/>
        <v>10000</v>
      </c>
    </row>
    <row r="91" spans="2:13" x14ac:dyDescent="0.25">
      <c r="C91" s="55" t="s">
        <v>182</v>
      </c>
      <c r="D91" s="66">
        <f>SUM(D84:D90)</f>
        <v>95600</v>
      </c>
      <c r="E91" s="66">
        <f>SUM(E84:E90)</f>
        <v>0</v>
      </c>
      <c r="F91" s="66">
        <f t="shared" ref="F91:L91" si="13">SUM(F84:F90)</f>
        <v>0</v>
      </c>
      <c r="G91" s="66">
        <f t="shared" si="13"/>
        <v>27500</v>
      </c>
      <c r="H91" s="66">
        <f t="shared" si="13"/>
        <v>0</v>
      </c>
      <c r="I91" s="66">
        <f t="shared" si="13"/>
        <v>0</v>
      </c>
      <c r="J91" s="66">
        <f t="shared" si="13"/>
        <v>45000</v>
      </c>
      <c r="K91" s="66">
        <f t="shared" si="13"/>
        <v>33195.83</v>
      </c>
      <c r="L91" s="66">
        <f t="shared" si="13"/>
        <v>0</v>
      </c>
      <c r="M91" s="60">
        <f t="shared" si="12"/>
        <v>123100</v>
      </c>
    </row>
    <row r="92" spans="2:13" s="54" customFormat="1" x14ac:dyDescent="0.25">
      <c r="C92" s="70"/>
      <c r="D92" s="71"/>
      <c r="E92" s="71"/>
      <c r="F92" s="71"/>
      <c r="G92" s="71"/>
      <c r="H92" s="71"/>
      <c r="I92" s="71"/>
      <c r="J92" s="71"/>
      <c r="K92" s="71"/>
      <c r="L92" s="71"/>
      <c r="M92" s="72"/>
    </row>
    <row r="93" spans="2:13" hidden="1" x14ac:dyDescent="0.25">
      <c r="C93" s="285" t="s">
        <v>101</v>
      </c>
      <c r="D93" s="286"/>
      <c r="E93" s="286"/>
      <c r="F93" s="286"/>
      <c r="G93" s="286"/>
      <c r="H93" s="286"/>
      <c r="I93" s="286"/>
      <c r="J93" s="286"/>
      <c r="K93" s="286"/>
      <c r="L93" s="286"/>
      <c r="M93" s="287"/>
    </row>
    <row r="94" spans="2:13" ht="21.75" hidden="1" customHeight="1" thickBot="1" x14ac:dyDescent="0.3">
      <c r="C94" s="63" t="s">
        <v>181</v>
      </c>
      <c r="D94" s="64">
        <f>'1) Budget Table'!D100</f>
        <v>0</v>
      </c>
      <c r="E94" s="64">
        <f>'1) Budget Table'!E100</f>
        <v>0</v>
      </c>
      <c r="F94" s="64">
        <f>'1) Budget Table'!F100</f>
        <v>0</v>
      </c>
      <c r="G94" s="64"/>
      <c r="H94" s="64"/>
      <c r="I94" s="64"/>
      <c r="J94" s="64"/>
      <c r="K94" s="64"/>
      <c r="L94" s="64"/>
      <c r="M94" s="65">
        <f t="shared" ref="M94:M102" si="14">SUM(D94:I94)</f>
        <v>0</v>
      </c>
    </row>
    <row r="95" spans="2:13" ht="15.75" hidden="1" customHeight="1" x14ac:dyDescent="0.25">
      <c r="C95" s="61" t="s">
        <v>10</v>
      </c>
      <c r="D95" s="96"/>
      <c r="E95" s="97"/>
      <c r="F95" s="97"/>
      <c r="G95" s="97"/>
      <c r="H95" s="97"/>
      <c r="I95" s="97"/>
      <c r="J95" s="97"/>
      <c r="K95" s="97"/>
      <c r="L95" s="97"/>
      <c r="M95" s="62">
        <f t="shared" si="14"/>
        <v>0</v>
      </c>
    </row>
    <row r="96" spans="2:13" ht="15.75" hidden="1" customHeight="1" x14ac:dyDescent="0.25">
      <c r="B96" s="54"/>
      <c r="C96" s="50" t="s">
        <v>11</v>
      </c>
      <c r="D96" s="98"/>
      <c r="E96" s="19"/>
      <c r="F96" s="19"/>
      <c r="G96" s="19"/>
      <c r="H96" s="19"/>
      <c r="I96" s="19"/>
      <c r="J96" s="19"/>
      <c r="K96" s="19"/>
      <c r="L96" s="19"/>
      <c r="M96" s="60">
        <f t="shared" si="14"/>
        <v>0</v>
      </c>
    </row>
    <row r="97" spans="2:13" ht="15.75" hidden="1" customHeight="1" x14ac:dyDescent="0.25">
      <c r="C97" s="50" t="s">
        <v>12</v>
      </c>
      <c r="D97" s="98"/>
      <c r="E97" s="98"/>
      <c r="F97" s="98"/>
      <c r="G97" s="98"/>
      <c r="H97" s="98"/>
      <c r="I97" s="98"/>
      <c r="J97" s="98"/>
      <c r="K97" s="98"/>
      <c r="L97" s="98"/>
      <c r="M97" s="60">
        <f t="shared" si="14"/>
        <v>0</v>
      </c>
    </row>
    <row r="98" spans="2:13" hidden="1" x14ac:dyDescent="0.25">
      <c r="C98" s="51" t="s">
        <v>13</v>
      </c>
      <c r="D98" s="98"/>
      <c r="E98" s="98"/>
      <c r="F98" s="98"/>
      <c r="G98" s="98"/>
      <c r="H98" s="98"/>
      <c r="I98" s="98"/>
      <c r="J98" s="98"/>
      <c r="K98" s="98"/>
      <c r="L98" s="98"/>
      <c r="M98" s="60">
        <f t="shared" si="14"/>
        <v>0</v>
      </c>
    </row>
    <row r="99" spans="2:13" hidden="1" x14ac:dyDescent="0.25">
      <c r="C99" s="50" t="s">
        <v>18</v>
      </c>
      <c r="D99" s="98"/>
      <c r="E99" s="98"/>
      <c r="F99" s="98"/>
      <c r="G99" s="98"/>
      <c r="H99" s="98"/>
      <c r="I99" s="98"/>
      <c r="J99" s="98"/>
      <c r="K99" s="98"/>
      <c r="L99" s="98"/>
      <c r="M99" s="60">
        <f t="shared" si="14"/>
        <v>0</v>
      </c>
    </row>
    <row r="100" spans="2:13" ht="25.5" hidden="1" customHeight="1" x14ac:dyDescent="0.25">
      <c r="C100" s="50" t="s">
        <v>14</v>
      </c>
      <c r="D100" s="98"/>
      <c r="E100" s="98"/>
      <c r="F100" s="98"/>
      <c r="G100" s="98"/>
      <c r="H100" s="98"/>
      <c r="I100" s="98"/>
      <c r="J100" s="98"/>
      <c r="K100" s="98"/>
      <c r="L100" s="98"/>
      <c r="M100" s="60">
        <f t="shared" si="14"/>
        <v>0</v>
      </c>
    </row>
    <row r="101" spans="2:13" hidden="1" x14ac:dyDescent="0.25">
      <c r="B101" s="54"/>
      <c r="C101" s="50" t="s">
        <v>180</v>
      </c>
      <c r="D101" s="98"/>
      <c r="E101" s="98"/>
      <c r="F101" s="98"/>
      <c r="G101" s="98"/>
      <c r="H101" s="98"/>
      <c r="I101" s="98"/>
      <c r="J101" s="98"/>
      <c r="K101" s="98"/>
      <c r="L101" s="98"/>
      <c r="M101" s="60">
        <f t="shared" si="14"/>
        <v>0</v>
      </c>
    </row>
    <row r="102" spans="2:13" ht="15.75" hidden="1" customHeight="1" x14ac:dyDescent="0.25">
      <c r="C102" s="55" t="s">
        <v>182</v>
      </c>
      <c r="D102" s="66">
        <f>SUM(D95:D101)</f>
        <v>0</v>
      </c>
      <c r="E102" s="66">
        <f>SUM(E95:E101)</f>
        <v>0</v>
      </c>
      <c r="F102" s="66">
        <f>SUM(F95:F101)</f>
        <v>0</v>
      </c>
      <c r="G102" s="66"/>
      <c r="H102" s="66"/>
      <c r="I102" s="66"/>
      <c r="J102" s="66"/>
      <c r="K102" s="66"/>
      <c r="L102" s="66"/>
      <c r="M102" s="60">
        <f t="shared" si="14"/>
        <v>0</v>
      </c>
    </row>
    <row r="103" spans="2:13" ht="25.5" customHeight="1" x14ac:dyDescent="0.25">
      <c r="D103" s="52"/>
      <c r="E103" s="52"/>
      <c r="F103" s="52"/>
      <c r="G103" s="52"/>
      <c r="H103" s="52"/>
      <c r="I103" s="52"/>
      <c r="J103" s="52"/>
      <c r="K103" s="52"/>
      <c r="L103" s="52"/>
    </row>
    <row r="104" spans="2:13" x14ac:dyDescent="0.25">
      <c r="B104" s="285" t="s">
        <v>189</v>
      </c>
      <c r="C104" s="286"/>
      <c r="D104" s="286"/>
      <c r="E104" s="286"/>
      <c r="F104" s="286"/>
      <c r="G104" s="286"/>
      <c r="H104" s="286"/>
      <c r="I104" s="286"/>
      <c r="J104" s="286"/>
      <c r="K104" s="286"/>
      <c r="L104" s="286"/>
      <c r="M104" s="287"/>
    </row>
    <row r="105" spans="2:13" x14ac:dyDescent="0.25">
      <c r="C105" s="285" t="s">
        <v>103</v>
      </c>
      <c r="D105" s="286"/>
      <c r="E105" s="286"/>
      <c r="F105" s="286"/>
      <c r="G105" s="286"/>
      <c r="H105" s="286"/>
      <c r="I105" s="286"/>
      <c r="J105" s="286"/>
      <c r="K105" s="286"/>
      <c r="L105" s="286"/>
      <c r="M105" s="287"/>
    </row>
    <row r="106" spans="2:13" ht="22.5" customHeight="1" thickBot="1" x14ac:dyDescent="0.3">
      <c r="C106" s="63" t="s">
        <v>181</v>
      </c>
      <c r="D106" s="64">
        <f>'1) Budget Table'!D118</f>
        <v>23000</v>
      </c>
      <c r="E106" s="64">
        <f>'1) Budget Table'!E118</f>
        <v>40115.21</v>
      </c>
      <c r="F106" s="64">
        <f>'1) Budget Table'!F118</f>
        <v>61000</v>
      </c>
      <c r="G106" s="64">
        <f>'1) Budget Table'!G118</f>
        <v>44720</v>
      </c>
      <c r="H106" s="64">
        <f>'1) Budget Table'!H118</f>
        <v>70000</v>
      </c>
      <c r="I106" s="64">
        <f>'1) Budget Table'!I118</f>
        <v>90048.61</v>
      </c>
      <c r="J106" s="64">
        <f t="shared" ref="J106:L106" si="15">SUM(J107:J113)</f>
        <v>20000</v>
      </c>
      <c r="K106" s="64">
        <f t="shared" si="15"/>
        <v>36386.619999999995</v>
      </c>
      <c r="L106" s="64">
        <f t="shared" si="15"/>
        <v>70000</v>
      </c>
      <c r="M106" s="65">
        <f t="shared" ref="M106:M114" si="16">SUM(D106:I106)</f>
        <v>328883.82</v>
      </c>
    </row>
    <row r="107" spans="2:13" x14ac:dyDescent="0.25">
      <c r="C107" s="61" t="s">
        <v>10</v>
      </c>
      <c r="D107" s="210"/>
      <c r="E107" s="211"/>
      <c r="F107" s="211">
        <v>21000</v>
      </c>
      <c r="G107" s="210">
        <v>39720</v>
      </c>
      <c r="H107" s="211">
        <v>12000</v>
      </c>
      <c r="I107" s="211">
        <v>29267.64</v>
      </c>
      <c r="J107" s="210">
        <v>0</v>
      </c>
      <c r="K107" s="211">
        <v>16386.62</v>
      </c>
      <c r="L107" s="211"/>
      <c r="M107" s="62">
        <f t="shared" si="16"/>
        <v>101987.64</v>
      </c>
    </row>
    <row r="108" spans="2:13" x14ac:dyDescent="0.25">
      <c r="C108" s="50" t="s">
        <v>11</v>
      </c>
      <c r="D108" s="212">
        <v>2000</v>
      </c>
      <c r="E108" s="200"/>
      <c r="F108" s="200">
        <v>8000</v>
      </c>
      <c r="G108" s="212">
        <v>5000</v>
      </c>
      <c r="H108" s="200">
        <v>55000</v>
      </c>
      <c r="I108" s="200">
        <v>5961.97</v>
      </c>
      <c r="J108" s="212">
        <v>2000</v>
      </c>
      <c r="K108" s="200">
        <v>8000</v>
      </c>
      <c r="L108" s="200">
        <v>15000</v>
      </c>
      <c r="M108" s="60">
        <f t="shared" si="16"/>
        <v>75961.97</v>
      </c>
    </row>
    <row r="109" spans="2:13" ht="15.75" customHeight="1" x14ac:dyDescent="0.25">
      <c r="C109" s="50" t="s">
        <v>12</v>
      </c>
      <c r="D109" s="212"/>
      <c r="E109" s="212"/>
      <c r="F109" s="212"/>
      <c r="G109" s="212"/>
      <c r="H109" s="212"/>
      <c r="I109" s="212">
        <v>1000</v>
      </c>
      <c r="J109" s="212">
        <v>3000</v>
      </c>
      <c r="K109" s="212"/>
      <c r="L109" s="212"/>
      <c r="M109" s="60">
        <f t="shared" si="16"/>
        <v>1000</v>
      </c>
    </row>
    <row r="110" spans="2:13" x14ac:dyDescent="0.25">
      <c r="C110" s="51" t="s">
        <v>13</v>
      </c>
      <c r="D110" s="212">
        <v>15000</v>
      </c>
      <c r="E110" s="212"/>
      <c r="F110" s="212">
        <v>23000</v>
      </c>
      <c r="G110" s="212"/>
      <c r="H110" s="212"/>
      <c r="I110" s="212">
        <v>10179</v>
      </c>
      <c r="J110" s="212">
        <v>13000</v>
      </c>
      <c r="K110" s="212">
        <v>10000</v>
      </c>
      <c r="L110" s="212">
        <v>50000</v>
      </c>
      <c r="M110" s="60">
        <f t="shared" si="16"/>
        <v>48179</v>
      </c>
    </row>
    <row r="111" spans="2:13" x14ac:dyDescent="0.25">
      <c r="C111" s="50" t="s">
        <v>18</v>
      </c>
      <c r="D111" s="212">
        <v>2500</v>
      </c>
      <c r="E111" s="212"/>
      <c r="F111" s="212">
        <v>4000</v>
      </c>
      <c r="G111" s="212"/>
      <c r="H111" s="212">
        <v>3000</v>
      </c>
      <c r="I111" s="212">
        <v>4000</v>
      </c>
      <c r="J111" s="212">
        <v>2000</v>
      </c>
      <c r="K111" s="212">
        <v>2000</v>
      </c>
      <c r="L111" s="212"/>
      <c r="M111" s="60">
        <f t="shared" si="16"/>
        <v>13500</v>
      </c>
    </row>
    <row r="112" spans="2:13" x14ac:dyDescent="0.25">
      <c r="C112" s="50" t="s">
        <v>14</v>
      </c>
      <c r="D112" s="212"/>
      <c r="E112" s="212">
        <v>40115.21</v>
      </c>
      <c r="F112" s="212">
        <v>5000</v>
      </c>
      <c r="G112" s="212"/>
      <c r="H112" s="212">
        <v>0</v>
      </c>
      <c r="I112" s="212">
        <v>27800</v>
      </c>
      <c r="J112" s="212"/>
      <c r="K112" s="212"/>
      <c r="L112" s="212"/>
      <c r="M112" s="60">
        <f t="shared" si="16"/>
        <v>72915.209999999992</v>
      </c>
    </row>
    <row r="113" spans="3:13" x14ac:dyDescent="0.25">
      <c r="C113" s="50" t="s">
        <v>180</v>
      </c>
      <c r="D113" s="212">
        <v>3500</v>
      </c>
      <c r="E113" s="212"/>
      <c r="F113" s="212"/>
      <c r="G113" s="212"/>
      <c r="H113" s="212"/>
      <c r="I113" s="212">
        <v>11840</v>
      </c>
      <c r="J113" s="212"/>
      <c r="K113" s="212"/>
      <c r="L113" s="212">
        <v>5000</v>
      </c>
      <c r="M113" s="60">
        <f t="shared" si="16"/>
        <v>15340</v>
      </c>
    </row>
    <row r="114" spans="3:13" x14ac:dyDescent="0.25">
      <c r="C114" s="55" t="s">
        <v>182</v>
      </c>
      <c r="D114" s="66">
        <f>SUM(D107:D113)</f>
        <v>23000</v>
      </c>
      <c r="E114" s="66">
        <f>SUM(E107:E113)</f>
        <v>40115.21</v>
      </c>
      <c r="F114" s="66">
        <f>SUM(F107:F113)</f>
        <v>61000</v>
      </c>
      <c r="G114" s="66">
        <f t="shared" ref="G114:I114" si="17">SUM(G107:G113)</f>
        <v>44720</v>
      </c>
      <c r="H114" s="66">
        <f t="shared" si="17"/>
        <v>70000</v>
      </c>
      <c r="I114" s="66">
        <f t="shared" si="17"/>
        <v>90048.61</v>
      </c>
      <c r="J114" s="66">
        <f t="shared" ref="J114" si="18">SUM(J107:J113)</f>
        <v>20000</v>
      </c>
      <c r="K114" s="66">
        <f t="shared" ref="K114" si="19">SUM(K107:K113)</f>
        <v>36386.619999999995</v>
      </c>
      <c r="L114" s="66">
        <f t="shared" ref="L114" si="20">SUM(L107:L113)</f>
        <v>70000</v>
      </c>
      <c r="M114" s="60">
        <f t="shared" si="16"/>
        <v>328883.82</v>
      </c>
    </row>
    <row r="115" spans="3:13" s="54" customFormat="1" x14ac:dyDescent="0.25">
      <c r="C115" s="70"/>
      <c r="D115" s="71"/>
      <c r="E115" s="71"/>
      <c r="F115" s="71"/>
      <c r="G115" s="71"/>
      <c r="H115" s="71"/>
      <c r="I115" s="71"/>
      <c r="J115" s="71"/>
      <c r="K115" s="71"/>
      <c r="L115" s="71"/>
      <c r="M115" s="72"/>
    </row>
    <row r="116" spans="3:13" ht="15.75" customHeight="1" x14ac:dyDescent="0.25">
      <c r="C116" s="285" t="s">
        <v>190</v>
      </c>
      <c r="D116" s="286"/>
      <c r="E116" s="286"/>
      <c r="F116" s="286"/>
      <c r="G116" s="286"/>
      <c r="H116" s="286"/>
      <c r="I116" s="286"/>
      <c r="J116" s="286"/>
      <c r="K116" s="286"/>
      <c r="L116" s="286"/>
      <c r="M116" s="287"/>
    </row>
    <row r="117" spans="3:13" ht="21.75" customHeight="1" thickBot="1" x14ac:dyDescent="0.3">
      <c r="C117" s="63" t="s">
        <v>181</v>
      </c>
      <c r="D117" s="64">
        <f>'1) Budget Table'!D130</f>
        <v>16000</v>
      </c>
      <c r="E117" s="64">
        <f>'1) Budget Table'!E130</f>
        <v>18000</v>
      </c>
      <c r="F117" s="64">
        <f>'1) Budget Table'!F130</f>
        <v>9000</v>
      </c>
      <c r="G117" s="64">
        <f>'1) Budget Table'!G130</f>
        <v>3000</v>
      </c>
      <c r="H117" s="64">
        <f>'1) Budget Table'!H130</f>
        <v>3000</v>
      </c>
      <c r="I117" s="64">
        <f>'1) Budget Table'!I130</f>
        <v>0</v>
      </c>
      <c r="J117" s="64">
        <f>'1) Budget Table'!J130</f>
        <v>10000</v>
      </c>
      <c r="K117" s="64">
        <f>'1) Budget Table'!K130</f>
        <v>18195</v>
      </c>
      <c r="L117" s="64">
        <f>'1) Budget Table'!L130</f>
        <v>0</v>
      </c>
      <c r="M117" s="65">
        <f t="shared" ref="M117:M125" si="21">SUM(D117:I117)</f>
        <v>49000</v>
      </c>
    </row>
    <row r="118" spans="3:13" x14ac:dyDescent="0.25">
      <c r="C118" s="61" t="s">
        <v>10</v>
      </c>
      <c r="D118" s="210"/>
      <c r="E118" s="211"/>
      <c r="F118" s="211"/>
      <c r="G118" s="210"/>
      <c r="H118" s="211"/>
      <c r="I118" s="211">
        <v>0</v>
      </c>
      <c r="J118" s="210">
        <v>1500</v>
      </c>
      <c r="K118" s="211">
        <v>8195</v>
      </c>
      <c r="L118" s="211"/>
      <c r="M118" s="62">
        <f t="shared" si="21"/>
        <v>0</v>
      </c>
    </row>
    <row r="119" spans="3:13" x14ac:dyDescent="0.25">
      <c r="C119" s="50" t="s">
        <v>11</v>
      </c>
      <c r="D119" s="212">
        <v>1500</v>
      </c>
      <c r="E119" s="200"/>
      <c r="F119" s="200">
        <v>7000</v>
      </c>
      <c r="G119" s="212">
        <v>3000</v>
      </c>
      <c r="H119" s="200">
        <v>3000</v>
      </c>
      <c r="I119" s="200">
        <v>0</v>
      </c>
      <c r="J119" s="212"/>
      <c r="K119" s="200">
        <v>10000</v>
      </c>
      <c r="L119" s="200"/>
      <c r="M119" s="60">
        <f t="shared" si="21"/>
        <v>14500</v>
      </c>
    </row>
    <row r="120" spans="3:13" ht="31.5" x14ac:dyDescent="0.25">
      <c r="C120" s="50" t="s">
        <v>12</v>
      </c>
      <c r="D120" s="212"/>
      <c r="E120" s="212"/>
      <c r="F120" s="212"/>
      <c r="G120" s="212"/>
      <c r="H120" s="212"/>
      <c r="I120" s="212">
        <v>0</v>
      </c>
      <c r="J120" s="212">
        <v>0</v>
      </c>
      <c r="K120" s="212"/>
      <c r="L120" s="212"/>
      <c r="M120" s="60">
        <f t="shared" si="21"/>
        <v>0</v>
      </c>
    </row>
    <row r="121" spans="3:13" x14ac:dyDescent="0.25">
      <c r="C121" s="51" t="s">
        <v>13</v>
      </c>
      <c r="D121" s="212">
        <v>11000</v>
      </c>
      <c r="E121" s="212">
        <v>16500</v>
      </c>
      <c r="F121" s="212"/>
      <c r="G121" s="212"/>
      <c r="H121" s="212">
        <v>0</v>
      </c>
      <c r="I121" s="212">
        <v>0</v>
      </c>
      <c r="J121" s="212">
        <v>8500</v>
      </c>
      <c r="K121" s="212"/>
      <c r="L121" s="212"/>
      <c r="M121" s="60">
        <f>SUM(D121:J121)</f>
        <v>36000</v>
      </c>
    </row>
    <row r="122" spans="3:13" x14ac:dyDescent="0.25">
      <c r="C122" s="50" t="s">
        <v>18</v>
      </c>
      <c r="D122" s="212">
        <v>2500</v>
      </c>
      <c r="E122" s="212">
        <v>1500</v>
      </c>
      <c r="F122" s="212">
        <v>2000</v>
      </c>
      <c r="G122" s="212">
        <v>0</v>
      </c>
      <c r="H122" s="212"/>
      <c r="I122" s="212">
        <v>0</v>
      </c>
      <c r="J122" s="212"/>
      <c r="K122" s="212"/>
      <c r="L122" s="212"/>
      <c r="M122" s="60">
        <f t="shared" si="21"/>
        <v>6000</v>
      </c>
    </row>
    <row r="123" spans="3:13" x14ac:dyDescent="0.25">
      <c r="C123" s="50" t="s">
        <v>14</v>
      </c>
      <c r="D123" s="212"/>
      <c r="E123" s="212"/>
      <c r="F123" s="212"/>
      <c r="G123" s="212"/>
      <c r="H123" s="212"/>
      <c r="I123" s="212">
        <v>0</v>
      </c>
      <c r="J123" s="212"/>
      <c r="K123" s="212"/>
      <c r="L123" s="212"/>
      <c r="M123" s="60">
        <f t="shared" si="21"/>
        <v>0</v>
      </c>
    </row>
    <row r="124" spans="3:13" x14ac:dyDescent="0.25">
      <c r="C124" s="50" t="s">
        <v>180</v>
      </c>
      <c r="D124" s="212">
        <v>1000</v>
      </c>
      <c r="E124" s="212"/>
      <c r="F124" s="212"/>
      <c r="G124" s="212"/>
      <c r="H124" s="212"/>
      <c r="I124" s="212">
        <v>0</v>
      </c>
      <c r="J124" s="212"/>
      <c r="K124" s="212"/>
      <c r="L124" s="212"/>
      <c r="M124" s="60">
        <f t="shared" si="21"/>
        <v>1000</v>
      </c>
    </row>
    <row r="125" spans="3:13" x14ac:dyDescent="0.25">
      <c r="C125" s="55" t="s">
        <v>182</v>
      </c>
      <c r="D125" s="66">
        <f>SUM(D118:D124)</f>
        <v>16000</v>
      </c>
      <c r="E125" s="66">
        <f>SUM(E118:E124)</f>
        <v>18000</v>
      </c>
      <c r="F125" s="66">
        <f>SUM(F118:F124)</f>
        <v>9000</v>
      </c>
      <c r="G125" s="66">
        <f t="shared" ref="G125:L125" si="22">SUM(G118:G124)</f>
        <v>3000</v>
      </c>
      <c r="H125" s="66">
        <f t="shared" si="22"/>
        <v>3000</v>
      </c>
      <c r="I125" s="66">
        <f t="shared" si="22"/>
        <v>0</v>
      </c>
      <c r="J125" s="66">
        <f t="shared" si="22"/>
        <v>10000</v>
      </c>
      <c r="K125" s="66">
        <f t="shared" si="22"/>
        <v>18195</v>
      </c>
      <c r="L125" s="66">
        <f t="shared" si="22"/>
        <v>0</v>
      </c>
      <c r="M125" s="60">
        <f t="shared" si="21"/>
        <v>49000</v>
      </c>
    </row>
    <row r="126" spans="3:13" s="54" customFormat="1" x14ac:dyDescent="0.25">
      <c r="C126" s="70"/>
      <c r="D126" s="71"/>
      <c r="E126" s="71"/>
      <c r="F126" s="71"/>
      <c r="G126" s="71"/>
      <c r="H126" s="71"/>
      <c r="I126" s="71"/>
      <c r="J126" s="71"/>
      <c r="K126" s="71"/>
      <c r="L126" s="71"/>
      <c r="M126" s="72"/>
    </row>
    <row r="127" spans="3:13" x14ac:dyDescent="0.25">
      <c r="C127" s="285" t="s">
        <v>120</v>
      </c>
      <c r="D127" s="286"/>
      <c r="E127" s="286"/>
      <c r="F127" s="286"/>
      <c r="G127" s="286"/>
      <c r="H127" s="286"/>
      <c r="I127" s="286"/>
      <c r="J127" s="286"/>
      <c r="K127" s="286"/>
      <c r="L127" s="286"/>
      <c r="M127" s="287"/>
    </row>
    <row r="128" spans="3:13" ht="21" customHeight="1" thickBot="1" x14ac:dyDescent="0.3">
      <c r="C128" s="63" t="s">
        <v>181</v>
      </c>
      <c r="D128" s="64">
        <f>'1) Budget Table'!D147</f>
        <v>9000</v>
      </c>
      <c r="E128" s="64">
        <f>'1) Budget Table'!E147</f>
        <v>61344.76</v>
      </c>
      <c r="F128" s="64">
        <f>'1) Budget Table'!F147</f>
        <v>13039.529999999999</v>
      </c>
      <c r="G128" s="64">
        <f>'1) Budget Table'!G147</f>
        <v>86929.26</v>
      </c>
      <c r="H128" s="64">
        <f>'1) Budget Table'!H147</f>
        <v>98400</v>
      </c>
      <c r="I128" s="64">
        <f>'1) Budget Table'!I147</f>
        <v>129686.92</v>
      </c>
      <c r="J128" s="64">
        <f>'1) Budget Table'!J147</f>
        <v>58415.67</v>
      </c>
      <c r="K128" s="64">
        <f>'1) Budget Table'!K147</f>
        <v>24680.959999999999</v>
      </c>
      <c r="L128" s="64">
        <f>'1) Budget Table'!L147</f>
        <v>42693.83</v>
      </c>
      <c r="M128" s="65">
        <f t="shared" ref="M128:M136" si="23">SUM(D128:I128)</f>
        <v>398400.47</v>
      </c>
    </row>
    <row r="129" spans="3:13" x14ac:dyDescent="0.25">
      <c r="C129" s="61" t="s">
        <v>10</v>
      </c>
      <c r="D129" s="210"/>
      <c r="E129" s="211">
        <v>0</v>
      </c>
      <c r="F129" s="211"/>
      <c r="G129" s="210"/>
      <c r="H129" s="211"/>
      <c r="I129" s="211">
        <v>26400</v>
      </c>
      <c r="J129" s="210"/>
      <c r="K129" s="211">
        <v>4180.96</v>
      </c>
      <c r="L129" s="211">
        <v>24175.78</v>
      </c>
      <c r="M129" s="62">
        <f t="shared" si="23"/>
        <v>26400</v>
      </c>
    </row>
    <row r="130" spans="3:13" x14ac:dyDescent="0.25">
      <c r="C130" s="50" t="s">
        <v>11</v>
      </c>
      <c r="D130" s="212">
        <v>1000</v>
      </c>
      <c r="E130" s="200">
        <v>61344.76</v>
      </c>
      <c r="F130" s="200"/>
      <c r="G130" s="212">
        <v>6000</v>
      </c>
      <c r="H130" s="200">
        <v>11400</v>
      </c>
      <c r="I130" s="200">
        <v>12593.03</v>
      </c>
      <c r="J130" s="212">
        <v>25000</v>
      </c>
      <c r="K130" s="200">
        <v>10000</v>
      </c>
      <c r="L130" s="200"/>
      <c r="M130" s="60">
        <f t="shared" si="23"/>
        <v>92337.790000000008</v>
      </c>
    </row>
    <row r="131" spans="3:13" ht="31.5" x14ac:dyDescent="0.25">
      <c r="C131" s="50" t="s">
        <v>12</v>
      </c>
      <c r="D131" s="212"/>
      <c r="E131" s="212"/>
      <c r="F131" s="212"/>
      <c r="G131" s="212"/>
      <c r="H131" s="212">
        <v>0</v>
      </c>
      <c r="I131" s="212">
        <v>0</v>
      </c>
      <c r="J131" s="212"/>
      <c r="K131" s="212"/>
      <c r="L131" s="212"/>
      <c r="M131" s="60">
        <f t="shared" si="23"/>
        <v>0</v>
      </c>
    </row>
    <row r="132" spans="3:13" x14ac:dyDescent="0.25">
      <c r="C132" s="51" t="s">
        <v>13</v>
      </c>
      <c r="D132" s="212">
        <v>5000</v>
      </c>
      <c r="E132" s="212"/>
      <c r="F132" s="212">
        <v>7981.9</v>
      </c>
      <c r="G132" s="212">
        <v>65000</v>
      </c>
      <c r="H132" s="212">
        <v>0</v>
      </c>
      <c r="I132" s="212">
        <v>8000</v>
      </c>
      <c r="J132" s="212">
        <v>30415.67</v>
      </c>
      <c r="K132" s="212">
        <v>10500</v>
      </c>
      <c r="L132" s="212">
        <v>10000</v>
      </c>
      <c r="M132" s="60">
        <f t="shared" si="23"/>
        <v>85981.9</v>
      </c>
    </row>
    <row r="133" spans="3:13" x14ac:dyDescent="0.25">
      <c r="C133" s="50" t="s">
        <v>18</v>
      </c>
      <c r="D133" s="212">
        <v>2000</v>
      </c>
      <c r="E133" s="212"/>
      <c r="F133" s="212">
        <v>5057.63</v>
      </c>
      <c r="G133" s="212">
        <v>15929.26</v>
      </c>
      <c r="H133" s="212">
        <v>0</v>
      </c>
      <c r="I133" s="212">
        <v>6933.89</v>
      </c>
      <c r="J133" s="212">
        <v>3000</v>
      </c>
      <c r="K133" s="212"/>
      <c r="L133" s="212"/>
      <c r="M133" s="60">
        <f t="shared" si="23"/>
        <v>29920.78</v>
      </c>
    </row>
    <row r="134" spans="3:13" x14ac:dyDescent="0.25">
      <c r="C134" s="50" t="s">
        <v>14</v>
      </c>
      <c r="D134" s="212"/>
      <c r="E134" s="212"/>
      <c r="F134" s="212"/>
      <c r="G134" s="212"/>
      <c r="H134" s="212">
        <v>87000</v>
      </c>
      <c r="I134" s="212">
        <v>58000</v>
      </c>
      <c r="J134" s="212"/>
      <c r="K134" s="212"/>
      <c r="L134" s="212"/>
      <c r="M134" s="60">
        <f t="shared" si="23"/>
        <v>145000</v>
      </c>
    </row>
    <row r="135" spans="3:13" x14ac:dyDescent="0.25">
      <c r="C135" s="50" t="s">
        <v>180</v>
      </c>
      <c r="D135" s="212">
        <v>1000</v>
      </c>
      <c r="E135" s="212">
        <v>0</v>
      </c>
      <c r="F135" s="212"/>
      <c r="G135" s="212"/>
      <c r="H135" s="212"/>
      <c r="I135" s="212">
        <v>17760</v>
      </c>
      <c r="J135" s="212"/>
      <c r="K135" s="212"/>
      <c r="L135" s="212">
        <v>8518.0499999999993</v>
      </c>
      <c r="M135" s="60">
        <f t="shared" si="23"/>
        <v>18760</v>
      </c>
    </row>
    <row r="136" spans="3:13" x14ac:dyDescent="0.25">
      <c r="C136" s="55" t="s">
        <v>182</v>
      </c>
      <c r="D136" s="66">
        <f>SUM(D129:D135)</f>
        <v>9000</v>
      </c>
      <c r="E136" s="66">
        <f>SUM(E129:E135)</f>
        <v>61344.76</v>
      </c>
      <c r="F136" s="66">
        <f>SUM(F129:F135)</f>
        <v>13039.529999999999</v>
      </c>
      <c r="G136" s="66">
        <f t="shared" ref="G136:L136" si="24">SUM(G129:G135)</f>
        <v>86929.26</v>
      </c>
      <c r="H136" s="66">
        <f t="shared" si="24"/>
        <v>98400</v>
      </c>
      <c r="I136" s="66">
        <f t="shared" si="24"/>
        <v>129686.92</v>
      </c>
      <c r="J136" s="66">
        <f t="shared" si="24"/>
        <v>58415.67</v>
      </c>
      <c r="K136" s="66">
        <f t="shared" si="24"/>
        <v>24680.959999999999</v>
      </c>
      <c r="L136" s="66">
        <f t="shared" si="24"/>
        <v>42693.83</v>
      </c>
      <c r="M136" s="60">
        <f t="shared" si="23"/>
        <v>398400.47</v>
      </c>
    </row>
    <row r="137" spans="3:13" s="54" customFormat="1" x14ac:dyDescent="0.25">
      <c r="C137" s="70"/>
      <c r="D137" s="71"/>
      <c r="E137" s="71"/>
      <c r="F137" s="71"/>
      <c r="G137" s="71"/>
      <c r="H137" s="71"/>
      <c r="I137" s="71"/>
      <c r="J137" s="71"/>
      <c r="K137" s="71"/>
      <c r="L137" s="71"/>
      <c r="M137" s="72"/>
    </row>
    <row r="138" spans="3:13" hidden="1" x14ac:dyDescent="0.25">
      <c r="C138" s="285" t="s">
        <v>128</v>
      </c>
      <c r="D138" s="286"/>
      <c r="E138" s="286"/>
      <c r="F138" s="286"/>
      <c r="G138" s="286"/>
      <c r="H138" s="286"/>
      <c r="I138" s="286"/>
      <c r="J138" s="286"/>
      <c r="K138" s="286"/>
      <c r="L138" s="286"/>
      <c r="M138" s="287"/>
    </row>
    <row r="139" spans="3:13" ht="24" hidden="1" customHeight="1" thickBot="1" x14ac:dyDescent="0.3">
      <c r="C139" s="63" t="s">
        <v>181</v>
      </c>
      <c r="D139" s="64">
        <f>'1) Budget Table'!D157</f>
        <v>0</v>
      </c>
      <c r="E139" s="64">
        <f>'1) Budget Table'!E157</f>
        <v>0</v>
      </c>
      <c r="F139" s="64">
        <f>'1) Budget Table'!F157</f>
        <v>0</v>
      </c>
      <c r="G139" s="64"/>
      <c r="H139" s="64"/>
      <c r="I139" s="64"/>
      <c r="J139" s="64"/>
      <c r="K139" s="64"/>
      <c r="L139" s="64"/>
      <c r="M139" s="65">
        <f t="shared" ref="M139:M147" si="25">SUM(D139:I139)</f>
        <v>0</v>
      </c>
    </row>
    <row r="140" spans="3:13" ht="15.75" hidden="1" customHeight="1" x14ac:dyDescent="0.25">
      <c r="C140" s="61" t="s">
        <v>10</v>
      </c>
      <c r="D140" s="96"/>
      <c r="E140" s="97"/>
      <c r="F140" s="97"/>
      <c r="G140" s="97"/>
      <c r="H140" s="97"/>
      <c r="I140" s="97"/>
      <c r="J140" s="97"/>
      <c r="K140" s="97"/>
      <c r="L140" s="97"/>
      <c r="M140" s="62">
        <f t="shared" si="25"/>
        <v>0</v>
      </c>
    </row>
    <row r="141" spans="3:13" hidden="1" x14ac:dyDescent="0.25">
      <c r="C141" s="50" t="s">
        <v>11</v>
      </c>
      <c r="D141" s="98"/>
      <c r="E141" s="19"/>
      <c r="F141" s="19"/>
      <c r="G141" s="19"/>
      <c r="H141" s="19"/>
      <c r="I141" s="19"/>
      <c r="J141" s="19"/>
      <c r="K141" s="19"/>
      <c r="L141" s="19"/>
      <c r="M141" s="60">
        <f t="shared" si="25"/>
        <v>0</v>
      </c>
    </row>
    <row r="142" spans="3:13" ht="15.75" hidden="1" customHeight="1" x14ac:dyDescent="0.25">
      <c r="C142" s="50" t="s">
        <v>12</v>
      </c>
      <c r="D142" s="98"/>
      <c r="E142" s="98"/>
      <c r="F142" s="98"/>
      <c r="G142" s="98"/>
      <c r="H142" s="98"/>
      <c r="I142" s="98"/>
      <c r="J142" s="98"/>
      <c r="K142" s="98"/>
      <c r="L142" s="98"/>
      <c r="M142" s="60">
        <f t="shared" si="25"/>
        <v>0</v>
      </c>
    </row>
    <row r="143" spans="3:13" hidden="1" x14ac:dyDescent="0.25">
      <c r="C143" s="51" t="s">
        <v>13</v>
      </c>
      <c r="D143" s="98"/>
      <c r="E143" s="98"/>
      <c r="F143" s="98"/>
      <c r="G143" s="98"/>
      <c r="H143" s="98"/>
      <c r="I143" s="98"/>
      <c r="J143" s="98"/>
      <c r="K143" s="98"/>
      <c r="L143" s="98"/>
      <c r="M143" s="60">
        <f t="shared" si="25"/>
        <v>0</v>
      </c>
    </row>
    <row r="144" spans="3:13" hidden="1" x14ac:dyDescent="0.25">
      <c r="C144" s="50" t="s">
        <v>18</v>
      </c>
      <c r="D144" s="98"/>
      <c r="E144" s="98"/>
      <c r="F144" s="98"/>
      <c r="G144" s="98"/>
      <c r="H144" s="98"/>
      <c r="I144" s="98"/>
      <c r="J144" s="98"/>
      <c r="K144" s="98"/>
      <c r="L144" s="98"/>
      <c r="M144" s="60">
        <f t="shared" si="25"/>
        <v>0</v>
      </c>
    </row>
    <row r="145" spans="2:13" ht="15.75" hidden="1" customHeight="1" x14ac:dyDescent="0.25">
      <c r="C145" s="50" t="s">
        <v>14</v>
      </c>
      <c r="D145" s="98"/>
      <c r="E145" s="98"/>
      <c r="F145" s="98"/>
      <c r="G145" s="98"/>
      <c r="H145" s="98"/>
      <c r="I145" s="98"/>
      <c r="J145" s="98"/>
      <c r="K145" s="98"/>
      <c r="L145" s="98"/>
      <c r="M145" s="60">
        <f t="shared" si="25"/>
        <v>0</v>
      </c>
    </row>
    <row r="146" spans="2:13" hidden="1" x14ac:dyDescent="0.25">
      <c r="C146" s="50" t="s">
        <v>180</v>
      </c>
      <c r="D146" s="98"/>
      <c r="E146" s="98"/>
      <c r="F146" s="98"/>
      <c r="G146" s="98"/>
      <c r="H146" s="98"/>
      <c r="I146" s="98"/>
      <c r="J146" s="98"/>
      <c r="K146" s="98"/>
      <c r="L146" s="98"/>
      <c r="M146" s="60">
        <f t="shared" si="25"/>
        <v>0</v>
      </c>
    </row>
    <row r="147" spans="2:13" hidden="1" x14ac:dyDescent="0.25">
      <c r="C147" s="55" t="s">
        <v>182</v>
      </c>
      <c r="D147" s="66">
        <f>SUM(D140:D146)</f>
        <v>0</v>
      </c>
      <c r="E147" s="66">
        <f>SUM(E140:E146)</f>
        <v>0</v>
      </c>
      <c r="F147" s="66">
        <f>SUM(F140:F146)</f>
        <v>0</v>
      </c>
      <c r="G147" s="66"/>
      <c r="H147" s="66"/>
      <c r="I147" s="66"/>
      <c r="J147" s="66"/>
      <c r="K147" s="66"/>
      <c r="L147" s="66"/>
      <c r="M147" s="60">
        <f t="shared" si="25"/>
        <v>0</v>
      </c>
    </row>
    <row r="148" spans="2:13" hidden="1" x14ac:dyDescent="0.25"/>
    <row r="149" spans="2:13" hidden="1" x14ac:dyDescent="0.25">
      <c r="B149" s="285" t="s">
        <v>191</v>
      </c>
      <c r="C149" s="286"/>
      <c r="D149" s="286"/>
      <c r="E149" s="286"/>
      <c r="F149" s="286"/>
      <c r="G149" s="286"/>
      <c r="H149" s="286"/>
      <c r="I149" s="286"/>
      <c r="J149" s="286"/>
      <c r="K149" s="286"/>
      <c r="L149" s="286"/>
      <c r="M149" s="287"/>
    </row>
    <row r="150" spans="2:13" hidden="1" x14ac:dyDescent="0.25">
      <c r="C150" s="285" t="s">
        <v>138</v>
      </c>
      <c r="D150" s="286"/>
      <c r="E150" s="286"/>
      <c r="F150" s="286"/>
      <c r="G150" s="286"/>
      <c r="H150" s="286"/>
      <c r="I150" s="286"/>
      <c r="J150" s="286"/>
      <c r="K150" s="286"/>
      <c r="L150" s="286"/>
      <c r="M150" s="287"/>
    </row>
    <row r="151" spans="2:13" ht="24" hidden="1" customHeight="1" thickBot="1" x14ac:dyDescent="0.3">
      <c r="C151" s="63" t="s">
        <v>181</v>
      </c>
      <c r="D151" s="64">
        <f>'1) Budget Table'!D169</f>
        <v>0</v>
      </c>
      <c r="E151" s="64">
        <f>'1) Budget Table'!E169</f>
        <v>0</v>
      </c>
      <c r="F151" s="64">
        <f>'1) Budget Table'!F169</f>
        <v>0</v>
      </c>
      <c r="G151" s="64"/>
      <c r="H151" s="64"/>
      <c r="I151" s="64"/>
      <c r="J151" s="64"/>
      <c r="K151" s="64"/>
      <c r="L151" s="64"/>
      <c r="M151" s="65">
        <f t="shared" ref="M151:M159" si="26">SUM(D151:I151)</f>
        <v>0</v>
      </c>
    </row>
    <row r="152" spans="2:13" ht="24.75" hidden="1" customHeight="1" x14ac:dyDescent="0.25">
      <c r="C152" s="61" t="s">
        <v>10</v>
      </c>
      <c r="D152" s="96"/>
      <c r="E152" s="97"/>
      <c r="F152" s="97"/>
      <c r="G152" s="97"/>
      <c r="H152" s="97"/>
      <c r="I152" s="97"/>
      <c r="J152" s="97"/>
      <c r="K152" s="97"/>
      <c r="L152" s="97"/>
      <c r="M152" s="62">
        <f t="shared" si="26"/>
        <v>0</v>
      </c>
    </row>
    <row r="153" spans="2:13" ht="15.75" hidden="1" customHeight="1" x14ac:dyDescent="0.25">
      <c r="C153" s="50" t="s">
        <v>11</v>
      </c>
      <c r="D153" s="98"/>
      <c r="E153" s="19"/>
      <c r="F153" s="19"/>
      <c r="G153" s="19"/>
      <c r="H153" s="19"/>
      <c r="I153" s="19"/>
      <c r="J153" s="19"/>
      <c r="K153" s="19"/>
      <c r="L153" s="19"/>
      <c r="M153" s="60">
        <f t="shared" si="26"/>
        <v>0</v>
      </c>
    </row>
    <row r="154" spans="2:13" ht="15.75" hidden="1" customHeight="1" x14ac:dyDescent="0.25">
      <c r="C154" s="50" t="s">
        <v>12</v>
      </c>
      <c r="D154" s="98"/>
      <c r="E154" s="98"/>
      <c r="F154" s="98"/>
      <c r="G154" s="98"/>
      <c r="H154" s="98"/>
      <c r="I154" s="98"/>
      <c r="J154" s="98"/>
      <c r="K154" s="98"/>
      <c r="L154" s="98"/>
      <c r="M154" s="60">
        <f t="shared" si="26"/>
        <v>0</v>
      </c>
    </row>
    <row r="155" spans="2:13" ht="15.75" hidden="1" customHeight="1" x14ac:dyDescent="0.25">
      <c r="C155" s="51" t="s">
        <v>13</v>
      </c>
      <c r="D155" s="98"/>
      <c r="E155" s="98"/>
      <c r="F155" s="98"/>
      <c r="G155" s="98"/>
      <c r="H155" s="98"/>
      <c r="I155" s="98"/>
      <c r="J155" s="98"/>
      <c r="K155" s="98"/>
      <c r="L155" s="98"/>
      <c r="M155" s="60">
        <f t="shared" si="26"/>
        <v>0</v>
      </c>
    </row>
    <row r="156" spans="2:13" ht="15.75" hidden="1" customHeight="1" x14ac:dyDescent="0.25">
      <c r="C156" s="50" t="s">
        <v>18</v>
      </c>
      <c r="D156" s="98"/>
      <c r="E156" s="98"/>
      <c r="F156" s="98"/>
      <c r="G156" s="98"/>
      <c r="H156" s="98"/>
      <c r="I156" s="98"/>
      <c r="J156" s="98"/>
      <c r="K156" s="98"/>
      <c r="L156" s="98"/>
      <c r="M156" s="60">
        <f t="shared" si="26"/>
        <v>0</v>
      </c>
    </row>
    <row r="157" spans="2:13" ht="15.75" hidden="1" customHeight="1" x14ac:dyDescent="0.25">
      <c r="C157" s="50" t="s">
        <v>14</v>
      </c>
      <c r="D157" s="98"/>
      <c r="E157" s="98"/>
      <c r="F157" s="98"/>
      <c r="G157" s="98"/>
      <c r="H157" s="98"/>
      <c r="I157" s="98"/>
      <c r="J157" s="98"/>
      <c r="K157" s="98"/>
      <c r="L157" s="98"/>
      <c r="M157" s="60">
        <f t="shared" si="26"/>
        <v>0</v>
      </c>
    </row>
    <row r="158" spans="2:13" ht="15.75" hidden="1" customHeight="1" x14ac:dyDescent="0.25">
      <c r="C158" s="50" t="s">
        <v>180</v>
      </c>
      <c r="D158" s="98"/>
      <c r="E158" s="98"/>
      <c r="F158" s="98"/>
      <c r="G158" s="98"/>
      <c r="H158" s="98"/>
      <c r="I158" s="98"/>
      <c r="J158" s="98"/>
      <c r="K158" s="98"/>
      <c r="L158" s="98"/>
      <c r="M158" s="60">
        <f t="shared" si="26"/>
        <v>0</v>
      </c>
    </row>
    <row r="159" spans="2:13" ht="15.75" hidden="1" customHeight="1" x14ac:dyDescent="0.25">
      <c r="C159" s="55" t="s">
        <v>182</v>
      </c>
      <c r="D159" s="66">
        <f>SUM(D152:D158)</f>
        <v>0</v>
      </c>
      <c r="E159" s="66">
        <f>SUM(E152:E158)</f>
        <v>0</v>
      </c>
      <c r="F159" s="66">
        <f>SUM(F152:F158)</f>
        <v>0</v>
      </c>
      <c r="G159" s="66"/>
      <c r="H159" s="66"/>
      <c r="I159" s="66"/>
      <c r="J159" s="66"/>
      <c r="K159" s="66"/>
      <c r="L159" s="66"/>
      <c r="M159" s="60">
        <f t="shared" si="26"/>
        <v>0</v>
      </c>
    </row>
    <row r="160" spans="2:13" s="54" customFormat="1" ht="15.75" hidden="1" customHeight="1" x14ac:dyDescent="0.25">
      <c r="C160" s="70"/>
      <c r="D160" s="71"/>
      <c r="E160" s="71"/>
      <c r="F160" s="71"/>
      <c r="G160" s="71"/>
      <c r="H160" s="71"/>
      <c r="I160" s="71"/>
      <c r="J160" s="71"/>
      <c r="K160" s="71"/>
      <c r="L160" s="71"/>
      <c r="M160" s="72"/>
    </row>
    <row r="161" spans="3:13" ht="15.75" hidden="1" customHeight="1" x14ac:dyDescent="0.25">
      <c r="C161" s="285" t="s">
        <v>147</v>
      </c>
      <c r="D161" s="286"/>
      <c r="E161" s="286"/>
      <c r="F161" s="286"/>
      <c r="G161" s="286"/>
      <c r="H161" s="286"/>
      <c r="I161" s="286"/>
      <c r="J161" s="286"/>
      <c r="K161" s="286"/>
      <c r="L161" s="286"/>
      <c r="M161" s="287"/>
    </row>
    <row r="162" spans="3:13" ht="21" hidden="1" customHeight="1" thickBot="1" x14ac:dyDescent="0.3">
      <c r="C162" s="63" t="s">
        <v>181</v>
      </c>
      <c r="D162" s="64">
        <f>'1) Budget Table'!D179</f>
        <v>0</v>
      </c>
      <c r="E162" s="64">
        <f>'1) Budget Table'!E179</f>
        <v>0</v>
      </c>
      <c r="F162" s="64">
        <f>'1) Budget Table'!F179</f>
        <v>0</v>
      </c>
      <c r="G162" s="64"/>
      <c r="H162" s="64"/>
      <c r="I162" s="64"/>
      <c r="J162" s="64"/>
      <c r="K162" s="64"/>
      <c r="L162" s="64"/>
      <c r="M162" s="65">
        <f t="shared" ref="M162:M170" si="27">SUM(D162:I162)</f>
        <v>0</v>
      </c>
    </row>
    <row r="163" spans="3:13" ht="15.75" hidden="1" customHeight="1" x14ac:dyDescent="0.25">
      <c r="C163" s="61" t="s">
        <v>10</v>
      </c>
      <c r="D163" s="96"/>
      <c r="E163" s="97"/>
      <c r="F163" s="97"/>
      <c r="G163" s="97"/>
      <c r="H163" s="97"/>
      <c r="I163" s="97"/>
      <c r="J163" s="97"/>
      <c r="K163" s="97"/>
      <c r="L163" s="97"/>
      <c r="M163" s="62">
        <f t="shared" si="27"/>
        <v>0</v>
      </c>
    </row>
    <row r="164" spans="3:13" ht="15.75" hidden="1" customHeight="1" x14ac:dyDescent="0.25">
      <c r="C164" s="50" t="s">
        <v>11</v>
      </c>
      <c r="D164" s="98"/>
      <c r="E164" s="19"/>
      <c r="F164" s="19"/>
      <c r="G164" s="19"/>
      <c r="H164" s="19"/>
      <c r="I164" s="19"/>
      <c r="J164" s="19"/>
      <c r="K164" s="19"/>
      <c r="L164" s="19"/>
      <c r="M164" s="60">
        <f t="shared" si="27"/>
        <v>0</v>
      </c>
    </row>
    <row r="165" spans="3:13" ht="15.75" hidden="1" customHeight="1" x14ac:dyDescent="0.25">
      <c r="C165" s="50" t="s">
        <v>12</v>
      </c>
      <c r="D165" s="98"/>
      <c r="E165" s="98"/>
      <c r="F165" s="98"/>
      <c r="G165" s="98"/>
      <c r="H165" s="98"/>
      <c r="I165" s="98"/>
      <c r="J165" s="98"/>
      <c r="K165" s="98"/>
      <c r="L165" s="98"/>
      <c r="M165" s="60">
        <f t="shared" si="27"/>
        <v>0</v>
      </c>
    </row>
    <row r="166" spans="3:13" ht="15.75" hidden="1" customHeight="1" x14ac:dyDescent="0.25">
      <c r="C166" s="51" t="s">
        <v>13</v>
      </c>
      <c r="D166" s="98"/>
      <c r="E166" s="98"/>
      <c r="F166" s="98"/>
      <c r="G166" s="98"/>
      <c r="H166" s="98"/>
      <c r="I166" s="98"/>
      <c r="J166" s="98"/>
      <c r="K166" s="98"/>
      <c r="L166" s="98"/>
      <c r="M166" s="60">
        <f t="shared" si="27"/>
        <v>0</v>
      </c>
    </row>
    <row r="167" spans="3:13" ht="15.75" hidden="1" customHeight="1" x14ac:dyDescent="0.25">
      <c r="C167" s="50" t="s">
        <v>18</v>
      </c>
      <c r="D167" s="98"/>
      <c r="E167" s="98"/>
      <c r="F167" s="98"/>
      <c r="G167" s="98"/>
      <c r="H167" s="98"/>
      <c r="I167" s="98"/>
      <c r="J167" s="98"/>
      <c r="K167" s="98"/>
      <c r="L167" s="98"/>
      <c r="M167" s="60">
        <f t="shared" si="27"/>
        <v>0</v>
      </c>
    </row>
    <row r="168" spans="3:13" ht="15.75" hidden="1" customHeight="1" x14ac:dyDescent="0.25">
      <c r="C168" s="50" t="s">
        <v>14</v>
      </c>
      <c r="D168" s="98"/>
      <c r="E168" s="98"/>
      <c r="F168" s="98"/>
      <c r="G168" s="98"/>
      <c r="H168" s="98"/>
      <c r="I168" s="98"/>
      <c r="J168" s="98"/>
      <c r="K168" s="98"/>
      <c r="L168" s="98"/>
      <c r="M168" s="60">
        <f t="shared" si="27"/>
        <v>0</v>
      </c>
    </row>
    <row r="169" spans="3:13" ht="15.75" hidden="1" customHeight="1" x14ac:dyDescent="0.25">
      <c r="C169" s="50" t="s">
        <v>180</v>
      </c>
      <c r="D169" s="98"/>
      <c r="E169" s="98"/>
      <c r="F169" s="98"/>
      <c r="G169" s="98"/>
      <c r="H169" s="98"/>
      <c r="I169" s="98"/>
      <c r="J169" s="98"/>
      <c r="K169" s="98"/>
      <c r="L169" s="98"/>
      <c r="M169" s="60">
        <f t="shared" si="27"/>
        <v>0</v>
      </c>
    </row>
    <row r="170" spans="3:13" ht="15.75" hidden="1" customHeight="1" x14ac:dyDescent="0.25">
      <c r="C170" s="55" t="s">
        <v>182</v>
      </c>
      <c r="D170" s="66">
        <f>SUM(D163:D169)</f>
        <v>0</v>
      </c>
      <c r="E170" s="66">
        <f>SUM(E163:E169)</f>
        <v>0</v>
      </c>
      <c r="F170" s="66">
        <f>SUM(F163:F169)</f>
        <v>0</v>
      </c>
      <c r="G170" s="66"/>
      <c r="H170" s="66"/>
      <c r="I170" s="66"/>
      <c r="J170" s="66"/>
      <c r="K170" s="66"/>
      <c r="L170" s="66"/>
      <c r="M170" s="60">
        <f t="shared" si="27"/>
        <v>0</v>
      </c>
    </row>
    <row r="171" spans="3:13" s="54" customFormat="1" ht="15.75" hidden="1" customHeight="1" x14ac:dyDescent="0.25">
      <c r="C171" s="70"/>
      <c r="D171" s="71"/>
      <c r="E171" s="71"/>
      <c r="F171" s="71"/>
      <c r="G171" s="71"/>
      <c r="H171" s="71"/>
      <c r="I171" s="71"/>
      <c r="J171" s="71"/>
      <c r="K171" s="71"/>
      <c r="L171" s="71"/>
      <c r="M171" s="72"/>
    </row>
    <row r="172" spans="3:13" ht="15.75" hidden="1" customHeight="1" x14ac:dyDescent="0.25">
      <c r="C172" s="285" t="s">
        <v>156</v>
      </c>
      <c r="D172" s="286"/>
      <c r="E172" s="286"/>
      <c r="F172" s="286"/>
      <c r="G172" s="286"/>
      <c r="H172" s="286"/>
      <c r="I172" s="286"/>
      <c r="J172" s="286"/>
      <c r="K172" s="286"/>
      <c r="L172" s="286"/>
      <c r="M172" s="287"/>
    </row>
    <row r="173" spans="3:13" ht="19.5" hidden="1" customHeight="1" thickBot="1" x14ac:dyDescent="0.3">
      <c r="C173" s="63" t="s">
        <v>181</v>
      </c>
      <c r="D173" s="64">
        <f>'1) Budget Table'!D189</f>
        <v>0</v>
      </c>
      <c r="E173" s="64">
        <f>'1) Budget Table'!E189</f>
        <v>0</v>
      </c>
      <c r="F173" s="64">
        <f>'1) Budget Table'!F189</f>
        <v>0</v>
      </c>
      <c r="G173" s="64"/>
      <c r="H173" s="64"/>
      <c r="I173" s="64"/>
      <c r="J173" s="64"/>
      <c r="K173" s="64"/>
      <c r="L173" s="64"/>
      <c r="M173" s="65">
        <f t="shared" ref="M173:M181" si="28">SUM(D173:I173)</f>
        <v>0</v>
      </c>
    </row>
    <row r="174" spans="3:13" ht="15.75" hidden="1" customHeight="1" x14ac:dyDescent="0.25">
      <c r="C174" s="61" t="s">
        <v>10</v>
      </c>
      <c r="D174" s="96"/>
      <c r="E174" s="97"/>
      <c r="F174" s="97"/>
      <c r="G174" s="97"/>
      <c r="H174" s="97"/>
      <c r="I174" s="97"/>
      <c r="J174" s="97"/>
      <c r="K174" s="97"/>
      <c r="L174" s="97"/>
      <c r="M174" s="62">
        <f t="shared" si="28"/>
        <v>0</v>
      </c>
    </row>
    <row r="175" spans="3:13" ht="15.75" hidden="1" customHeight="1" x14ac:dyDescent="0.25">
      <c r="C175" s="50" t="s">
        <v>11</v>
      </c>
      <c r="D175" s="98"/>
      <c r="E175" s="19"/>
      <c r="F175" s="19"/>
      <c r="G175" s="19"/>
      <c r="H175" s="19"/>
      <c r="I175" s="19"/>
      <c r="J175" s="19"/>
      <c r="K175" s="19"/>
      <c r="L175" s="19"/>
      <c r="M175" s="60">
        <f t="shared" si="28"/>
        <v>0</v>
      </c>
    </row>
    <row r="176" spans="3:13" ht="15.75" hidden="1" customHeight="1" x14ac:dyDescent="0.25">
      <c r="C176" s="50" t="s">
        <v>12</v>
      </c>
      <c r="D176" s="98"/>
      <c r="E176" s="98"/>
      <c r="F176" s="98"/>
      <c r="G176" s="98"/>
      <c r="H176" s="98"/>
      <c r="I176" s="98"/>
      <c r="J176" s="98"/>
      <c r="K176" s="98"/>
      <c r="L176" s="98"/>
      <c r="M176" s="60">
        <f t="shared" si="28"/>
        <v>0</v>
      </c>
    </row>
    <row r="177" spans="3:13" ht="15.75" hidden="1" customHeight="1" x14ac:dyDescent="0.25">
      <c r="C177" s="51" t="s">
        <v>13</v>
      </c>
      <c r="D177" s="98"/>
      <c r="E177" s="98"/>
      <c r="F177" s="98"/>
      <c r="G177" s="98"/>
      <c r="H177" s="98"/>
      <c r="I177" s="98"/>
      <c r="J177" s="98"/>
      <c r="K177" s="98"/>
      <c r="L177" s="98"/>
      <c r="M177" s="60">
        <f t="shared" si="28"/>
        <v>0</v>
      </c>
    </row>
    <row r="178" spans="3:13" ht="15.75" hidden="1" customHeight="1" x14ac:dyDescent="0.25">
      <c r="C178" s="50" t="s">
        <v>18</v>
      </c>
      <c r="D178" s="98"/>
      <c r="E178" s="98"/>
      <c r="F178" s="98"/>
      <c r="G178" s="98"/>
      <c r="H178" s="98"/>
      <c r="I178" s="98"/>
      <c r="J178" s="98"/>
      <c r="K178" s="98"/>
      <c r="L178" s="98"/>
      <c r="M178" s="60">
        <f t="shared" si="28"/>
        <v>0</v>
      </c>
    </row>
    <row r="179" spans="3:13" ht="15.75" hidden="1" customHeight="1" x14ac:dyDescent="0.25">
      <c r="C179" s="50" t="s">
        <v>14</v>
      </c>
      <c r="D179" s="98"/>
      <c r="E179" s="98"/>
      <c r="F179" s="98"/>
      <c r="G179" s="98"/>
      <c r="H179" s="98"/>
      <c r="I179" s="98"/>
      <c r="J179" s="98"/>
      <c r="K179" s="98"/>
      <c r="L179" s="98"/>
      <c r="M179" s="60">
        <f t="shared" si="28"/>
        <v>0</v>
      </c>
    </row>
    <row r="180" spans="3:13" ht="15.75" hidden="1" customHeight="1" x14ac:dyDescent="0.25">
      <c r="C180" s="50" t="s">
        <v>180</v>
      </c>
      <c r="D180" s="98"/>
      <c r="E180" s="98"/>
      <c r="F180" s="98"/>
      <c r="G180" s="98"/>
      <c r="H180" s="98"/>
      <c r="I180" s="98"/>
      <c r="J180" s="98"/>
      <c r="K180" s="98"/>
      <c r="L180" s="98"/>
      <c r="M180" s="60">
        <f t="shared" si="28"/>
        <v>0</v>
      </c>
    </row>
    <row r="181" spans="3:13" ht="15.75" hidden="1" customHeight="1" x14ac:dyDescent="0.25">
      <c r="C181" s="55" t="s">
        <v>182</v>
      </c>
      <c r="D181" s="66">
        <f>SUM(D174:D180)</f>
        <v>0</v>
      </c>
      <c r="E181" s="66">
        <f>SUM(E174:E180)</f>
        <v>0</v>
      </c>
      <c r="F181" s="66">
        <f>SUM(F174:F180)</f>
        <v>0</v>
      </c>
      <c r="G181" s="66"/>
      <c r="H181" s="66"/>
      <c r="I181" s="66"/>
      <c r="J181" s="66"/>
      <c r="K181" s="66"/>
      <c r="L181" s="66"/>
      <c r="M181" s="60">
        <f t="shared" si="28"/>
        <v>0</v>
      </c>
    </row>
    <row r="182" spans="3:13" s="54" customFormat="1" ht="15.75" hidden="1" customHeight="1" x14ac:dyDescent="0.25">
      <c r="C182" s="70"/>
      <c r="D182" s="71"/>
      <c r="E182" s="71"/>
      <c r="F182" s="71"/>
      <c r="G182" s="71"/>
      <c r="H182" s="71"/>
      <c r="I182" s="71"/>
      <c r="J182" s="71"/>
      <c r="K182" s="71"/>
      <c r="L182" s="71"/>
      <c r="M182" s="72"/>
    </row>
    <row r="183" spans="3:13" ht="15.75" hidden="1" customHeight="1" x14ac:dyDescent="0.25">
      <c r="C183" s="285" t="s">
        <v>165</v>
      </c>
      <c r="D183" s="286"/>
      <c r="E183" s="286"/>
      <c r="F183" s="286"/>
      <c r="G183" s="286"/>
      <c r="H183" s="286"/>
      <c r="I183" s="286"/>
      <c r="J183" s="286"/>
      <c r="K183" s="286"/>
      <c r="L183" s="286"/>
      <c r="M183" s="287"/>
    </row>
    <row r="184" spans="3:13" ht="22.5" hidden="1" customHeight="1" thickBot="1" x14ac:dyDescent="0.3">
      <c r="C184" s="63" t="s">
        <v>181</v>
      </c>
      <c r="D184" s="64">
        <f>'1) Budget Table'!D199</f>
        <v>0</v>
      </c>
      <c r="E184" s="64">
        <f>'1) Budget Table'!E199</f>
        <v>0</v>
      </c>
      <c r="F184" s="64">
        <f>'1) Budget Table'!F199</f>
        <v>0</v>
      </c>
      <c r="G184" s="64"/>
      <c r="H184" s="64"/>
      <c r="I184" s="64"/>
      <c r="J184" s="64"/>
      <c r="K184" s="64"/>
      <c r="L184" s="64"/>
      <c r="M184" s="65">
        <f t="shared" ref="M184:M192" si="29">SUM(D184:I184)</f>
        <v>0</v>
      </c>
    </row>
    <row r="185" spans="3:13" ht="15.75" hidden="1" customHeight="1" x14ac:dyDescent="0.25">
      <c r="C185" s="61" t="s">
        <v>10</v>
      </c>
      <c r="D185" s="96"/>
      <c r="E185" s="97"/>
      <c r="F185" s="97"/>
      <c r="G185" s="97"/>
      <c r="H185" s="97"/>
      <c r="I185" s="97"/>
      <c r="J185" s="97"/>
      <c r="K185" s="97"/>
      <c r="L185" s="97"/>
      <c r="M185" s="62">
        <f t="shared" si="29"/>
        <v>0</v>
      </c>
    </row>
    <row r="186" spans="3:13" ht="15.75" hidden="1" customHeight="1" x14ac:dyDescent="0.25">
      <c r="C186" s="50" t="s">
        <v>11</v>
      </c>
      <c r="D186" s="98"/>
      <c r="E186" s="19"/>
      <c r="F186" s="19"/>
      <c r="G186" s="19"/>
      <c r="H186" s="19"/>
      <c r="I186" s="19"/>
      <c r="J186" s="19"/>
      <c r="K186" s="19"/>
      <c r="L186" s="19"/>
      <c r="M186" s="60">
        <f t="shared" si="29"/>
        <v>0</v>
      </c>
    </row>
    <row r="187" spans="3:13" ht="15.75" hidden="1" customHeight="1" x14ac:dyDescent="0.25">
      <c r="C187" s="50" t="s">
        <v>12</v>
      </c>
      <c r="D187" s="98"/>
      <c r="E187" s="98"/>
      <c r="F187" s="98"/>
      <c r="G187" s="98"/>
      <c r="H187" s="98"/>
      <c r="I187" s="98"/>
      <c r="J187" s="98"/>
      <c r="K187" s="98"/>
      <c r="L187" s="98"/>
      <c r="M187" s="60">
        <f t="shared" si="29"/>
        <v>0</v>
      </c>
    </row>
    <row r="188" spans="3:13" ht="15.75" hidden="1" customHeight="1" x14ac:dyDescent="0.25">
      <c r="C188" s="51" t="s">
        <v>13</v>
      </c>
      <c r="D188" s="98"/>
      <c r="E188" s="98"/>
      <c r="F188" s="98"/>
      <c r="G188" s="98"/>
      <c r="H188" s="98"/>
      <c r="I188" s="98"/>
      <c r="J188" s="98"/>
      <c r="K188" s="98"/>
      <c r="L188" s="98"/>
      <c r="M188" s="60">
        <f t="shared" si="29"/>
        <v>0</v>
      </c>
    </row>
    <row r="189" spans="3:13" ht="15.75" hidden="1" customHeight="1" x14ac:dyDescent="0.25">
      <c r="C189" s="50" t="s">
        <v>18</v>
      </c>
      <c r="D189" s="98"/>
      <c r="E189" s="98"/>
      <c r="F189" s="98"/>
      <c r="G189" s="98"/>
      <c r="H189" s="98"/>
      <c r="I189" s="98"/>
      <c r="J189" s="98"/>
      <c r="K189" s="98"/>
      <c r="L189" s="98"/>
      <c r="M189" s="60">
        <f t="shared" si="29"/>
        <v>0</v>
      </c>
    </row>
    <row r="190" spans="3:13" ht="15.75" hidden="1" customHeight="1" x14ac:dyDescent="0.25">
      <c r="C190" s="50" t="s">
        <v>14</v>
      </c>
      <c r="D190" s="98"/>
      <c r="E190" s="98"/>
      <c r="F190" s="98"/>
      <c r="G190" s="98"/>
      <c r="H190" s="98"/>
      <c r="I190" s="98"/>
      <c r="J190" s="98"/>
      <c r="K190" s="98"/>
      <c r="L190" s="98"/>
      <c r="M190" s="60">
        <f t="shared" si="29"/>
        <v>0</v>
      </c>
    </row>
    <row r="191" spans="3:13" ht="15.75" hidden="1" customHeight="1" x14ac:dyDescent="0.25">
      <c r="C191" s="50" t="s">
        <v>180</v>
      </c>
      <c r="D191" s="98"/>
      <c r="E191" s="98"/>
      <c r="F191" s="98"/>
      <c r="G191" s="98"/>
      <c r="H191" s="98"/>
      <c r="I191" s="98"/>
      <c r="J191" s="98"/>
      <c r="K191" s="98"/>
      <c r="L191" s="98"/>
      <c r="M191" s="60">
        <f t="shared" si="29"/>
        <v>0</v>
      </c>
    </row>
    <row r="192" spans="3:13" ht="15.75" hidden="1" customHeight="1" x14ac:dyDescent="0.25">
      <c r="C192" s="55" t="s">
        <v>182</v>
      </c>
      <c r="D192" s="66">
        <f>SUM(D185:D191)</f>
        <v>0</v>
      </c>
      <c r="E192" s="66">
        <f>SUM(E185:E191)</f>
        <v>0</v>
      </c>
      <c r="F192" s="66">
        <f>SUM(F185:F191)</f>
        <v>0</v>
      </c>
      <c r="G192" s="66"/>
      <c r="H192" s="66"/>
      <c r="I192" s="66"/>
      <c r="J192" s="66"/>
      <c r="K192" s="66"/>
      <c r="L192" s="66"/>
      <c r="M192" s="60">
        <f t="shared" si="29"/>
        <v>0</v>
      </c>
    </row>
    <row r="193" spans="3:13" ht="15.75" customHeight="1" x14ac:dyDescent="0.25"/>
    <row r="194" spans="3:13" ht="15.75" customHeight="1" x14ac:dyDescent="0.25">
      <c r="C194" s="285" t="s">
        <v>546</v>
      </c>
      <c r="D194" s="286"/>
      <c r="E194" s="286"/>
      <c r="F194" s="286"/>
      <c r="G194" s="286"/>
      <c r="H194" s="286"/>
      <c r="I194" s="286"/>
      <c r="J194" s="286"/>
      <c r="K194" s="286"/>
      <c r="L194" s="286"/>
      <c r="M194" s="287"/>
    </row>
    <row r="195" spans="3:13" ht="19.5" customHeight="1" thickBot="1" x14ac:dyDescent="0.3">
      <c r="C195" s="63" t="s">
        <v>547</v>
      </c>
      <c r="D195" s="64">
        <f>'1) Budget Table'!D206</f>
        <v>107677.26</v>
      </c>
      <c r="E195" s="64">
        <f>'1) Budget Table'!E206</f>
        <v>9000</v>
      </c>
      <c r="F195" s="64">
        <f>'1) Budget Table'!F206</f>
        <v>208021.81</v>
      </c>
      <c r="G195" s="64">
        <f>'1) Budget Table'!G206</f>
        <v>20000</v>
      </c>
      <c r="H195" s="64">
        <f>'1) Budget Table'!H206</f>
        <v>20000</v>
      </c>
      <c r="I195" s="64">
        <f>'1) Budget Table'!I206</f>
        <v>20000</v>
      </c>
      <c r="J195" s="64">
        <f>'1) Budget Table'!J206</f>
        <v>72850</v>
      </c>
      <c r="K195" s="64">
        <f>'1) Budget Table'!K206</f>
        <v>22791.510000000002</v>
      </c>
      <c r="L195" s="64">
        <f>'1) Budget Table'!L206</f>
        <v>39600</v>
      </c>
      <c r="M195" s="65">
        <f t="shared" ref="M195:M203" si="30">SUM(D195:I195)</f>
        <v>384699.07</v>
      </c>
    </row>
    <row r="196" spans="3:13" ht="15.75" customHeight="1" x14ac:dyDescent="0.25">
      <c r="C196" s="61" t="s">
        <v>10</v>
      </c>
      <c r="D196" s="210">
        <v>98677.26</v>
      </c>
      <c r="E196" s="211">
        <v>9000</v>
      </c>
      <c r="F196" s="211">
        <v>123669.47</v>
      </c>
      <c r="G196" s="210">
        <v>20000</v>
      </c>
      <c r="H196" s="211">
        <v>20000</v>
      </c>
      <c r="I196" s="211">
        <v>20000</v>
      </c>
      <c r="J196" s="210">
        <v>37850</v>
      </c>
      <c r="K196" s="211">
        <v>7791.51</v>
      </c>
      <c r="L196" s="211">
        <v>24600</v>
      </c>
      <c r="M196" s="62">
        <f t="shared" si="30"/>
        <v>291346.73</v>
      </c>
    </row>
    <row r="197" spans="3:13" ht="15.75" customHeight="1" x14ac:dyDescent="0.25">
      <c r="C197" s="50" t="s">
        <v>11</v>
      </c>
      <c r="D197" s="212"/>
      <c r="E197" s="200"/>
      <c r="F197" s="200"/>
      <c r="G197" s="212"/>
      <c r="H197" s="200"/>
      <c r="I197" s="200"/>
      <c r="J197" s="212">
        <v>4800</v>
      </c>
      <c r="K197" s="200"/>
      <c r="L197" s="200"/>
      <c r="M197" s="60">
        <f t="shared" si="30"/>
        <v>0</v>
      </c>
    </row>
    <row r="198" spans="3:13" ht="15.75" customHeight="1" x14ac:dyDescent="0.25">
      <c r="C198" s="50" t="s">
        <v>12</v>
      </c>
      <c r="D198" s="212"/>
      <c r="E198" s="212"/>
      <c r="F198" s="212"/>
      <c r="G198" s="212"/>
      <c r="H198" s="212"/>
      <c r="I198" s="212"/>
      <c r="J198" s="212"/>
      <c r="K198" s="212"/>
      <c r="L198" s="212"/>
      <c r="M198" s="60">
        <f t="shared" si="30"/>
        <v>0</v>
      </c>
    </row>
    <row r="199" spans="3:13" ht="15.75" customHeight="1" x14ac:dyDescent="0.25">
      <c r="C199" s="51" t="s">
        <v>13</v>
      </c>
      <c r="D199" s="212"/>
      <c r="E199" s="212"/>
      <c r="F199" s="212">
        <v>59052.34</v>
      </c>
      <c r="G199" s="212"/>
      <c r="H199" s="212"/>
      <c r="I199" s="212"/>
      <c r="J199" s="212">
        <v>30200</v>
      </c>
      <c r="K199" s="212">
        <v>15000</v>
      </c>
      <c r="L199" s="212">
        <v>15000</v>
      </c>
      <c r="M199" s="60">
        <f t="shared" si="30"/>
        <v>59052.34</v>
      </c>
    </row>
    <row r="200" spans="3:13" ht="15.75" customHeight="1" x14ac:dyDescent="0.25">
      <c r="C200" s="50" t="s">
        <v>18</v>
      </c>
      <c r="D200" s="212"/>
      <c r="E200" s="212"/>
      <c r="F200" s="212">
        <v>10000</v>
      </c>
      <c r="G200" s="212"/>
      <c r="H200" s="212"/>
      <c r="I200" s="212"/>
      <c r="J200" s="212"/>
      <c r="K200" s="212"/>
      <c r="L200" s="212"/>
      <c r="M200" s="60">
        <f t="shared" si="30"/>
        <v>10000</v>
      </c>
    </row>
    <row r="201" spans="3:13" ht="15.75" customHeight="1" x14ac:dyDescent="0.25">
      <c r="C201" s="50" t="s">
        <v>14</v>
      </c>
      <c r="D201" s="212"/>
      <c r="E201" s="212"/>
      <c r="F201" s="212"/>
      <c r="G201" s="212"/>
      <c r="H201" s="212"/>
      <c r="I201" s="212"/>
      <c r="J201" s="212"/>
      <c r="K201" s="212"/>
      <c r="L201" s="212"/>
      <c r="M201" s="60">
        <f t="shared" si="30"/>
        <v>0</v>
      </c>
    </row>
    <row r="202" spans="3:13" ht="15.75" customHeight="1" x14ac:dyDescent="0.25">
      <c r="C202" s="50" t="s">
        <v>180</v>
      </c>
      <c r="D202" s="212">
        <v>9000</v>
      </c>
      <c r="E202" s="212"/>
      <c r="F202" s="212">
        <v>15300</v>
      </c>
      <c r="G202" s="212"/>
      <c r="H202" s="212"/>
      <c r="I202" s="212"/>
      <c r="J202" s="212"/>
      <c r="K202" s="212"/>
      <c r="L202" s="212"/>
      <c r="M202" s="60">
        <f t="shared" si="30"/>
        <v>24300</v>
      </c>
    </row>
    <row r="203" spans="3:13" ht="15.75" customHeight="1" x14ac:dyDescent="0.25">
      <c r="C203" s="55" t="s">
        <v>182</v>
      </c>
      <c r="D203" s="66">
        <f>SUM(D196:D202)</f>
        <v>107677.26</v>
      </c>
      <c r="E203" s="66">
        <f>SUM(E196:E202)</f>
        <v>9000</v>
      </c>
      <c r="F203" s="66">
        <f t="shared" ref="F203:L203" si="31">SUM(F196:F202)</f>
        <v>208021.81</v>
      </c>
      <c r="G203" s="66">
        <f t="shared" si="31"/>
        <v>20000</v>
      </c>
      <c r="H203" s="66">
        <f t="shared" si="31"/>
        <v>20000</v>
      </c>
      <c r="I203" s="66">
        <f t="shared" si="31"/>
        <v>20000</v>
      </c>
      <c r="J203" s="66">
        <f t="shared" si="31"/>
        <v>72850</v>
      </c>
      <c r="K203" s="66">
        <f t="shared" si="31"/>
        <v>22791.510000000002</v>
      </c>
      <c r="L203" s="66">
        <f t="shared" si="31"/>
        <v>39600</v>
      </c>
      <c r="M203" s="60">
        <f t="shared" si="30"/>
        <v>384699.07</v>
      </c>
    </row>
    <row r="204" spans="3:13" ht="15.75" customHeight="1" thickBot="1" x14ac:dyDescent="0.3"/>
    <row r="205" spans="3:13" ht="19.5" customHeight="1" thickBot="1" x14ac:dyDescent="0.3">
      <c r="C205" s="301" t="s">
        <v>19</v>
      </c>
      <c r="D205" s="302"/>
      <c r="E205" s="302"/>
      <c r="F205" s="302"/>
      <c r="G205" s="302"/>
      <c r="H205" s="302"/>
      <c r="I205" s="302"/>
      <c r="J205" s="302"/>
      <c r="K205" s="302"/>
      <c r="L205" s="302"/>
      <c r="M205" s="303"/>
    </row>
    <row r="206" spans="3:13" ht="19.5" customHeight="1" x14ac:dyDescent="0.25">
      <c r="C206" s="76"/>
      <c r="D206" s="59" t="s">
        <v>698</v>
      </c>
      <c r="E206" s="59" t="s">
        <v>699</v>
      </c>
      <c r="F206" s="59" t="s">
        <v>700</v>
      </c>
      <c r="G206" s="59" t="s">
        <v>683</v>
      </c>
      <c r="H206" s="59" t="s">
        <v>684</v>
      </c>
      <c r="I206" s="59" t="s">
        <v>685</v>
      </c>
      <c r="J206" s="59" t="s">
        <v>686</v>
      </c>
      <c r="K206" s="59" t="s">
        <v>687</v>
      </c>
      <c r="L206" s="59" t="s">
        <v>688</v>
      </c>
      <c r="M206" s="294" t="s">
        <v>19</v>
      </c>
    </row>
    <row r="207" spans="3:13" ht="19.5" customHeight="1" x14ac:dyDescent="0.25">
      <c r="C207" s="76"/>
      <c r="D207" s="53" t="str">
        <f>'1) Budget Table'!D13</f>
        <v>GUATEMALA</v>
      </c>
      <c r="E207" s="53" t="str">
        <f>'1) Budget Table'!E13</f>
        <v>GUATEMALA</v>
      </c>
      <c r="F207" s="53" t="str">
        <f>'1) Budget Table'!F13</f>
        <v>GUATEMALA</v>
      </c>
      <c r="G207" s="53" t="str">
        <f>'1) Budget Table'!G13</f>
        <v>HONDURAS</v>
      </c>
      <c r="H207" s="53" t="str">
        <f>'1) Budget Table'!H13</f>
        <v>HONDURAS</v>
      </c>
      <c r="I207" s="53" t="str">
        <f>'1) Budget Table'!I13</f>
        <v>HONDURAS</v>
      </c>
      <c r="J207" s="209" t="s">
        <v>691</v>
      </c>
      <c r="K207" s="209" t="s">
        <v>691</v>
      </c>
      <c r="L207" s="209" t="s">
        <v>691</v>
      </c>
      <c r="M207" s="279"/>
    </row>
    <row r="208" spans="3:13" ht="19.5" customHeight="1" x14ac:dyDescent="0.25">
      <c r="C208" s="21" t="s">
        <v>10</v>
      </c>
      <c r="D208" s="77">
        <f>SUM(D185,D174,D163,D152,D140,D129,D118,D107,D95,D84,D73,D62,D50,D39,D28,D17,D196)</f>
        <v>98677.26</v>
      </c>
      <c r="E208" s="77">
        <f>SUM(E185,E174,E163,E152,E140,E129,E118,E107,E95,E84,E73,E62,E50,E39,E28,E17,E196)</f>
        <v>13200</v>
      </c>
      <c r="F208" s="77">
        <f t="shared" ref="F208:L208" si="32">SUM(F185,F174,F163,F152,F140,F129,F118,F107,F95,F84,F73,F62,F50,F39,F28,F17,F196)</f>
        <v>272586.41000000003</v>
      </c>
      <c r="G208" s="77">
        <f t="shared" si="32"/>
        <v>126848</v>
      </c>
      <c r="H208" s="77">
        <f t="shared" si="32"/>
        <v>32000</v>
      </c>
      <c r="I208" s="77">
        <f t="shared" si="32"/>
        <v>86667.64</v>
      </c>
      <c r="J208" s="77">
        <f t="shared" si="32"/>
        <v>67850</v>
      </c>
      <c r="K208" s="77">
        <f t="shared" si="32"/>
        <v>61139.75</v>
      </c>
      <c r="L208" s="77">
        <f t="shared" si="32"/>
        <v>48775.78</v>
      </c>
      <c r="M208" s="75">
        <f>SUM(D208:L208)</f>
        <v>807744.84000000008</v>
      </c>
    </row>
    <row r="209" spans="3:19" ht="34.5" customHeight="1" x14ac:dyDescent="0.25">
      <c r="C209" s="21" t="s">
        <v>11</v>
      </c>
      <c r="D209" s="77">
        <f>SUM(D186,D175,D164,D153,D141,D130,D119,D108,D96,D85,D74,D63,D51,D40,D29,D18,D197)</f>
        <v>13000</v>
      </c>
      <c r="E209" s="77">
        <f t="shared" ref="E209:L209" si="33">SUM(E186,E175,E164,E153,E141,E130,E119,E108,E96,E85,E74,E63,E51,E40,E29,E18,E197)</f>
        <v>71344.760000000009</v>
      </c>
      <c r="F209" s="77">
        <f t="shared" si="33"/>
        <v>21000</v>
      </c>
      <c r="G209" s="77">
        <f t="shared" si="33"/>
        <v>39268.92</v>
      </c>
      <c r="H209" s="77">
        <f t="shared" si="33"/>
        <v>74400</v>
      </c>
      <c r="I209" s="77">
        <f t="shared" si="33"/>
        <v>26360.639999999999</v>
      </c>
      <c r="J209" s="77">
        <f t="shared" si="33"/>
        <v>36800</v>
      </c>
      <c r="K209" s="77">
        <f t="shared" si="33"/>
        <v>38000</v>
      </c>
      <c r="L209" s="77">
        <f t="shared" si="33"/>
        <v>56000</v>
      </c>
      <c r="M209" s="75">
        <f t="shared" ref="M209:M214" si="34">SUM(D209:L209)</f>
        <v>376174.32</v>
      </c>
    </row>
    <row r="210" spans="3:19" ht="48" customHeight="1" x14ac:dyDescent="0.25">
      <c r="C210" s="21" t="s">
        <v>12</v>
      </c>
      <c r="D210" s="77">
        <f t="shared" ref="D210:L214" si="35">SUM(D187,D176,D165,D154,D142,D131,D120,D109,D97,D86,D75,D64,D52,D41,D30,D19,D198)</f>
        <v>61100</v>
      </c>
      <c r="E210" s="77">
        <f t="shared" si="35"/>
        <v>0</v>
      </c>
      <c r="F210" s="77">
        <f t="shared" si="35"/>
        <v>0</v>
      </c>
      <c r="G210" s="77">
        <f t="shared" si="35"/>
        <v>0</v>
      </c>
      <c r="H210" s="77">
        <f t="shared" si="35"/>
        <v>0</v>
      </c>
      <c r="I210" s="77">
        <f t="shared" si="35"/>
        <v>1000</v>
      </c>
      <c r="J210" s="77">
        <f t="shared" si="35"/>
        <v>5500</v>
      </c>
      <c r="K210" s="77">
        <f t="shared" si="35"/>
        <v>0</v>
      </c>
      <c r="L210" s="77">
        <f t="shared" si="35"/>
        <v>0</v>
      </c>
      <c r="M210" s="75">
        <f t="shared" si="34"/>
        <v>67600</v>
      </c>
    </row>
    <row r="211" spans="3:19" ht="33" customHeight="1" x14ac:dyDescent="0.25">
      <c r="C211" s="30" t="s">
        <v>13</v>
      </c>
      <c r="D211" s="77">
        <f t="shared" si="35"/>
        <v>79000</v>
      </c>
      <c r="E211" s="77">
        <f t="shared" si="35"/>
        <v>47500</v>
      </c>
      <c r="F211" s="77">
        <f t="shared" si="35"/>
        <v>307282.67</v>
      </c>
      <c r="G211" s="77">
        <f t="shared" si="35"/>
        <v>91231.08</v>
      </c>
      <c r="H211" s="77">
        <f t="shared" si="35"/>
        <v>0</v>
      </c>
      <c r="I211" s="77">
        <f t="shared" si="35"/>
        <v>38089.699999999997</v>
      </c>
      <c r="J211" s="77">
        <f t="shared" si="35"/>
        <v>171115.66999999998</v>
      </c>
      <c r="K211" s="77">
        <f t="shared" si="35"/>
        <v>90500</v>
      </c>
      <c r="L211" s="77">
        <f t="shared" si="35"/>
        <v>170000</v>
      </c>
      <c r="M211" s="75">
        <f t="shared" si="34"/>
        <v>994719.11999999988</v>
      </c>
    </row>
    <row r="212" spans="3:19" ht="21" customHeight="1" x14ac:dyDescent="0.25">
      <c r="C212" s="21" t="s">
        <v>18</v>
      </c>
      <c r="D212" s="77">
        <f t="shared" si="35"/>
        <v>12500</v>
      </c>
      <c r="E212" s="77">
        <f t="shared" si="35"/>
        <v>16700</v>
      </c>
      <c r="F212" s="77">
        <f t="shared" si="35"/>
        <v>39267.040000000001</v>
      </c>
      <c r="G212" s="77">
        <f t="shared" si="35"/>
        <v>15929.26</v>
      </c>
      <c r="H212" s="77">
        <f t="shared" si="35"/>
        <v>3000</v>
      </c>
      <c r="I212" s="77">
        <f t="shared" si="35"/>
        <v>16082.02</v>
      </c>
      <c r="J212" s="77">
        <f t="shared" si="35"/>
        <v>10000</v>
      </c>
      <c r="K212" s="77">
        <f t="shared" si="35"/>
        <v>2000</v>
      </c>
      <c r="L212" s="77">
        <f t="shared" si="35"/>
        <v>3000</v>
      </c>
      <c r="M212" s="75">
        <f t="shared" si="34"/>
        <v>118478.32</v>
      </c>
      <c r="N212" s="25"/>
      <c r="O212" s="25"/>
      <c r="P212" s="25"/>
      <c r="Q212" s="25"/>
      <c r="R212" s="25"/>
      <c r="S212" s="24"/>
    </row>
    <row r="213" spans="3:19" ht="39.75" customHeight="1" x14ac:dyDescent="0.25">
      <c r="C213" s="21" t="s">
        <v>14</v>
      </c>
      <c r="D213" s="77">
        <f t="shared" si="35"/>
        <v>0</v>
      </c>
      <c r="E213" s="77">
        <f t="shared" si="35"/>
        <v>143900</v>
      </c>
      <c r="F213" s="77">
        <f t="shared" si="35"/>
        <v>5000</v>
      </c>
      <c r="G213" s="77">
        <f t="shared" si="35"/>
        <v>0</v>
      </c>
      <c r="H213" s="77">
        <f t="shared" si="35"/>
        <v>183523.32</v>
      </c>
      <c r="I213" s="77">
        <f t="shared" si="35"/>
        <v>85800</v>
      </c>
      <c r="J213" s="77">
        <f t="shared" si="35"/>
        <v>0</v>
      </c>
      <c r="K213" s="77">
        <f t="shared" si="35"/>
        <v>96000</v>
      </c>
      <c r="L213" s="77">
        <f t="shared" si="35"/>
        <v>0</v>
      </c>
      <c r="M213" s="75">
        <f t="shared" si="34"/>
        <v>514223.32</v>
      </c>
      <c r="N213" s="25"/>
      <c r="O213" s="25"/>
      <c r="P213" s="25"/>
      <c r="Q213" s="25"/>
      <c r="R213" s="25"/>
      <c r="S213" s="24"/>
    </row>
    <row r="214" spans="3:19" ht="23.25" customHeight="1" x14ac:dyDescent="0.25">
      <c r="C214" s="21" t="s">
        <v>180</v>
      </c>
      <c r="D214" s="129">
        <f t="shared" si="35"/>
        <v>27000</v>
      </c>
      <c r="E214" s="129">
        <f t="shared" si="35"/>
        <v>0</v>
      </c>
      <c r="F214" s="129">
        <f t="shared" si="35"/>
        <v>15300</v>
      </c>
      <c r="G214" s="129">
        <f t="shared" si="35"/>
        <v>18000</v>
      </c>
      <c r="H214" s="129">
        <f t="shared" si="35"/>
        <v>0</v>
      </c>
      <c r="I214" s="129">
        <f t="shared" si="35"/>
        <v>37000</v>
      </c>
      <c r="J214" s="129">
        <f t="shared" si="35"/>
        <v>0</v>
      </c>
      <c r="K214" s="129">
        <f t="shared" si="35"/>
        <v>5000</v>
      </c>
      <c r="L214" s="129">
        <f t="shared" si="35"/>
        <v>13518.05</v>
      </c>
      <c r="M214" s="75">
        <f t="shared" si="34"/>
        <v>115818.05</v>
      </c>
      <c r="N214" s="25"/>
      <c r="O214" s="25"/>
      <c r="P214" s="25"/>
      <c r="Q214" s="25"/>
      <c r="R214" s="25"/>
      <c r="S214" s="24"/>
    </row>
    <row r="215" spans="3:19" ht="22.5" customHeight="1" x14ac:dyDescent="0.25">
      <c r="C215" s="131" t="s">
        <v>552</v>
      </c>
      <c r="D215" s="130">
        <f>SUM(D208:D214)</f>
        <v>291277.26</v>
      </c>
      <c r="E215" s="130">
        <f>SUM(E208:E214)</f>
        <v>292644.76</v>
      </c>
      <c r="F215" s="130">
        <f>SUM(F208:F214)</f>
        <v>660436.12000000011</v>
      </c>
      <c r="G215" s="130">
        <f t="shared" ref="G215:K215" si="36">SUM(G208:G214)</f>
        <v>291277.26</v>
      </c>
      <c r="H215" s="130">
        <f t="shared" si="36"/>
        <v>292923.32</v>
      </c>
      <c r="I215" s="130">
        <f t="shared" si="36"/>
        <v>291000</v>
      </c>
      <c r="J215" s="130">
        <f t="shared" si="36"/>
        <v>291265.67</v>
      </c>
      <c r="K215" s="130">
        <f t="shared" si="36"/>
        <v>292639.75</v>
      </c>
      <c r="L215" s="130">
        <f>SUM(L208:L214)</f>
        <v>291293.83</v>
      </c>
      <c r="M215" s="132">
        <f>SUM(D215:L215)</f>
        <v>2994757.97</v>
      </c>
      <c r="N215" s="25"/>
      <c r="O215" s="25"/>
      <c r="P215" s="25"/>
      <c r="Q215" s="25"/>
      <c r="R215" s="25"/>
      <c r="S215" s="24"/>
    </row>
    <row r="216" spans="3:19" ht="26.25" customHeight="1" thickBot="1" x14ac:dyDescent="0.3">
      <c r="C216" s="135" t="s">
        <v>550</v>
      </c>
      <c r="D216" s="78">
        <f>D215*0.07</f>
        <v>20389.408200000002</v>
      </c>
      <c r="E216" s="78">
        <f>E215*0.065</f>
        <v>19021.9094</v>
      </c>
      <c r="F216" s="78">
        <f>(F215*0.07)+0.01</f>
        <v>46230.538400000012</v>
      </c>
      <c r="G216" s="78">
        <f t="shared" ref="G216:L216" si="37">G215*0.07</f>
        <v>20389.408200000002</v>
      </c>
      <c r="H216" s="78">
        <f>H215*0.065</f>
        <v>19040.015800000001</v>
      </c>
      <c r="I216" s="78">
        <f t="shared" si="37"/>
        <v>20370.000000000004</v>
      </c>
      <c r="J216" s="78">
        <f t="shared" si="37"/>
        <v>20388.5969</v>
      </c>
      <c r="K216" s="78">
        <f>K215*0.065</f>
        <v>19021.583750000002</v>
      </c>
      <c r="L216" s="78">
        <f t="shared" si="37"/>
        <v>20390.568100000004</v>
      </c>
      <c r="M216" s="136">
        <f>SUM(D216:L216)</f>
        <v>205242.02875000003</v>
      </c>
      <c r="N216" s="31"/>
      <c r="O216" s="31"/>
      <c r="P216" s="31"/>
      <c r="Q216" s="31"/>
      <c r="R216" s="56"/>
      <c r="S216" s="54"/>
    </row>
    <row r="217" spans="3:19" ht="23.25" customHeight="1" thickBot="1" x14ac:dyDescent="0.3">
      <c r="C217" s="133" t="s">
        <v>551</v>
      </c>
      <c r="D217" s="134">
        <f>SUM(D215:D216)</f>
        <v>311666.66820000001</v>
      </c>
      <c r="E217" s="134">
        <f t="shared" ref="E217:L217" si="38">SUM(E215:E216)</f>
        <v>311666.66940000001</v>
      </c>
      <c r="F217" s="134">
        <f t="shared" si="38"/>
        <v>706666.65840000007</v>
      </c>
      <c r="G217" s="134">
        <f>SUM(G215:G216)</f>
        <v>311666.66820000001</v>
      </c>
      <c r="H217" s="134">
        <f t="shared" si="38"/>
        <v>311963.3358</v>
      </c>
      <c r="I217" s="134">
        <f t="shared" si="38"/>
        <v>311370</v>
      </c>
      <c r="J217" s="134">
        <f t="shared" si="38"/>
        <v>311654.26689999999</v>
      </c>
      <c r="K217" s="134">
        <f t="shared" si="38"/>
        <v>311661.33374999999</v>
      </c>
      <c r="L217" s="134">
        <f t="shared" si="38"/>
        <v>311684.39809999999</v>
      </c>
      <c r="M217" s="134">
        <f>SUM(M215:M216)</f>
        <v>3199999.9987500003</v>
      </c>
      <c r="N217" s="31"/>
      <c r="O217" s="31"/>
      <c r="P217" s="31"/>
      <c r="Q217" s="31"/>
      <c r="R217" s="56"/>
      <c r="S217" s="54"/>
    </row>
    <row r="218" spans="3:19" ht="15.75" customHeight="1" x14ac:dyDescent="0.25">
      <c r="R218" s="57"/>
    </row>
    <row r="219" spans="3:19" ht="15.75" customHeight="1" x14ac:dyDescent="0.25">
      <c r="N219" s="40"/>
      <c r="O219" s="40"/>
      <c r="R219" s="57"/>
    </row>
    <row r="220" spans="3:19" ht="15.75" customHeight="1" x14ac:dyDescent="0.25">
      <c r="N220" s="40"/>
      <c r="O220" s="40"/>
    </row>
    <row r="221" spans="3:19" ht="40.5" customHeight="1" x14ac:dyDescent="0.25">
      <c r="N221" s="40"/>
      <c r="O221" s="40"/>
      <c r="R221" s="58"/>
    </row>
    <row r="222" spans="3:19" ht="24.75" customHeight="1" x14ac:dyDescent="0.25">
      <c r="N222" s="40"/>
      <c r="O222" s="40"/>
      <c r="R222" s="58"/>
    </row>
    <row r="223" spans="3:19" ht="41.25" customHeight="1" x14ac:dyDescent="0.25">
      <c r="N223" s="12"/>
      <c r="O223" s="40"/>
      <c r="R223" s="58"/>
    </row>
    <row r="224" spans="3:19" ht="51.75" customHeight="1" x14ac:dyDescent="0.25">
      <c r="N224" s="12"/>
      <c r="O224" s="40"/>
      <c r="R224" s="58"/>
    </row>
    <row r="225" spans="3:20" ht="42" customHeight="1" x14ac:dyDescent="0.25">
      <c r="N225" s="40"/>
      <c r="O225" s="40"/>
      <c r="R225" s="58"/>
    </row>
    <row r="226" spans="3:20" s="54" customFormat="1" ht="42" customHeight="1" x14ac:dyDescent="0.25">
      <c r="C226" s="52"/>
      <c r="M226" s="52"/>
      <c r="N226" s="52"/>
      <c r="O226" s="40"/>
      <c r="P226" s="52"/>
      <c r="Q226" s="52"/>
      <c r="R226" s="58"/>
      <c r="S226" s="52"/>
    </row>
    <row r="227" spans="3:20" s="54" customFormat="1" ht="42" customHeight="1" x14ac:dyDescent="0.25">
      <c r="C227" s="52"/>
      <c r="M227" s="52"/>
      <c r="N227" s="52"/>
      <c r="O227" s="40"/>
      <c r="P227" s="52"/>
      <c r="Q227" s="52"/>
      <c r="R227" s="52"/>
      <c r="S227" s="52"/>
    </row>
    <row r="228" spans="3:20" s="54" customFormat="1" ht="63.75" customHeight="1" x14ac:dyDescent="0.25">
      <c r="C228" s="52"/>
      <c r="M228" s="52"/>
      <c r="N228" s="52"/>
      <c r="O228" s="57"/>
      <c r="P228" s="52"/>
      <c r="Q228" s="52"/>
      <c r="R228" s="52"/>
      <c r="S228" s="52"/>
    </row>
    <row r="229" spans="3:20" s="54" customFormat="1" ht="42" customHeight="1" x14ac:dyDescent="0.25">
      <c r="C229" s="52"/>
      <c r="M229" s="52"/>
      <c r="N229" s="52"/>
      <c r="O229" s="52"/>
      <c r="P229" s="52"/>
      <c r="Q229" s="52"/>
      <c r="R229" s="52"/>
      <c r="S229" s="57"/>
    </row>
    <row r="230" spans="3:20" ht="23.25" customHeight="1" x14ac:dyDescent="0.25"/>
    <row r="231" spans="3:20" ht="27.75" customHeight="1" x14ac:dyDescent="0.25"/>
    <row r="232" spans="3:20" ht="55.5" customHeight="1" x14ac:dyDescent="0.25"/>
    <row r="233" spans="3:20" ht="57.75" customHeight="1" x14ac:dyDescent="0.25"/>
    <row r="234" spans="3:20" ht="21.75" customHeight="1" x14ac:dyDescent="0.25"/>
    <row r="235" spans="3:20" ht="49.5" customHeight="1" x14ac:dyDescent="0.25"/>
    <row r="236" spans="3:20" ht="28.5" customHeight="1" x14ac:dyDescent="0.25"/>
    <row r="237" spans="3:20" ht="28.5" customHeight="1" x14ac:dyDescent="0.25"/>
    <row r="238" spans="3:20" ht="28.5" customHeight="1" x14ac:dyDescent="0.25"/>
    <row r="239" spans="3:20" ht="23.25" customHeight="1" x14ac:dyDescent="0.25">
      <c r="T239" s="57"/>
    </row>
    <row r="240" spans="3:20" ht="43.5" customHeight="1" x14ac:dyDescent="0.25">
      <c r="T240" s="57"/>
    </row>
    <row r="241" spans="20:20" ht="55.5" customHeight="1" x14ac:dyDescent="0.25"/>
    <row r="242" spans="20:20" ht="42.75" customHeight="1" x14ac:dyDescent="0.25">
      <c r="T242" s="57"/>
    </row>
    <row r="243" spans="20:20" ht="21.75" customHeight="1" x14ac:dyDescent="0.25">
      <c r="T243" s="57"/>
    </row>
    <row r="244" spans="20:20" ht="21.75" customHeight="1" x14ac:dyDescent="0.25">
      <c r="T244" s="57"/>
    </row>
    <row r="245" spans="20:20" ht="23.25" customHeight="1" x14ac:dyDescent="0.25"/>
    <row r="246" spans="20:20" ht="23.25" customHeight="1" x14ac:dyDescent="0.25"/>
    <row r="247" spans="20:20" ht="21.75" customHeight="1" x14ac:dyDescent="0.25"/>
    <row r="248" spans="20:20" ht="16.5" customHeight="1" x14ac:dyDescent="0.25"/>
    <row r="249" spans="20:20" ht="29.25" customHeight="1" x14ac:dyDescent="0.25"/>
    <row r="250" spans="20:20" ht="24.75" customHeight="1" x14ac:dyDescent="0.25"/>
    <row r="251" spans="20:20" ht="33" customHeight="1" x14ac:dyDescent="0.25"/>
    <row r="253" spans="20:20" ht="15" customHeight="1" x14ac:dyDescent="0.25"/>
    <row r="254" spans="20:20" ht="25.5" customHeight="1" x14ac:dyDescent="0.25"/>
  </sheetData>
  <sheetProtection insertColumns="0" insertRows="0" deleteRows="0"/>
  <mergeCells count="28">
    <mergeCell ref="C194:M194"/>
    <mergeCell ref="M206:M207"/>
    <mergeCell ref="C172:M172"/>
    <mergeCell ref="C183:M183"/>
    <mergeCell ref="C6:M8"/>
    <mergeCell ref="C161:M161"/>
    <mergeCell ref="C60:M60"/>
    <mergeCell ref="C105:M105"/>
    <mergeCell ref="C116:M116"/>
    <mergeCell ref="C127:M127"/>
    <mergeCell ref="C205:M205"/>
    <mergeCell ref="C138:M138"/>
    <mergeCell ref="B149:M149"/>
    <mergeCell ref="C150:M150"/>
    <mergeCell ref="C71:M71"/>
    <mergeCell ref="C82:M82"/>
    <mergeCell ref="C93:M93"/>
    <mergeCell ref="B104:M104"/>
    <mergeCell ref="C2:F2"/>
    <mergeCell ref="C10:F10"/>
    <mergeCell ref="B14:M14"/>
    <mergeCell ref="C15:M15"/>
    <mergeCell ref="B59:M59"/>
    <mergeCell ref="M12:M13"/>
    <mergeCell ref="C5:M5"/>
    <mergeCell ref="C26:M26"/>
    <mergeCell ref="C37:M37"/>
    <mergeCell ref="C47:M47"/>
  </mergeCells>
  <phoneticPr fontId="25" type="noConversion"/>
  <conditionalFormatting sqref="M24">
    <cfRule type="cellIs" dxfId="22" priority="22" operator="notEqual">
      <formula>$M$16</formula>
    </cfRule>
  </conditionalFormatting>
  <conditionalFormatting sqref="M35">
    <cfRule type="cellIs" dxfId="21" priority="21" operator="notEqual">
      <formula>$M$27</formula>
    </cfRule>
  </conditionalFormatting>
  <conditionalFormatting sqref="M46">
    <cfRule type="cellIs" dxfId="20" priority="20" operator="notEqual">
      <formula>$M$38</formula>
    </cfRule>
  </conditionalFormatting>
  <conditionalFormatting sqref="M57">
    <cfRule type="cellIs" dxfId="19" priority="19" operator="notEqual">
      <formula>$M$49</formula>
    </cfRule>
  </conditionalFormatting>
  <conditionalFormatting sqref="M69">
    <cfRule type="cellIs" dxfId="18" priority="18" operator="notEqual">
      <formula>$M$61</formula>
    </cfRule>
  </conditionalFormatting>
  <conditionalFormatting sqref="M80">
    <cfRule type="cellIs" dxfId="17" priority="17" operator="notEqual">
      <formula>$M$72</formula>
    </cfRule>
  </conditionalFormatting>
  <conditionalFormatting sqref="M91">
    <cfRule type="cellIs" dxfId="16" priority="16" operator="notEqual">
      <formula>$M$83</formula>
    </cfRule>
  </conditionalFormatting>
  <conditionalFormatting sqref="M102">
    <cfRule type="cellIs" dxfId="15" priority="15" operator="notEqual">
      <formula>$M$94</formula>
    </cfRule>
  </conditionalFormatting>
  <conditionalFormatting sqref="M114">
    <cfRule type="cellIs" dxfId="14" priority="14" operator="notEqual">
      <formula>$M$106</formula>
    </cfRule>
  </conditionalFormatting>
  <conditionalFormatting sqref="M125">
    <cfRule type="cellIs" dxfId="13" priority="13" operator="notEqual">
      <formula>$M$117</formula>
    </cfRule>
  </conditionalFormatting>
  <conditionalFormatting sqref="M136">
    <cfRule type="cellIs" dxfId="12" priority="12" operator="notEqual">
      <formula>$M$128</formula>
    </cfRule>
  </conditionalFormatting>
  <conditionalFormatting sqref="M147">
    <cfRule type="cellIs" dxfId="11" priority="11" operator="notEqual">
      <formula>$M$139</formula>
    </cfRule>
  </conditionalFormatting>
  <conditionalFormatting sqref="M159">
    <cfRule type="cellIs" dxfId="10" priority="10" operator="notEqual">
      <formula>$M$151</formula>
    </cfRule>
  </conditionalFormatting>
  <conditionalFormatting sqref="M170">
    <cfRule type="cellIs" dxfId="9" priority="9" operator="notEqual">
      <formula>$M$162</formula>
    </cfRule>
  </conditionalFormatting>
  <conditionalFormatting sqref="M181">
    <cfRule type="cellIs" dxfId="8" priority="8" operator="notEqual">
      <formula>$M$162</formula>
    </cfRule>
  </conditionalFormatting>
  <conditionalFormatting sqref="M192">
    <cfRule type="cellIs" dxfId="7" priority="7" operator="notEqual">
      <formula>$M$184</formula>
    </cfRule>
  </conditionalFormatting>
  <conditionalFormatting sqref="M203">
    <cfRule type="cellIs" dxfId="6" priority="6" operator="notEqual">
      <formula>$M$195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3 C34 C45 C56 C68 C79 C90 C101 C113 C124 C135 C146 C158 C169 C180 C191 C214 C202"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5 C67 C78 C89 C100 C112 C123 C134 C145 C157 C168 C179 C190 C213 C201" xr:uid="{9DD30DAD-252C-43C8-B2D2-D70E24558917}"/>
    <dataValidation allowBlank="1" showInputMessage="1" showErrorMessage="1" prompt="Services contracted by an organization which follow the normal procurement processes." sqref="C20 C31 C42 C53 C65 C76 C87 C98 C110 C121 C132 C143 C155 C166 C177 C188 C211 C199" xr:uid="{D2D4883A-DF6E-4599-89E1-C25704DD6B71}"/>
    <dataValidation allowBlank="1" showInputMessage="1" showErrorMessage="1" prompt="Includes staff and non-staff travel paid for by the organization directly related to a project." sqref="C21 C32 C43 C54 C66 C77 C88 C99 C111 C122 C133 C144 C156 C167 C178 C189 C212 C200"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2 C64 C75 C86 C97 C109 C120 C131 C142 C154 C165 C176 C187 C210 C198"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1 C63 C74 C85 C96 C108 C119 C130 C141 C153 C164 C175 C186 C209 C197" xr:uid="{F098AF50-6738-49DD-B927-47F3EEE74261}"/>
    <dataValidation allowBlank="1" showInputMessage="1" showErrorMessage="1" prompt="Includes all related staff and temporary staff costs including base salary, post adjustment and all staff entitlements." sqref="C17 C28 C39 C50 C62 C73 C84 C95 C107 C118 C129 C140 C152 C163 C174 C185 C208 C196" xr:uid="{340B5EBB-3C3E-458C-BC5F-57C720FFB61A}"/>
    <dataValidation allowBlank="1" showInputMessage="1" showErrorMessage="1" prompt="Output totals must match the original total from Table 1, and will show as red if not. " sqref="M24" xr:uid="{CB4E1972-F42E-40FE-9670-1760DDE11E59}"/>
  </dataValidations>
  <pageMargins left="0.7" right="0.7" top="0.75" bottom="0.75" header="0.3" footer="0.3"/>
  <pageSetup scale="74" orientation="landscape" r:id="rId1"/>
  <rowBreaks count="1" manualBreakCount="1">
    <brk id="7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91004-2F13-4D2A-826E-712EA135A984}">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B16"/>
  <sheetViews>
    <sheetView showGridLines="0" topLeftCell="A13" workbookViewId="0"/>
  </sheetViews>
  <sheetFormatPr defaultColWidth="8.85546875" defaultRowHeight="15" x14ac:dyDescent="0.25"/>
  <cols>
    <col min="2" max="2" width="73.42578125" customWidth="1"/>
  </cols>
  <sheetData>
    <row r="1" spans="2:2" ht="15.75" thickBot="1" x14ac:dyDescent="0.3"/>
    <row r="2" spans="2:2" ht="15.75" thickBot="1" x14ac:dyDescent="0.3">
      <c r="B2" s="141" t="s">
        <v>28</v>
      </c>
    </row>
    <row r="3" spans="2:2" x14ac:dyDescent="0.25">
      <c r="B3" s="142"/>
    </row>
    <row r="4" spans="2:2" ht="30.75" customHeight="1" x14ac:dyDescent="0.25">
      <c r="B4" s="143" t="s">
        <v>21</v>
      </c>
    </row>
    <row r="5" spans="2:2" ht="30.75" customHeight="1" x14ac:dyDescent="0.25">
      <c r="B5" s="143"/>
    </row>
    <row r="6" spans="2:2" ht="60" x14ac:dyDescent="0.25">
      <c r="B6" s="143" t="s">
        <v>22</v>
      </c>
    </row>
    <row r="7" spans="2:2" x14ac:dyDescent="0.25">
      <c r="B7" s="143"/>
    </row>
    <row r="8" spans="2:2" ht="60" x14ac:dyDescent="0.25">
      <c r="B8" s="143" t="s">
        <v>23</v>
      </c>
    </row>
    <row r="9" spans="2:2" x14ac:dyDescent="0.25">
      <c r="B9" s="143"/>
    </row>
    <row r="10" spans="2:2" ht="60" x14ac:dyDescent="0.25">
      <c r="B10" s="143" t="s">
        <v>24</v>
      </c>
    </row>
    <row r="11" spans="2:2" x14ac:dyDescent="0.25">
      <c r="B11" s="143"/>
    </row>
    <row r="12" spans="2:2" ht="30" x14ac:dyDescent="0.25">
      <c r="B12" s="143" t="s">
        <v>25</v>
      </c>
    </row>
    <row r="13" spans="2:2" x14ac:dyDescent="0.25">
      <c r="B13" s="143"/>
    </row>
    <row r="14" spans="2:2" ht="60" x14ac:dyDescent="0.25">
      <c r="B14" s="143" t="s">
        <v>26</v>
      </c>
    </row>
    <row r="15" spans="2:2" x14ac:dyDescent="0.25">
      <c r="B15" s="143"/>
    </row>
    <row r="16" spans="2:2" ht="45.75" thickBot="1" x14ac:dyDescent="0.3">
      <c r="B16" s="144" t="s">
        <v>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317" t="s">
        <v>558</v>
      </c>
      <c r="C2" s="318"/>
      <c r="D2" s="319"/>
    </row>
    <row r="3" spans="2:4" ht="15.75" thickBot="1" x14ac:dyDescent="0.3">
      <c r="B3" s="320"/>
      <c r="C3" s="321"/>
      <c r="D3" s="322"/>
    </row>
    <row r="4" spans="2:4" ht="15.75" thickBot="1" x14ac:dyDescent="0.3"/>
    <row r="5" spans="2:4" x14ac:dyDescent="0.25">
      <c r="B5" s="308" t="s">
        <v>183</v>
      </c>
      <c r="C5" s="309"/>
      <c r="D5" s="310"/>
    </row>
    <row r="6" spans="2:4" ht="15.75" thickBot="1" x14ac:dyDescent="0.3">
      <c r="B6" s="311"/>
      <c r="C6" s="312"/>
      <c r="D6" s="313"/>
    </row>
    <row r="7" spans="2:4" x14ac:dyDescent="0.25">
      <c r="B7" s="85" t="s">
        <v>192</v>
      </c>
      <c r="C7" s="306">
        <f>SUM('1) Budget Table'!D24:F24,'1) Budget Table'!D34:F34,'1) Budget Table'!D44:F44,'1) Budget Table'!D54:F54)</f>
        <v>277457.84000000003</v>
      </c>
      <c r="D7" s="307"/>
    </row>
    <row r="8" spans="2:4" x14ac:dyDescent="0.25">
      <c r="B8" s="85" t="s">
        <v>539</v>
      </c>
      <c r="C8" s="304">
        <f>SUM(D10:D14)</f>
        <v>0</v>
      </c>
      <c r="D8" s="305"/>
    </row>
    <row r="9" spans="2:4" x14ac:dyDescent="0.25">
      <c r="B9" s="86" t="s">
        <v>533</v>
      </c>
      <c r="C9" s="87" t="s">
        <v>534</v>
      </c>
      <c r="D9" s="88" t="s">
        <v>535</v>
      </c>
    </row>
    <row r="10" spans="2:4" ht="35.25" customHeight="1" x14ac:dyDescent="0.25">
      <c r="B10" s="108"/>
      <c r="C10" s="90"/>
      <c r="D10" s="91">
        <f>$C$7*C10</f>
        <v>0</v>
      </c>
    </row>
    <row r="11" spans="2:4" ht="35.25" customHeight="1" x14ac:dyDescent="0.25">
      <c r="B11" s="108"/>
      <c r="C11" s="90"/>
      <c r="D11" s="91">
        <f>C7*C11</f>
        <v>0</v>
      </c>
    </row>
    <row r="12" spans="2:4" ht="35.25" customHeight="1" x14ac:dyDescent="0.25">
      <c r="B12" s="109"/>
      <c r="C12" s="90"/>
      <c r="D12" s="91">
        <f>C7*C12</f>
        <v>0</v>
      </c>
    </row>
    <row r="13" spans="2:4" ht="35.25" customHeight="1" x14ac:dyDescent="0.25">
      <c r="B13" s="109"/>
      <c r="C13" s="90"/>
      <c r="D13" s="91">
        <f>C7*C13</f>
        <v>0</v>
      </c>
    </row>
    <row r="14" spans="2:4" ht="35.25" customHeight="1" thickBot="1" x14ac:dyDescent="0.3">
      <c r="B14" s="110"/>
      <c r="C14" s="90"/>
      <c r="D14" s="95">
        <f>C7*C14</f>
        <v>0</v>
      </c>
    </row>
    <row r="15" spans="2:4" ht="15.75" thickBot="1" x14ac:dyDescent="0.3"/>
    <row r="16" spans="2:4" x14ac:dyDescent="0.25">
      <c r="B16" s="308" t="s">
        <v>536</v>
      </c>
      <c r="C16" s="309"/>
      <c r="D16" s="310"/>
    </row>
    <row r="17" spans="2:4" ht="15.75" thickBot="1" x14ac:dyDescent="0.3">
      <c r="B17" s="314"/>
      <c r="C17" s="315"/>
      <c r="D17" s="316"/>
    </row>
    <row r="18" spans="2:4" x14ac:dyDescent="0.25">
      <c r="B18" s="85" t="s">
        <v>192</v>
      </c>
      <c r="C18" s="306">
        <f>SUM('1) Budget Table'!D69:F69,'1) Budget Table'!D80:F80,'1) Budget Table'!D90:F90,'1) Budget Table'!D100:F100)</f>
        <v>391701.73</v>
      </c>
      <c r="D18" s="307"/>
    </row>
    <row r="19" spans="2:4" x14ac:dyDescent="0.25">
      <c r="B19" s="85" t="s">
        <v>539</v>
      </c>
      <c r="C19" s="304">
        <f>SUM(D21:D25)</f>
        <v>0</v>
      </c>
      <c r="D19" s="305"/>
    </row>
    <row r="20" spans="2:4" x14ac:dyDescent="0.25">
      <c r="B20" s="86" t="s">
        <v>533</v>
      </c>
      <c r="C20" s="87" t="s">
        <v>534</v>
      </c>
      <c r="D20" s="88" t="s">
        <v>535</v>
      </c>
    </row>
    <row r="21" spans="2:4" ht="35.25" customHeight="1" x14ac:dyDescent="0.25">
      <c r="B21" s="89"/>
      <c r="C21" s="90"/>
      <c r="D21" s="91">
        <f>$C$18*C21</f>
        <v>0</v>
      </c>
    </row>
    <row r="22" spans="2:4" ht="35.25" customHeight="1" x14ac:dyDescent="0.25">
      <c r="B22" s="92"/>
      <c r="C22" s="90"/>
      <c r="D22" s="91">
        <f>$C$18*C22</f>
        <v>0</v>
      </c>
    </row>
    <row r="23" spans="2:4" ht="35.25" customHeight="1" x14ac:dyDescent="0.25">
      <c r="B23" s="93"/>
      <c r="C23" s="90"/>
      <c r="D23" s="91">
        <f>$C$18*C23</f>
        <v>0</v>
      </c>
    </row>
    <row r="24" spans="2:4" ht="35.25" customHeight="1" x14ac:dyDescent="0.25">
      <c r="B24" s="93"/>
      <c r="C24" s="90"/>
      <c r="D24" s="91">
        <f>$C$18*C24</f>
        <v>0</v>
      </c>
    </row>
    <row r="25" spans="2:4" ht="35.25" customHeight="1" thickBot="1" x14ac:dyDescent="0.3">
      <c r="B25" s="94"/>
      <c r="C25" s="90"/>
      <c r="D25" s="91">
        <f>$C$18*C25</f>
        <v>0</v>
      </c>
    </row>
    <row r="26" spans="2:4" ht="15.75" thickBot="1" x14ac:dyDescent="0.3"/>
    <row r="27" spans="2:4" x14ac:dyDescent="0.25">
      <c r="B27" s="308" t="s">
        <v>537</v>
      </c>
      <c r="C27" s="309"/>
      <c r="D27" s="310"/>
    </row>
    <row r="28" spans="2:4" ht="15.75" thickBot="1" x14ac:dyDescent="0.3">
      <c r="B28" s="311"/>
      <c r="C28" s="312"/>
      <c r="D28" s="313"/>
    </row>
    <row r="29" spans="2:4" x14ac:dyDescent="0.25">
      <c r="B29" s="85" t="s">
        <v>192</v>
      </c>
      <c r="C29" s="306">
        <f>SUM('1) Budget Table'!D118:F118,'1) Budget Table'!D130:F130,'1) Budget Table'!D147:F147,'1) Budget Table'!D157:F157)</f>
        <v>250499.5</v>
      </c>
      <c r="D29" s="307"/>
    </row>
    <row r="30" spans="2:4" x14ac:dyDescent="0.25">
      <c r="B30" s="85" t="s">
        <v>539</v>
      </c>
      <c r="C30" s="304">
        <f>SUM(D32:D36)</f>
        <v>0</v>
      </c>
      <c r="D30" s="305"/>
    </row>
    <row r="31" spans="2:4" x14ac:dyDescent="0.25">
      <c r="B31" s="86" t="s">
        <v>533</v>
      </c>
      <c r="C31" s="87" t="s">
        <v>534</v>
      </c>
      <c r="D31" s="88" t="s">
        <v>535</v>
      </c>
    </row>
    <row r="32" spans="2:4" ht="35.25" customHeight="1" x14ac:dyDescent="0.25">
      <c r="B32" s="89"/>
      <c r="C32" s="90"/>
      <c r="D32" s="91">
        <f>$C$29*C32</f>
        <v>0</v>
      </c>
    </row>
    <row r="33" spans="2:4" ht="35.25" customHeight="1" x14ac:dyDescent="0.25">
      <c r="B33" s="92"/>
      <c r="C33" s="90"/>
      <c r="D33" s="91">
        <f>$C$29*C33</f>
        <v>0</v>
      </c>
    </row>
    <row r="34" spans="2:4" ht="35.25" customHeight="1" x14ac:dyDescent="0.25">
      <c r="B34" s="93"/>
      <c r="C34" s="90"/>
      <c r="D34" s="91">
        <f>$C$29*C34</f>
        <v>0</v>
      </c>
    </row>
    <row r="35" spans="2:4" ht="35.25" customHeight="1" x14ac:dyDescent="0.25">
      <c r="B35" s="93"/>
      <c r="C35" s="90"/>
      <c r="D35" s="91">
        <f>$C$29*C35</f>
        <v>0</v>
      </c>
    </row>
    <row r="36" spans="2:4" ht="35.25" customHeight="1" thickBot="1" x14ac:dyDescent="0.3">
      <c r="B36" s="94"/>
      <c r="C36" s="90"/>
      <c r="D36" s="91">
        <f>$C$29*C36</f>
        <v>0</v>
      </c>
    </row>
    <row r="37" spans="2:4" ht="15.75" thickBot="1" x14ac:dyDescent="0.3"/>
    <row r="38" spans="2:4" x14ac:dyDescent="0.25">
      <c r="B38" s="308" t="s">
        <v>538</v>
      </c>
      <c r="C38" s="309"/>
      <c r="D38" s="310"/>
    </row>
    <row r="39" spans="2:4" ht="15.75" thickBot="1" x14ac:dyDescent="0.3">
      <c r="B39" s="311"/>
      <c r="C39" s="312"/>
      <c r="D39" s="313"/>
    </row>
    <row r="40" spans="2:4" x14ac:dyDescent="0.25">
      <c r="B40" s="85" t="s">
        <v>192</v>
      </c>
      <c r="C40" s="306">
        <f>SUM('1) Budget Table'!D169:F169,'1) Budget Table'!D179:F179,'1) Budget Table'!D189:F189,'1) Budget Table'!D199:F199)</f>
        <v>0</v>
      </c>
      <c r="D40" s="307"/>
    </row>
    <row r="41" spans="2:4" x14ac:dyDescent="0.25">
      <c r="B41" s="85" t="s">
        <v>539</v>
      </c>
      <c r="C41" s="304">
        <f>SUM(D43:D47)</f>
        <v>0</v>
      </c>
      <c r="D41" s="305"/>
    </row>
    <row r="42" spans="2:4" x14ac:dyDescent="0.25">
      <c r="B42" s="86" t="s">
        <v>533</v>
      </c>
      <c r="C42" s="87" t="s">
        <v>534</v>
      </c>
      <c r="D42" s="88" t="s">
        <v>535</v>
      </c>
    </row>
    <row r="43" spans="2:4" ht="35.25" customHeight="1" x14ac:dyDescent="0.25">
      <c r="B43" s="89"/>
      <c r="C43" s="90"/>
      <c r="D43" s="91">
        <f>$C$40*C43</f>
        <v>0</v>
      </c>
    </row>
    <row r="44" spans="2:4" ht="35.25" customHeight="1" x14ac:dyDescent="0.25">
      <c r="B44" s="92"/>
      <c r="C44" s="90"/>
      <c r="D44" s="91">
        <f>$C$40*C44</f>
        <v>0</v>
      </c>
    </row>
    <row r="45" spans="2:4" ht="35.25" customHeight="1" x14ac:dyDescent="0.25">
      <c r="B45" s="93"/>
      <c r="C45" s="90"/>
      <c r="D45" s="91">
        <f>$C$40*C45</f>
        <v>0</v>
      </c>
    </row>
    <row r="46" spans="2:4" ht="35.25" customHeight="1" x14ac:dyDescent="0.25">
      <c r="B46" s="93"/>
      <c r="C46" s="90"/>
      <c r="D46" s="91">
        <f>$C$40*C46</f>
        <v>0</v>
      </c>
    </row>
    <row r="47" spans="2:4" ht="35.25" customHeight="1" thickBot="1" x14ac:dyDescent="0.3">
      <c r="B47" s="94"/>
      <c r="C47" s="90"/>
      <c r="D47" s="95">
        <f>$C$40*C47</f>
        <v>0</v>
      </c>
    </row>
  </sheetData>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M25"/>
  <sheetViews>
    <sheetView showGridLines="0" zoomScale="80" zoomScaleNormal="80" workbookViewId="0">
      <selection activeCell="C22" sqref="C22:K23"/>
    </sheetView>
  </sheetViews>
  <sheetFormatPr defaultColWidth="8.85546875" defaultRowHeight="15" x14ac:dyDescent="0.25"/>
  <cols>
    <col min="1" max="1" width="12.42578125" customWidth="1"/>
    <col min="2" max="2" width="20.42578125" customWidth="1"/>
    <col min="3" max="11" width="25.42578125" customWidth="1"/>
    <col min="12" max="12" width="24.42578125" customWidth="1"/>
    <col min="13" max="13" width="18.42578125" customWidth="1"/>
    <col min="14" max="14" width="21.5703125" customWidth="1"/>
    <col min="15" max="16" width="15.85546875" bestFit="1" customWidth="1"/>
    <col min="17" max="17" width="11.140625" bestFit="1" customWidth="1"/>
  </cols>
  <sheetData>
    <row r="1" spans="2:12" ht="15.75" thickBot="1" x14ac:dyDescent="0.3"/>
    <row r="2" spans="2:12" s="79" customFormat="1" ht="15.75" x14ac:dyDescent="0.25">
      <c r="B2" s="323" t="s">
        <v>65</v>
      </c>
      <c r="C2" s="324"/>
      <c r="D2" s="324"/>
      <c r="E2" s="324"/>
      <c r="F2" s="324"/>
      <c r="G2" s="324"/>
      <c r="H2" s="324"/>
      <c r="I2" s="324"/>
      <c r="J2" s="324"/>
      <c r="K2" s="324"/>
      <c r="L2" s="325"/>
    </row>
    <row r="3" spans="2:12" s="79" customFormat="1" ht="16.5" thickBot="1" x14ac:dyDescent="0.3">
      <c r="B3" s="326"/>
      <c r="C3" s="327"/>
      <c r="D3" s="327"/>
      <c r="E3" s="327"/>
      <c r="F3" s="327"/>
      <c r="G3" s="327"/>
      <c r="H3" s="327"/>
      <c r="I3" s="327"/>
      <c r="J3" s="327"/>
      <c r="K3" s="327"/>
      <c r="L3" s="328"/>
    </row>
    <row r="4" spans="2:12" s="79" customFormat="1" ht="16.5" thickBot="1" x14ac:dyDescent="0.3"/>
    <row r="5" spans="2:12" s="79" customFormat="1" ht="16.5" thickBot="1" x14ac:dyDescent="0.3">
      <c r="B5" s="301" t="s">
        <v>19</v>
      </c>
      <c r="C5" s="302"/>
      <c r="D5" s="302"/>
      <c r="E5" s="302"/>
      <c r="F5" s="302"/>
      <c r="G5" s="302"/>
      <c r="H5" s="302"/>
      <c r="I5" s="302"/>
      <c r="J5" s="302"/>
      <c r="K5" s="302"/>
      <c r="L5" s="303"/>
    </row>
    <row r="6" spans="2:12" s="79" customFormat="1" ht="30.2" customHeight="1" x14ac:dyDescent="0.25">
      <c r="B6" s="76"/>
      <c r="C6" s="59" t="str">
        <f>'2) By Category'!D206</f>
        <v>Recipient Organization 1 OIM</v>
      </c>
      <c r="D6" s="59" t="str">
        <f>'2) By Category'!E206</f>
        <v>Recipient Organization 2 ACNUR</v>
      </c>
      <c r="E6" s="59" t="str">
        <f>'2) By Category'!F206</f>
        <v>Recipient Organization 3 PNUD</v>
      </c>
      <c r="F6" s="59" t="str">
        <f>'2) By Category'!G206</f>
        <v>Recipient Organization 4 OIM</v>
      </c>
      <c r="G6" s="59" t="str">
        <f>'2) By Category'!H206</f>
        <v>Recipient Organization 5 ACNUR</v>
      </c>
      <c r="H6" s="59" t="str">
        <f>'2) By Category'!I206</f>
        <v>Recipient Organization 6 PNUD</v>
      </c>
      <c r="I6" s="59" t="str">
        <f>'2) By Category'!J206</f>
        <v>Recipient Organization 7 OIM</v>
      </c>
      <c r="J6" s="59" t="str">
        <f>'2) By Category'!K206</f>
        <v>Recipient Organization 8 ACNUR</v>
      </c>
      <c r="K6" s="59" t="str">
        <f>'2) By Category'!L206</f>
        <v>Recipient Organization 9 PNUD</v>
      </c>
      <c r="L6" s="294" t="s">
        <v>19</v>
      </c>
    </row>
    <row r="7" spans="2:12" s="79" customFormat="1" ht="15.75" x14ac:dyDescent="0.25">
      <c r="B7" s="76"/>
      <c r="C7" s="53" t="str">
        <f>'1) Budget Table'!D13</f>
        <v>GUATEMALA</v>
      </c>
      <c r="D7" s="53" t="str">
        <f>'1) Budget Table'!E13</f>
        <v>GUATEMALA</v>
      </c>
      <c r="E7" s="53" t="str">
        <f>'1) Budget Table'!F13</f>
        <v>GUATEMALA</v>
      </c>
      <c r="F7" s="53" t="str">
        <f>'1) Budget Table'!G13</f>
        <v>HONDURAS</v>
      </c>
      <c r="G7" s="53" t="str">
        <f>'1) Budget Table'!H13</f>
        <v>HONDURAS</v>
      </c>
      <c r="H7" s="53" t="str">
        <f>'1) Budget Table'!I13</f>
        <v>HONDURAS</v>
      </c>
      <c r="I7" s="209" t="s">
        <v>691</v>
      </c>
      <c r="J7" s="209" t="s">
        <v>691</v>
      </c>
      <c r="K7" s="209" t="s">
        <v>691</v>
      </c>
      <c r="L7" s="279"/>
    </row>
    <row r="8" spans="2:12" s="79" customFormat="1" ht="31.5" x14ac:dyDescent="0.25">
      <c r="B8" s="21" t="s">
        <v>10</v>
      </c>
      <c r="C8" s="77">
        <f>'2) By Category'!D208</f>
        <v>98677.26</v>
      </c>
      <c r="D8" s="77">
        <f>'2) By Category'!E208</f>
        <v>13200</v>
      </c>
      <c r="E8" s="77">
        <f>'2) By Category'!F208</f>
        <v>272586.41000000003</v>
      </c>
      <c r="F8" s="77">
        <f>'2) By Category'!G208</f>
        <v>126848</v>
      </c>
      <c r="G8" s="77">
        <f>'2) By Category'!H208</f>
        <v>32000</v>
      </c>
      <c r="H8" s="77">
        <f>'2) By Category'!I208</f>
        <v>86667.64</v>
      </c>
      <c r="I8" s="77">
        <f>'2) By Category'!J208</f>
        <v>67850</v>
      </c>
      <c r="J8" s="77">
        <f>'2) By Category'!K208</f>
        <v>61139.75</v>
      </c>
      <c r="K8" s="77">
        <f>'2) By Category'!L208</f>
        <v>48775.78</v>
      </c>
      <c r="L8" s="75">
        <f>SUM(C8:K8)</f>
        <v>807744.84000000008</v>
      </c>
    </row>
    <row r="9" spans="2:12" s="79" customFormat="1" ht="47.25" x14ac:dyDescent="0.25">
      <c r="B9" s="21" t="s">
        <v>11</v>
      </c>
      <c r="C9" s="77">
        <f>'2) By Category'!D209</f>
        <v>13000</v>
      </c>
      <c r="D9" s="77">
        <f>'2) By Category'!E209</f>
        <v>71344.760000000009</v>
      </c>
      <c r="E9" s="77">
        <f>'2) By Category'!F209</f>
        <v>21000</v>
      </c>
      <c r="F9" s="77">
        <f>'2) By Category'!G209</f>
        <v>39268.92</v>
      </c>
      <c r="G9" s="77">
        <f>'2) By Category'!H209</f>
        <v>74400</v>
      </c>
      <c r="H9" s="77">
        <f>'2) By Category'!I209</f>
        <v>26360.639999999999</v>
      </c>
      <c r="I9" s="77">
        <f>'2) By Category'!J209</f>
        <v>36800</v>
      </c>
      <c r="J9" s="77">
        <f>'2) By Category'!K209</f>
        <v>38000</v>
      </c>
      <c r="K9" s="77">
        <f>'2) By Category'!L209</f>
        <v>56000</v>
      </c>
      <c r="L9" s="75">
        <f t="shared" ref="L9:L16" si="0">SUM(C9:K9)</f>
        <v>376174.32</v>
      </c>
    </row>
    <row r="10" spans="2:12" s="79" customFormat="1" ht="78.75" x14ac:dyDescent="0.25">
      <c r="B10" s="21" t="s">
        <v>12</v>
      </c>
      <c r="C10" s="77">
        <f>'2) By Category'!D210</f>
        <v>61100</v>
      </c>
      <c r="D10" s="77">
        <f>'2) By Category'!E210</f>
        <v>0</v>
      </c>
      <c r="E10" s="77">
        <f>'2) By Category'!F210</f>
        <v>0</v>
      </c>
      <c r="F10" s="77">
        <f>'2) By Category'!G210</f>
        <v>0</v>
      </c>
      <c r="G10" s="77">
        <f>'2) By Category'!H210</f>
        <v>0</v>
      </c>
      <c r="H10" s="77">
        <f>'2) By Category'!I210</f>
        <v>1000</v>
      </c>
      <c r="I10" s="77">
        <f>'2) By Category'!J210</f>
        <v>5500</v>
      </c>
      <c r="J10" s="77">
        <f>'2) By Category'!K210</f>
        <v>0</v>
      </c>
      <c r="K10" s="77">
        <f>'2) By Category'!L210</f>
        <v>0</v>
      </c>
      <c r="L10" s="75">
        <f t="shared" si="0"/>
        <v>67600</v>
      </c>
    </row>
    <row r="11" spans="2:12" s="79" customFormat="1" ht="31.5" x14ac:dyDescent="0.25">
      <c r="B11" s="30" t="s">
        <v>13</v>
      </c>
      <c r="C11" s="77">
        <f>'2) By Category'!D211</f>
        <v>79000</v>
      </c>
      <c r="D11" s="77">
        <f>'2) By Category'!E211</f>
        <v>47500</v>
      </c>
      <c r="E11" s="77">
        <f>'2) By Category'!F211</f>
        <v>307282.67</v>
      </c>
      <c r="F11" s="77">
        <f>'2) By Category'!G211</f>
        <v>91231.08</v>
      </c>
      <c r="G11" s="77">
        <f>'2) By Category'!H211</f>
        <v>0</v>
      </c>
      <c r="H11" s="77">
        <f>'2) By Category'!I211</f>
        <v>38089.699999999997</v>
      </c>
      <c r="I11" s="77">
        <f>'2) By Category'!J211</f>
        <v>171115.66999999998</v>
      </c>
      <c r="J11" s="77">
        <f>'2) By Category'!K211</f>
        <v>90500</v>
      </c>
      <c r="K11" s="77">
        <f>'2) By Category'!L211</f>
        <v>170000</v>
      </c>
      <c r="L11" s="75">
        <f t="shared" si="0"/>
        <v>994719.11999999988</v>
      </c>
    </row>
    <row r="12" spans="2:12" s="79" customFormat="1" ht="15.75" x14ac:dyDescent="0.25">
      <c r="B12" s="21" t="s">
        <v>18</v>
      </c>
      <c r="C12" s="77">
        <f>'2) By Category'!D212</f>
        <v>12500</v>
      </c>
      <c r="D12" s="77">
        <f>'2) By Category'!E212</f>
        <v>16700</v>
      </c>
      <c r="E12" s="77">
        <f>'2) By Category'!F212</f>
        <v>39267.040000000001</v>
      </c>
      <c r="F12" s="77">
        <f>'2) By Category'!G212</f>
        <v>15929.26</v>
      </c>
      <c r="G12" s="77">
        <f>'2) By Category'!H212</f>
        <v>3000</v>
      </c>
      <c r="H12" s="77">
        <f>'2) By Category'!I212</f>
        <v>16082.02</v>
      </c>
      <c r="I12" s="77">
        <f>'2) By Category'!J212</f>
        <v>10000</v>
      </c>
      <c r="J12" s="77">
        <f>'2) By Category'!K212</f>
        <v>2000</v>
      </c>
      <c r="K12" s="77">
        <f>'2) By Category'!L212</f>
        <v>3000</v>
      </c>
      <c r="L12" s="75">
        <f t="shared" si="0"/>
        <v>118478.32</v>
      </c>
    </row>
    <row r="13" spans="2:12" s="79" customFormat="1" ht="47.25" x14ac:dyDescent="0.25">
      <c r="B13" s="21" t="s">
        <v>14</v>
      </c>
      <c r="C13" s="77">
        <f>'2) By Category'!D213</f>
        <v>0</v>
      </c>
      <c r="D13" s="77">
        <f>'2) By Category'!E213</f>
        <v>143900</v>
      </c>
      <c r="E13" s="77">
        <f>'2) By Category'!F213</f>
        <v>5000</v>
      </c>
      <c r="F13" s="77">
        <f>'2) By Category'!G213</f>
        <v>0</v>
      </c>
      <c r="G13" s="77">
        <f>'2) By Category'!H213</f>
        <v>183523.32</v>
      </c>
      <c r="H13" s="77">
        <f>'2) By Category'!I213</f>
        <v>85800</v>
      </c>
      <c r="I13" s="77">
        <f>'2) By Category'!J213</f>
        <v>0</v>
      </c>
      <c r="J13" s="77">
        <f>'2) By Category'!K213</f>
        <v>96000</v>
      </c>
      <c r="K13" s="77">
        <f>'2) By Category'!L213</f>
        <v>0</v>
      </c>
      <c r="L13" s="75">
        <f t="shared" si="0"/>
        <v>514223.32</v>
      </c>
    </row>
    <row r="14" spans="2:12" s="79" customFormat="1" ht="48" thickBot="1" x14ac:dyDescent="0.3">
      <c r="B14" s="146" t="s">
        <v>180</v>
      </c>
      <c r="C14" s="78">
        <f>'2) By Category'!D214</f>
        <v>27000</v>
      </c>
      <c r="D14" s="78">
        <f>'2) By Category'!E214</f>
        <v>0</v>
      </c>
      <c r="E14" s="78">
        <f>'2) By Category'!F214</f>
        <v>15300</v>
      </c>
      <c r="F14" s="78">
        <f>'2) By Category'!G214</f>
        <v>18000</v>
      </c>
      <c r="G14" s="78">
        <f>'2) By Category'!H214</f>
        <v>0</v>
      </c>
      <c r="H14" s="78">
        <f>'2) By Category'!I214</f>
        <v>37000</v>
      </c>
      <c r="I14" s="78">
        <f>'2) By Category'!J214</f>
        <v>0</v>
      </c>
      <c r="J14" s="78">
        <f>'2) By Category'!K214</f>
        <v>5000</v>
      </c>
      <c r="K14" s="78">
        <f>'2) By Category'!L214</f>
        <v>13518.05</v>
      </c>
      <c r="L14" s="75">
        <f t="shared" si="0"/>
        <v>115818.05</v>
      </c>
    </row>
    <row r="15" spans="2:12" s="79" customFormat="1" ht="30" customHeight="1" x14ac:dyDescent="0.25">
      <c r="B15" s="147" t="s">
        <v>560</v>
      </c>
      <c r="C15" s="148">
        <f>SUM(C8:C14)</f>
        <v>291277.26</v>
      </c>
      <c r="D15" s="148">
        <f>SUM(D8:D14)</f>
        <v>292644.76</v>
      </c>
      <c r="E15" s="148">
        <f>SUM(E8:E14)</f>
        <v>660436.12000000011</v>
      </c>
      <c r="F15" s="148">
        <f t="shared" ref="F15:K15" si="1">SUM(F8:F14)</f>
        <v>291277.26</v>
      </c>
      <c r="G15" s="148">
        <f t="shared" si="1"/>
        <v>292923.32</v>
      </c>
      <c r="H15" s="148">
        <f t="shared" si="1"/>
        <v>291000</v>
      </c>
      <c r="I15" s="148">
        <f t="shared" si="1"/>
        <v>291265.67</v>
      </c>
      <c r="J15" s="148">
        <f t="shared" si="1"/>
        <v>292639.75</v>
      </c>
      <c r="K15" s="148">
        <f t="shared" si="1"/>
        <v>291293.83</v>
      </c>
      <c r="L15" s="75">
        <f t="shared" si="0"/>
        <v>2994757.97</v>
      </c>
    </row>
    <row r="16" spans="2:12" s="79" customFormat="1" ht="19.5" customHeight="1" x14ac:dyDescent="0.25">
      <c r="B16" s="131" t="s">
        <v>550</v>
      </c>
      <c r="C16" s="149">
        <f>C15*0.07</f>
        <v>20389.408200000002</v>
      </c>
      <c r="D16" s="149">
        <f>D15*0.065</f>
        <v>19021.9094</v>
      </c>
      <c r="E16" s="149">
        <f t="shared" ref="E16:K16" si="2">E15*0.07</f>
        <v>46230.52840000001</v>
      </c>
      <c r="F16" s="149">
        <f t="shared" si="2"/>
        <v>20389.408200000002</v>
      </c>
      <c r="G16" s="149">
        <f>G15*0.065</f>
        <v>19040.015800000001</v>
      </c>
      <c r="H16" s="149">
        <f t="shared" si="2"/>
        <v>20370.000000000004</v>
      </c>
      <c r="I16" s="149">
        <f t="shared" si="2"/>
        <v>20388.5969</v>
      </c>
      <c r="J16" s="149">
        <f>J15*0.065</f>
        <v>19021.583750000002</v>
      </c>
      <c r="K16" s="149">
        <f t="shared" si="2"/>
        <v>20390.568100000004</v>
      </c>
      <c r="L16" s="75">
        <f t="shared" si="0"/>
        <v>205242.01875000002</v>
      </c>
    </row>
    <row r="17" spans="2:13" s="79" customFormat="1" ht="25.5" customHeight="1" thickBot="1" x14ac:dyDescent="0.3">
      <c r="B17" s="150" t="s">
        <v>64</v>
      </c>
      <c r="C17" s="151">
        <f>C15+C16</f>
        <v>311666.66820000001</v>
      </c>
      <c r="D17" s="151">
        <f t="shared" ref="D17:L17" si="3">D15+D16</f>
        <v>311666.66940000001</v>
      </c>
      <c r="E17" s="151">
        <f t="shared" si="3"/>
        <v>706666.64840000006</v>
      </c>
      <c r="F17" s="151">
        <f t="shared" si="3"/>
        <v>311666.66820000001</v>
      </c>
      <c r="G17" s="151">
        <f t="shared" si="3"/>
        <v>311963.3358</v>
      </c>
      <c r="H17" s="151">
        <f t="shared" si="3"/>
        <v>311370</v>
      </c>
      <c r="I17" s="151">
        <f t="shared" si="3"/>
        <v>311654.26689999999</v>
      </c>
      <c r="J17" s="151">
        <f t="shared" si="3"/>
        <v>311661.33374999999</v>
      </c>
      <c r="K17" s="151">
        <f t="shared" si="3"/>
        <v>311684.39809999999</v>
      </c>
      <c r="L17" s="151">
        <f t="shared" si="3"/>
        <v>3199999.98875</v>
      </c>
    </row>
    <row r="18" spans="2:13" s="79" customFormat="1" ht="16.5" thickBot="1" x14ac:dyDescent="0.3"/>
    <row r="19" spans="2:13" s="79" customFormat="1" ht="15.75" customHeight="1" x14ac:dyDescent="0.25">
      <c r="B19" s="266" t="s">
        <v>29</v>
      </c>
      <c r="C19" s="267"/>
      <c r="D19" s="267"/>
      <c r="E19" s="267"/>
      <c r="F19" s="268"/>
      <c r="G19" s="268"/>
      <c r="H19" s="268"/>
      <c r="I19" s="268"/>
      <c r="J19" s="268"/>
      <c r="K19" s="268"/>
      <c r="L19" s="268"/>
      <c r="M19" s="177"/>
    </row>
    <row r="20" spans="2:13" ht="15.75" x14ac:dyDescent="0.25">
      <c r="B20" s="28"/>
      <c r="C20" s="26" t="s">
        <v>177</v>
      </c>
      <c r="D20" s="26" t="s">
        <v>178</v>
      </c>
      <c r="E20" s="26" t="s">
        <v>179</v>
      </c>
      <c r="F20" s="26" t="s">
        <v>570</v>
      </c>
      <c r="G20" s="26" t="s">
        <v>571</v>
      </c>
      <c r="H20" s="26" t="s">
        <v>572</v>
      </c>
      <c r="I20" s="26" t="s">
        <v>701</v>
      </c>
      <c r="J20" s="26" t="s">
        <v>702</v>
      </c>
      <c r="K20" s="26" t="s">
        <v>703</v>
      </c>
      <c r="L20" s="276" t="s">
        <v>551</v>
      </c>
      <c r="M20" s="278" t="s">
        <v>31</v>
      </c>
    </row>
    <row r="21" spans="2:13" ht="15.75" x14ac:dyDescent="0.25">
      <c r="B21" s="28"/>
      <c r="C21" s="26" t="str">
        <f>'1) Budget Table'!D13</f>
        <v>GUATEMALA</v>
      </c>
      <c r="D21" s="26" t="str">
        <f>'1) Budget Table'!E13</f>
        <v>GUATEMALA</v>
      </c>
      <c r="E21" s="26" t="str">
        <f>'1) Budget Table'!F13</f>
        <v>GUATEMALA</v>
      </c>
      <c r="F21" s="174" t="s">
        <v>690</v>
      </c>
      <c r="G21" s="174" t="s">
        <v>690</v>
      </c>
      <c r="H21" s="174" t="s">
        <v>690</v>
      </c>
      <c r="I21" s="174" t="s">
        <v>691</v>
      </c>
      <c r="J21" s="174" t="s">
        <v>691</v>
      </c>
      <c r="K21" s="174" t="s">
        <v>691</v>
      </c>
      <c r="L21" s="277"/>
      <c r="M21" s="279"/>
    </row>
    <row r="22" spans="2:13" ht="23.25" customHeight="1" x14ac:dyDescent="0.25">
      <c r="B22" s="27" t="s">
        <v>30</v>
      </c>
      <c r="C22" s="172">
        <f>'1) Budget Table'!D225</f>
        <v>187000.00091999999</v>
      </c>
      <c r="D22" s="172">
        <f>'1) Budget Table'!E225</f>
        <v>187000.00163999997</v>
      </c>
      <c r="E22" s="172">
        <f>'1) Budget Table'!F225</f>
        <v>423999.98904000001</v>
      </c>
      <c r="F22" s="172">
        <f>'1) Budget Table'!G225</f>
        <v>187000.00091999999</v>
      </c>
      <c r="G22" s="172">
        <f>'1) Budget Table'!H225</f>
        <v>187178.00148000001</v>
      </c>
      <c r="H22" s="172">
        <f>'1) Budget Table'!I225</f>
        <v>186822</v>
      </c>
      <c r="I22" s="172">
        <f>'1) Budget Table'!J225</f>
        <v>186992.56013999999</v>
      </c>
      <c r="J22" s="172">
        <f>'1) Budget Table'!K225</f>
        <v>186996.80025000003</v>
      </c>
      <c r="K22" s="172">
        <f>'1) Budget Table'!L225</f>
        <v>187010.63885999998</v>
      </c>
      <c r="L22" s="175">
        <f>'1) Budget Table'!M225</f>
        <v>1919999.9932500001</v>
      </c>
      <c r="M22" s="7">
        <f>'1) Budget Table'!N225</f>
        <v>0.6</v>
      </c>
    </row>
    <row r="23" spans="2:13" ht="24.75" customHeight="1" x14ac:dyDescent="0.25">
      <c r="B23" s="27" t="s">
        <v>32</v>
      </c>
      <c r="C23" s="172">
        <f>'1) Budget Table'!D226</f>
        <v>124666.66728000001</v>
      </c>
      <c r="D23" s="172">
        <f>'1) Budget Table'!E226</f>
        <v>124666.66775999998</v>
      </c>
      <c r="E23" s="172">
        <f>'1) Budget Table'!F226</f>
        <v>282666.65936000005</v>
      </c>
      <c r="F23" s="172">
        <f>'1) Budget Table'!G226</f>
        <v>124666.66728000001</v>
      </c>
      <c r="G23" s="172">
        <f>'1) Budget Table'!H226</f>
        <v>124785.33432000001</v>
      </c>
      <c r="H23" s="172">
        <f>'1) Budget Table'!I226</f>
        <v>124548</v>
      </c>
      <c r="I23" s="213">
        <f>'1) Budget Table'!J226</f>
        <v>124661.70676</v>
      </c>
      <c r="J23" s="213">
        <f>'1) Budget Table'!K226</f>
        <v>124664.53350000002</v>
      </c>
      <c r="K23" s="213">
        <f>'1) Budget Table'!L226</f>
        <v>124673.75924</v>
      </c>
      <c r="L23" s="175">
        <f>'1) Budget Table'!M226</f>
        <v>1279999.9955000002</v>
      </c>
      <c r="M23" s="7">
        <f>'1) Budget Table'!N226</f>
        <v>0.4</v>
      </c>
    </row>
    <row r="24" spans="2:13" ht="24.75" customHeight="1" x14ac:dyDescent="0.25">
      <c r="B24" s="27" t="s">
        <v>566</v>
      </c>
      <c r="C24" s="172">
        <f>'1) Budget Table'!D227</f>
        <v>0</v>
      </c>
      <c r="D24" s="172">
        <f>'1) Budget Table'!E227</f>
        <v>0</v>
      </c>
      <c r="E24" s="172">
        <f>'1) Budget Table'!F227</f>
        <v>0</v>
      </c>
      <c r="F24" s="172">
        <f>'1) Budget Table'!G227</f>
        <v>0</v>
      </c>
      <c r="G24" s="172">
        <f>'1) Budget Table'!H227</f>
        <v>0</v>
      </c>
      <c r="H24" s="172">
        <f>'1) Budget Table'!L227</f>
        <v>0</v>
      </c>
      <c r="I24" s="213"/>
      <c r="J24" s="213"/>
      <c r="K24" s="213"/>
      <c r="L24" s="175">
        <f>'1) Budget Table'!M227</f>
        <v>0</v>
      </c>
      <c r="M24" s="7">
        <f>'1) Budget Table'!N227</f>
        <v>0</v>
      </c>
    </row>
    <row r="25" spans="2:13" ht="16.5" thickBot="1" x14ac:dyDescent="0.3">
      <c r="B25" s="8" t="s">
        <v>551</v>
      </c>
      <c r="C25" s="173">
        <f>'1) Budget Table'!D228</f>
        <v>311666.66820000001</v>
      </c>
      <c r="D25" s="173">
        <f>'1) Budget Table'!E228</f>
        <v>311666.66939999996</v>
      </c>
      <c r="E25" s="173">
        <f>'1) Budget Table'!F228</f>
        <v>706666.64840000006</v>
      </c>
      <c r="F25" s="173">
        <f>'1) Budget Table'!G228</f>
        <v>311666.66820000001</v>
      </c>
      <c r="G25" s="173">
        <f>'1) Budget Table'!H228</f>
        <v>311963.3358</v>
      </c>
      <c r="H25" s="173">
        <f>'1) Budget Table'!L228</f>
        <v>311684.39809999999</v>
      </c>
      <c r="I25" s="173">
        <f>SUM(I22:I23)</f>
        <v>311654.26689999999</v>
      </c>
      <c r="J25" s="173">
        <f t="shared" ref="J25:K25" si="4">SUM(J22:J23)</f>
        <v>311661.33375000005</v>
      </c>
      <c r="K25" s="173">
        <f t="shared" si="4"/>
        <v>311684.39809999999</v>
      </c>
      <c r="L25" s="176">
        <f>'1) Budget Table'!M228</f>
        <v>3199999.9887500005</v>
      </c>
      <c r="M25" s="178"/>
    </row>
  </sheetData>
  <sheetProtection formatCells="0" formatColumns="0" formatRows="0"/>
  <mergeCells count="6">
    <mergeCell ref="M20:M21"/>
    <mergeCell ref="B19:L19"/>
    <mergeCell ref="B5:L5"/>
    <mergeCell ref="L6:L7"/>
    <mergeCell ref="B2:L3"/>
    <mergeCell ref="L20:L21"/>
  </mergeCells>
  <phoneticPr fontId="25" type="noConversion"/>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Table'!$M$219</xm:f>
            <x14:dxf>
              <font>
                <color rgb="FF9C0006"/>
              </font>
              <fill>
                <patternFill>
                  <bgColor rgb="FFFFC7CE"/>
                </patternFill>
              </fill>
            </x14:dxf>
          </x14:cfRule>
          <xm:sqref>L17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ColWidth="8.85546875" defaultRowHeight="15" x14ac:dyDescent="0.25"/>
  <sheetData>
    <row r="1" spans="1:1" x14ac:dyDescent="0.25">
      <c r="A1" s="140">
        <v>0</v>
      </c>
    </row>
    <row r="2" spans="1:1" x14ac:dyDescent="0.25">
      <c r="A2" s="140">
        <v>0.2</v>
      </c>
    </row>
    <row r="3" spans="1:1" x14ac:dyDescent="0.25">
      <c r="A3" s="140">
        <v>0.4</v>
      </c>
    </row>
    <row r="4" spans="1:1" x14ac:dyDescent="0.25">
      <c r="A4" s="140">
        <v>0.6</v>
      </c>
    </row>
    <row r="5" spans="1:1" x14ac:dyDescent="0.25">
      <c r="A5" s="140">
        <v>0.8</v>
      </c>
    </row>
    <row r="6" spans="1:1" x14ac:dyDescent="0.25">
      <c r="A6" s="140">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5546875" defaultRowHeight="15" x14ac:dyDescent="0.25"/>
  <sheetData>
    <row r="1" spans="1:2" x14ac:dyDescent="0.25">
      <c r="A1" s="80" t="s">
        <v>193</v>
      </c>
      <c r="B1" s="81" t="s">
        <v>194</v>
      </c>
    </row>
    <row r="2" spans="1:2" x14ac:dyDescent="0.25">
      <c r="A2" s="82" t="s">
        <v>195</v>
      </c>
      <c r="B2" s="83" t="s">
        <v>196</v>
      </c>
    </row>
    <row r="3" spans="1:2" x14ac:dyDescent="0.25">
      <c r="A3" s="82" t="s">
        <v>197</v>
      </c>
      <c r="B3" s="83" t="s">
        <v>198</v>
      </c>
    </row>
    <row r="4" spans="1:2" x14ac:dyDescent="0.25">
      <c r="A4" s="82" t="s">
        <v>199</v>
      </c>
      <c r="B4" s="83" t="s">
        <v>200</v>
      </c>
    </row>
    <row r="5" spans="1:2" x14ac:dyDescent="0.25">
      <c r="A5" s="82" t="s">
        <v>201</v>
      </c>
      <c r="B5" s="83" t="s">
        <v>202</v>
      </c>
    </row>
    <row r="6" spans="1:2" x14ac:dyDescent="0.25">
      <c r="A6" s="82" t="s">
        <v>203</v>
      </c>
      <c r="B6" s="83" t="s">
        <v>204</v>
      </c>
    </row>
    <row r="7" spans="1:2" x14ac:dyDescent="0.25">
      <c r="A7" s="82" t="s">
        <v>205</v>
      </c>
      <c r="B7" s="83" t="s">
        <v>206</v>
      </c>
    </row>
    <row r="8" spans="1:2" x14ac:dyDescent="0.25">
      <c r="A8" s="82" t="s">
        <v>207</v>
      </c>
      <c r="B8" s="83" t="s">
        <v>208</v>
      </c>
    </row>
    <row r="9" spans="1:2" x14ac:dyDescent="0.25">
      <c r="A9" s="82" t="s">
        <v>209</v>
      </c>
      <c r="B9" s="83" t="s">
        <v>210</v>
      </c>
    </row>
    <row r="10" spans="1:2" x14ac:dyDescent="0.25">
      <c r="A10" s="82" t="s">
        <v>211</v>
      </c>
      <c r="B10" s="83" t="s">
        <v>212</v>
      </c>
    </row>
    <row r="11" spans="1:2" x14ac:dyDescent="0.25">
      <c r="A11" s="82" t="s">
        <v>213</v>
      </c>
      <c r="B11" s="83" t="s">
        <v>214</v>
      </c>
    </row>
    <row r="12" spans="1:2" x14ac:dyDescent="0.25">
      <c r="A12" s="82" t="s">
        <v>215</v>
      </c>
      <c r="B12" s="83" t="s">
        <v>216</v>
      </c>
    </row>
    <row r="13" spans="1:2" x14ac:dyDescent="0.25">
      <c r="A13" s="82" t="s">
        <v>217</v>
      </c>
      <c r="B13" s="83" t="s">
        <v>218</v>
      </c>
    </row>
    <row r="14" spans="1:2" x14ac:dyDescent="0.25">
      <c r="A14" s="82" t="s">
        <v>219</v>
      </c>
      <c r="B14" s="83" t="s">
        <v>220</v>
      </c>
    </row>
    <row r="15" spans="1:2" x14ac:dyDescent="0.25">
      <c r="A15" s="82" t="s">
        <v>221</v>
      </c>
      <c r="B15" s="83" t="s">
        <v>222</v>
      </c>
    </row>
    <row r="16" spans="1:2" x14ac:dyDescent="0.25">
      <c r="A16" s="82" t="s">
        <v>223</v>
      </c>
      <c r="B16" s="83" t="s">
        <v>224</v>
      </c>
    </row>
    <row r="17" spans="1:2" x14ac:dyDescent="0.25">
      <c r="A17" s="82" t="s">
        <v>225</v>
      </c>
      <c r="B17" s="83" t="s">
        <v>226</v>
      </c>
    </row>
    <row r="18" spans="1:2" x14ac:dyDescent="0.25">
      <c r="A18" s="82" t="s">
        <v>227</v>
      </c>
      <c r="B18" s="83" t="s">
        <v>228</v>
      </c>
    </row>
    <row r="19" spans="1:2" x14ac:dyDescent="0.25">
      <c r="A19" s="82" t="s">
        <v>229</v>
      </c>
      <c r="B19" s="83" t="s">
        <v>230</v>
      </c>
    </row>
    <row r="20" spans="1:2" x14ac:dyDescent="0.25">
      <c r="A20" s="82" t="s">
        <v>231</v>
      </c>
      <c r="B20" s="83" t="s">
        <v>232</v>
      </c>
    </row>
    <row r="21" spans="1:2" x14ac:dyDescent="0.25">
      <c r="A21" s="82" t="s">
        <v>233</v>
      </c>
      <c r="B21" s="83" t="s">
        <v>234</v>
      </c>
    </row>
    <row r="22" spans="1:2" x14ac:dyDescent="0.25">
      <c r="A22" s="82" t="s">
        <v>235</v>
      </c>
      <c r="B22" s="83" t="s">
        <v>236</v>
      </c>
    </row>
    <row r="23" spans="1:2" x14ac:dyDescent="0.25">
      <c r="A23" s="82" t="s">
        <v>237</v>
      </c>
      <c r="B23" s="83" t="s">
        <v>238</v>
      </c>
    </row>
    <row r="24" spans="1:2" x14ac:dyDescent="0.25">
      <c r="A24" s="82" t="s">
        <v>239</v>
      </c>
      <c r="B24" s="83" t="s">
        <v>240</v>
      </c>
    </row>
    <row r="25" spans="1:2" x14ac:dyDescent="0.25">
      <c r="A25" s="82" t="s">
        <v>241</v>
      </c>
      <c r="B25" s="83" t="s">
        <v>242</v>
      </c>
    </row>
    <row r="26" spans="1:2" x14ac:dyDescent="0.25">
      <c r="A26" s="82" t="s">
        <v>243</v>
      </c>
      <c r="B26" s="83" t="s">
        <v>244</v>
      </c>
    </row>
    <row r="27" spans="1:2" x14ac:dyDescent="0.25">
      <c r="A27" s="82" t="s">
        <v>245</v>
      </c>
      <c r="B27" s="83" t="s">
        <v>246</v>
      </c>
    </row>
    <row r="28" spans="1:2" x14ac:dyDescent="0.25">
      <c r="A28" s="82" t="s">
        <v>247</v>
      </c>
      <c r="B28" s="83" t="s">
        <v>248</v>
      </c>
    </row>
    <row r="29" spans="1:2" x14ac:dyDescent="0.25">
      <c r="A29" s="82" t="s">
        <v>249</v>
      </c>
      <c r="B29" s="83" t="s">
        <v>250</v>
      </c>
    </row>
    <row r="30" spans="1:2" x14ac:dyDescent="0.25">
      <c r="A30" s="82" t="s">
        <v>251</v>
      </c>
      <c r="B30" s="83" t="s">
        <v>252</v>
      </c>
    </row>
    <row r="31" spans="1:2" x14ac:dyDescent="0.25">
      <c r="A31" s="82" t="s">
        <v>253</v>
      </c>
      <c r="B31" s="83" t="s">
        <v>254</v>
      </c>
    </row>
    <row r="32" spans="1:2" x14ac:dyDescent="0.25">
      <c r="A32" s="82" t="s">
        <v>255</v>
      </c>
      <c r="B32" s="83" t="s">
        <v>256</v>
      </c>
    </row>
    <row r="33" spans="1:2" x14ac:dyDescent="0.25">
      <c r="A33" s="82" t="s">
        <v>257</v>
      </c>
      <c r="B33" s="83" t="s">
        <v>258</v>
      </c>
    </row>
    <row r="34" spans="1:2" x14ac:dyDescent="0.25">
      <c r="A34" s="82" t="s">
        <v>259</v>
      </c>
      <c r="B34" s="83" t="s">
        <v>260</v>
      </c>
    </row>
    <row r="35" spans="1:2" x14ac:dyDescent="0.25">
      <c r="A35" s="82" t="s">
        <v>261</v>
      </c>
      <c r="B35" s="83" t="s">
        <v>262</v>
      </c>
    </row>
    <row r="36" spans="1:2" x14ac:dyDescent="0.25">
      <c r="A36" s="82" t="s">
        <v>263</v>
      </c>
      <c r="B36" s="83" t="s">
        <v>264</v>
      </c>
    </row>
    <row r="37" spans="1:2" x14ac:dyDescent="0.25">
      <c r="A37" s="82" t="s">
        <v>265</v>
      </c>
      <c r="B37" s="83" t="s">
        <v>266</v>
      </c>
    </row>
    <row r="38" spans="1:2" x14ac:dyDescent="0.25">
      <c r="A38" s="82" t="s">
        <v>267</v>
      </c>
      <c r="B38" s="83" t="s">
        <v>268</v>
      </c>
    </row>
    <row r="39" spans="1:2" x14ac:dyDescent="0.25">
      <c r="A39" s="82" t="s">
        <v>269</v>
      </c>
      <c r="B39" s="83" t="s">
        <v>270</v>
      </c>
    </row>
    <row r="40" spans="1:2" x14ac:dyDescent="0.25">
      <c r="A40" s="82" t="s">
        <v>271</v>
      </c>
      <c r="B40" s="83" t="s">
        <v>272</v>
      </c>
    </row>
    <row r="41" spans="1:2" x14ac:dyDescent="0.25">
      <c r="A41" s="82" t="s">
        <v>273</v>
      </c>
      <c r="B41" s="83" t="s">
        <v>274</v>
      </c>
    </row>
    <row r="42" spans="1:2" x14ac:dyDescent="0.25">
      <c r="A42" s="82" t="s">
        <v>275</v>
      </c>
      <c r="B42" s="83" t="s">
        <v>276</v>
      </c>
    </row>
    <row r="43" spans="1:2" x14ac:dyDescent="0.25">
      <c r="A43" s="82" t="s">
        <v>277</v>
      </c>
      <c r="B43" s="83" t="s">
        <v>278</v>
      </c>
    </row>
    <row r="44" spans="1:2" x14ac:dyDescent="0.25">
      <c r="A44" s="82" t="s">
        <v>279</v>
      </c>
      <c r="B44" s="83" t="s">
        <v>280</v>
      </c>
    </row>
    <row r="45" spans="1:2" x14ac:dyDescent="0.25">
      <c r="A45" s="82" t="s">
        <v>281</v>
      </c>
      <c r="B45" s="83" t="s">
        <v>282</v>
      </c>
    </row>
    <row r="46" spans="1:2" x14ac:dyDescent="0.25">
      <c r="A46" s="82" t="s">
        <v>283</v>
      </c>
      <c r="B46" s="83" t="s">
        <v>284</v>
      </c>
    </row>
    <row r="47" spans="1:2" x14ac:dyDescent="0.25">
      <c r="A47" s="82" t="s">
        <v>285</v>
      </c>
      <c r="B47" s="83" t="s">
        <v>286</v>
      </c>
    </row>
    <row r="48" spans="1:2" x14ac:dyDescent="0.25">
      <c r="A48" s="82" t="s">
        <v>287</v>
      </c>
      <c r="B48" s="83" t="s">
        <v>288</v>
      </c>
    </row>
    <row r="49" spans="1:2" x14ac:dyDescent="0.25">
      <c r="A49" s="82" t="s">
        <v>289</v>
      </c>
      <c r="B49" s="83" t="s">
        <v>290</v>
      </c>
    </row>
    <row r="50" spans="1:2" x14ac:dyDescent="0.25">
      <c r="A50" s="82" t="s">
        <v>291</v>
      </c>
      <c r="B50" s="83" t="s">
        <v>292</v>
      </c>
    </row>
    <row r="51" spans="1:2" x14ac:dyDescent="0.25">
      <c r="A51" s="82" t="s">
        <v>293</v>
      </c>
      <c r="B51" s="83" t="s">
        <v>294</v>
      </c>
    </row>
    <row r="52" spans="1:2" x14ac:dyDescent="0.25">
      <c r="A52" s="82" t="s">
        <v>295</v>
      </c>
      <c r="B52" s="83" t="s">
        <v>296</v>
      </c>
    </row>
    <row r="53" spans="1:2" x14ac:dyDescent="0.25">
      <c r="A53" s="82" t="s">
        <v>297</v>
      </c>
      <c r="B53" s="83" t="s">
        <v>298</v>
      </c>
    </row>
    <row r="54" spans="1:2" x14ac:dyDescent="0.25">
      <c r="A54" s="82" t="s">
        <v>299</v>
      </c>
      <c r="B54" s="83" t="s">
        <v>300</v>
      </c>
    </row>
    <row r="55" spans="1:2" x14ac:dyDescent="0.25">
      <c r="A55" s="82" t="s">
        <v>301</v>
      </c>
      <c r="B55" s="83" t="s">
        <v>302</v>
      </c>
    </row>
    <row r="56" spans="1:2" x14ac:dyDescent="0.25">
      <c r="A56" s="82" t="s">
        <v>303</v>
      </c>
      <c r="B56" s="83" t="s">
        <v>304</v>
      </c>
    </row>
    <row r="57" spans="1:2" x14ac:dyDescent="0.25">
      <c r="A57" s="82" t="s">
        <v>305</v>
      </c>
      <c r="B57" s="83" t="s">
        <v>306</v>
      </c>
    </row>
    <row r="58" spans="1:2" x14ac:dyDescent="0.25">
      <c r="A58" s="82" t="s">
        <v>307</v>
      </c>
      <c r="B58" s="83" t="s">
        <v>308</v>
      </c>
    </row>
    <row r="59" spans="1:2" x14ac:dyDescent="0.25">
      <c r="A59" s="82" t="s">
        <v>309</v>
      </c>
      <c r="B59" s="83" t="s">
        <v>310</v>
      </c>
    </row>
    <row r="60" spans="1:2" x14ac:dyDescent="0.25">
      <c r="A60" s="82" t="s">
        <v>311</v>
      </c>
      <c r="B60" s="83" t="s">
        <v>312</v>
      </c>
    </row>
    <row r="61" spans="1:2" x14ac:dyDescent="0.25">
      <c r="A61" s="82" t="s">
        <v>313</v>
      </c>
      <c r="B61" s="83" t="s">
        <v>314</v>
      </c>
    </row>
    <row r="62" spans="1:2" x14ac:dyDescent="0.25">
      <c r="A62" s="82" t="s">
        <v>315</v>
      </c>
      <c r="B62" s="83" t="s">
        <v>316</v>
      </c>
    </row>
    <row r="63" spans="1:2" x14ac:dyDescent="0.25">
      <c r="A63" s="82" t="s">
        <v>317</v>
      </c>
      <c r="B63" s="83" t="s">
        <v>318</v>
      </c>
    </row>
    <row r="64" spans="1:2" x14ac:dyDescent="0.25">
      <c r="A64" s="82" t="s">
        <v>319</v>
      </c>
      <c r="B64" s="83" t="s">
        <v>320</v>
      </c>
    </row>
    <row r="65" spans="1:2" x14ac:dyDescent="0.25">
      <c r="A65" s="82" t="s">
        <v>321</v>
      </c>
      <c r="B65" s="83" t="s">
        <v>322</v>
      </c>
    </row>
    <row r="66" spans="1:2" x14ac:dyDescent="0.25">
      <c r="A66" s="82" t="s">
        <v>323</v>
      </c>
      <c r="B66" s="83" t="s">
        <v>324</v>
      </c>
    </row>
    <row r="67" spans="1:2" x14ac:dyDescent="0.25">
      <c r="A67" s="82" t="s">
        <v>325</v>
      </c>
      <c r="B67" s="83" t="s">
        <v>326</v>
      </c>
    </row>
    <row r="68" spans="1:2" x14ac:dyDescent="0.25">
      <c r="A68" s="82" t="s">
        <v>327</v>
      </c>
      <c r="B68" s="83" t="s">
        <v>328</v>
      </c>
    </row>
    <row r="69" spans="1:2" x14ac:dyDescent="0.25">
      <c r="A69" s="82" t="s">
        <v>329</v>
      </c>
      <c r="B69" s="83" t="s">
        <v>330</v>
      </c>
    </row>
    <row r="70" spans="1:2" x14ac:dyDescent="0.25">
      <c r="A70" s="82" t="s">
        <v>331</v>
      </c>
      <c r="B70" s="83" t="s">
        <v>332</v>
      </c>
    </row>
    <row r="71" spans="1:2" x14ac:dyDescent="0.25">
      <c r="A71" s="82" t="s">
        <v>333</v>
      </c>
      <c r="B71" s="83" t="s">
        <v>334</v>
      </c>
    </row>
    <row r="72" spans="1:2" x14ac:dyDescent="0.25">
      <c r="A72" s="82" t="s">
        <v>335</v>
      </c>
      <c r="B72" s="83" t="s">
        <v>336</v>
      </c>
    </row>
    <row r="73" spans="1:2" x14ac:dyDescent="0.25">
      <c r="A73" s="82" t="s">
        <v>337</v>
      </c>
      <c r="B73" s="83" t="s">
        <v>338</v>
      </c>
    </row>
    <row r="74" spans="1:2" x14ac:dyDescent="0.25">
      <c r="A74" s="82" t="s">
        <v>339</v>
      </c>
      <c r="B74" s="83" t="s">
        <v>340</v>
      </c>
    </row>
    <row r="75" spans="1:2" x14ac:dyDescent="0.25">
      <c r="A75" s="82" t="s">
        <v>341</v>
      </c>
      <c r="B75" s="84" t="s">
        <v>342</v>
      </c>
    </row>
    <row r="76" spans="1:2" x14ac:dyDescent="0.25">
      <c r="A76" s="82" t="s">
        <v>343</v>
      </c>
      <c r="B76" s="84" t="s">
        <v>344</v>
      </c>
    </row>
    <row r="77" spans="1:2" x14ac:dyDescent="0.25">
      <c r="A77" s="82" t="s">
        <v>345</v>
      </c>
      <c r="B77" s="84" t="s">
        <v>346</v>
      </c>
    </row>
    <row r="78" spans="1:2" x14ac:dyDescent="0.25">
      <c r="A78" s="82" t="s">
        <v>347</v>
      </c>
      <c r="B78" s="84" t="s">
        <v>348</v>
      </c>
    </row>
    <row r="79" spans="1:2" x14ac:dyDescent="0.25">
      <c r="A79" s="82" t="s">
        <v>349</v>
      </c>
      <c r="B79" s="84" t="s">
        <v>350</v>
      </c>
    </row>
    <row r="80" spans="1:2" x14ac:dyDescent="0.25">
      <c r="A80" s="82" t="s">
        <v>351</v>
      </c>
      <c r="B80" s="84" t="s">
        <v>352</v>
      </c>
    </row>
    <row r="81" spans="1:2" x14ac:dyDescent="0.25">
      <c r="A81" s="82" t="s">
        <v>353</v>
      </c>
      <c r="B81" s="84" t="s">
        <v>354</v>
      </c>
    </row>
    <row r="82" spans="1:2" x14ac:dyDescent="0.25">
      <c r="A82" s="82" t="s">
        <v>355</v>
      </c>
      <c r="B82" s="84" t="s">
        <v>356</v>
      </c>
    </row>
    <row r="83" spans="1:2" x14ac:dyDescent="0.25">
      <c r="A83" s="82" t="s">
        <v>357</v>
      </c>
      <c r="B83" s="84" t="s">
        <v>358</v>
      </c>
    </row>
    <row r="84" spans="1:2" x14ac:dyDescent="0.25">
      <c r="A84" s="82" t="s">
        <v>359</v>
      </c>
      <c r="B84" s="84" t="s">
        <v>360</v>
      </c>
    </row>
    <row r="85" spans="1:2" x14ac:dyDescent="0.25">
      <c r="A85" s="82" t="s">
        <v>361</v>
      </c>
      <c r="B85" s="84" t="s">
        <v>362</v>
      </c>
    </row>
    <row r="86" spans="1:2" x14ac:dyDescent="0.25">
      <c r="A86" s="82" t="s">
        <v>363</v>
      </c>
      <c r="B86" s="84" t="s">
        <v>364</v>
      </c>
    </row>
    <row r="87" spans="1:2" x14ac:dyDescent="0.25">
      <c r="A87" s="82" t="s">
        <v>365</v>
      </c>
      <c r="B87" s="84" t="s">
        <v>366</v>
      </c>
    </row>
    <row r="88" spans="1:2" x14ac:dyDescent="0.25">
      <c r="A88" s="82" t="s">
        <v>367</v>
      </c>
      <c r="B88" s="84" t="s">
        <v>368</v>
      </c>
    </row>
    <row r="89" spans="1:2" x14ac:dyDescent="0.25">
      <c r="A89" s="82" t="s">
        <v>369</v>
      </c>
      <c r="B89" s="84" t="s">
        <v>370</v>
      </c>
    </row>
    <row r="90" spans="1:2" x14ac:dyDescent="0.25">
      <c r="A90" s="82" t="s">
        <v>371</v>
      </c>
      <c r="B90" s="84" t="s">
        <v>372</v>
      </c>
    </row>
    <row r="91" spans="1:2" x14ac:dyDescent="0.25">
      <c r="A91" s="82" t="s">
        <v>373</v>
      </c>
      <c r="B91" s="84" t="s">
        <v>374</v>
      </c>
    </row>
    <row r="92" spans="1:2" x14ac:dyDescent="0.25">
      <c r="A92" s="82" t="s">
        <v>375</v>
      </c>
      <c r="B92" s="84" t="s">
        <v>376</v>
      </c>
    </row>
    <row r="93" spans="1:2" x14ac:dyDescent="0.25">
      <c r="A93" s="82" t="s">
        <v>377</v>
      </c>
      <c r="B93" s="84" t="s">
        <v>378</v>
      </c>
    </row>
    <row r="94" spans="1:2" x14ac:dyDescent="0.25">
      <c r="A94" s="82" t="s">
        <v>379</v>
      </c>
      <c r="B94" s="84" t="s">
        <v>380</v>
      </c>
    </row>
    <row r="95" spans="1:2" x14ac:dyDescent="0.25">
      <c r="A95" s="82" t="s">
        <v>381</v>
      </c>
      <c r="B95" s="84" t="s">
        <v>382</v>
      </c>
    </row>
    <row r="96" spans="1:2" x14ac:dyDescent="0.25">
      <c r="A96" s="82" t="s">
        <v>383</v>
      </c>
      <c r="B96" s="84" t="s">
        <v>384</v>
      </c>
    </row>
    <row r="97" spans="1:2" x14ac:dyDescent="0.25">
      <c r="A97" s="82" t="s">
        <v>385</v>
      </c>
      <c r="B97" s="84" t="s">
        <v>386</v>
      </c>
    </row>
    <row r="98" spans="1:2" x14ac:dyDescent="0.25">
      <c r="A98" s="82" t="s">
        <v>387</v>
      </c>
      <c r="B98" s="84" t="s">
        <v>388</v>
      </c>
    </row>
    <row r="99" spans="1:2" x14ac:dyDescent="0.25">
      <c r="A99" s="82" t="s">
        <v>389</v>
      </c>
      <c r="B99" s="84" t="s">
        <v>390</v>
      </c>
    </row>
    <row r="100" spans="1:2" x14ac:dyDescent="0.25">
      <c r="A100" s="82" t="s">
        <v>391</v>
      </c>
      <c r="B100" s="84" t="s">
        <v>392</v>
      </c>
    </row>
    <row r="101" spans="1:2" x14ac:dyDescent="0.25">
      <c r="A101" s="82" t="s">
        <v>393</v>
      </c>
      <c r="B101" s="84" t="s">
        <v>394</v>
      </c>
    </row>
    <row r="102" spans="1:2" x14ac:dyDescent="0.25">
      <c r="A102" s="82" t="s">
        <v>395</v>
      </c>
      <c r="B102" s="84" t="s">
        <v>396</v>
      </c>
    </row>
    <row r="103" spans="1:2" x14ac:dyDescent="0.25">
      <c r="A103" s="82" t="s">
        <v>397</v>
      </c>
      <c r="B103" s="84" t="s">
        <v>398</v>
      </c>
    </row>
    <row r="104" spans="1:2" x14ac:dyDescent="0.25">
      <c r="A104" s="82" t="s">
        <v>399</v>
      </c>
      <c r="B104" s="84" t="s">
        <v>400</v>
      </c>
    </row>
    <row r="105" spans="1:2" x14ac:dyDescent="0.25">
      <c r="A105" s="82" t="s">
        <v>401</v>
      </c>
      <c r="B105" s="84" t="s">
        <v>402</v>
      </c>
    </row>
    <row r="106" spans="1:2" x14ac:dyDescent="0.25">
      <c r="A106" s="82" t="s">
        <v>403</v>
      </c>
      <c r="B106" s="84" t="s">
        <v>404</v>
      </c>
    </row>
    <row r="107" spans="1:2" x14ac:dyDescent="0.25">
      <c r="A107" s="82" t="s">
        <v>405</v>
      </c>
      <c r="B107" s="84" t="s">
        <v>406</v>
      </c>
    </row>
    <row r="108" spans="1:2" x14ac:dyDescent="0.25">
      <c r="A108" s="82" t="s">
        <v>407</v>
      </c>
      <c r="B108" s="84" t="s">
        <v>408</v>
      </c>
    </row>
    <row r="109" spans="1:2" x14ac:dyDescent="0.25">
      <c r="A109" s="82" t="s">
        <v>409</v>
      </c>
      <c r="B109" s="84" t="s">
        <v>410</v>
      </c>
    </row>
    <row r="110" spans="1:2" x14ac:dyDescent="0.25">
      <c r="A110" s="82" t="s">
        <v>411</v>
      </c>
      <c r="B110" s="84" t="s">
        <v>412</v>
      </c>
    </row>
    <row r="111" spans="1:2" x14ac:dyDescent="0.25">
      <c r="A111" s="82" t="s">
        <v>413</v>
      </c>
      <c r="B111" s="84" t="s">
        <v>414</v>
      </c>
    </row>
    <row r="112" spans="1:2" x14ac:dyDescent="0.25">
      <c r="A112" s="82" t="s">
        <v>415</v>
      </c>
      <c r="B112" s="84" t="s">
        <v>416</v>
      </c>
    </row>
    <row r="113" spans="1:2" x14ac:dyDescent="0.25">
      <c r="A113" s="82" t="s">
        <v>417</v>
      </c>
      <c r="B113" s="84" t="s">
        <v>418</v>
      </c>
    </row>
    <row r="114" spans="1:2" x14ac:dyDescent="0.25">
      <c r="A114" s="82" t="s">
        <v>419</v>
      </c>
      <c r="B114" s="84" t="s">
        <v>420</v>
      </c>
    </row>
    <row r="115" spans="1:2" x14ac:dyDescent="0.25">
      <c r="A115" s="82" t="s">
        <v>421</v>
      </c>
      <c r="B115" s="84" t="s">
        <v>422</v>
      </c>
    </row>
    <row r="116" spans="1:2" x14ac:dyDescent="0.25">
      <c r="A116" s="82" t="s">
        <v>423</v>
      </c>
      <c r="B116" s="84" t="s">
        <v>424</v>
      </c>
    </row>
    <row r="117" spans="1:2" x14ac:dyDescent="0.25">
      <c r="A117" s="82" t="s">
        <v>425</v>
      </c>
      <c r="B117" s="84" t="s">
        <v>426</v>
      </c>
    </row>
    <row r="118" spans="1:2" x14ac:dyDescent="0.25">
      <c r="A118" s="82" t="s">
        <v>427</v>
      </c>
      <c r="B118" s="84" t="s">
        <v>428</v>
      </c>
    </row>
    <row r="119" spans="1:2" x14ac:dyDescent="0.25">
      <c r="A119" s="82" t="s">
        <v>429</v>
      </c>
      <c r="B119" s="84" t="s">
        <v>430</v>
      </c>
    </row>
    <row r="120" spans="1:2" x14ac:dyDescent="0.25">
      <c r="A120" s="82" t="s">
        <v>431</v>
      </c>
      <c r="B120" s="84" t="s">
        <v>432</v>
      </c>
    </row>
    <row r="121" spans="1:2" x14ac:dyDescent="0.25">
      <c r="A121" s="82" t="s">
        <v>433</v>
      </c>
      <c r="B121" s="84" t="s">
        <v>434</v>
      </c>
    </row>
    <row r="122" spans="1:2" x14ac:dyDescent="0.25">
      <c r="A122" s="82" t="s">
        <v>435</v>
      </c>
      <c r="B122" s="84" t="s">
        <v>436</v>
      </c>
    </row>
    <row r="123" spans="1:2" x14ac:dyDescent="0.25">
      <c r="A123" s="82" t="s">
        <v>437</v>
      </c>
      <c r="B123" s="84" t="s">
        <v>438</v>
      </c>
    </row>
    <row r="124" spans="1:2" x14ac:dyDescent="0.25">
      <c r="A124" s="82" t="s">
        <v>439</v>
      </c>
      <c r="B124" s="84" t="s">
        <v>440</v>
      </c>
    </row>
    <row r="125" spans="1:2" x14ac:dyDescent="0.25">
      <c r="A125" s="82" t="s">
        <v>441</v>
      </c>
      <c r="B125" s="84" t="s">
        <v>442</v>
      </c>
    </row>
    <row r="126" spans="1:2" x14ac:dyDescent="0.25">
      <c r="A126" s="82" t="s">
        <v>443</v>
      </c>
      <c r="B126" s="84" t="s">
        <v>444</v>
      </c>
    </row>
    <row r="127" spans="1:2" x14ac:dyDescent="0.25">
      <c r="A127" s="82" t="s">
        <v>445</v>
      </c>
      <c r="B127" s="84" t="s">
        <v>446</v>
      </c>
    </row>
    <row r="128" spans="1:2" x14ac:dyDescent="0.25">
      <c r="A128" s="82" t="s">
        <v>447</v>
      </c>
      <c r="B128" s="84" t="s">
        <v>448</v>
      </c>
    </row>
    <row r="129" spans="1:2" x14ac:dyDescent="0.25">
      <c r="A129" s="82" t="s">
        <v>449</v>
      </c>
      <c r="B129" s="84" t="s">
        <v>450</v>
      </c>
    </row>
    <row r="130" spans="1:2" x14ac:dyDescent="0.25">
      <c r="A130" s="82" t="s">
        <v>451</v>
      </c>
      <c r="B130" s="84" t="s">
        <v>452</v>
      </c>
    </row>
    <row r="131" spans="1:2" x14ac:dyDescent="0.25">
      <c r="A131" s="82" t="s">
        <v>453</v>
      </c>
      <c r="B131" s="84" t="s">
        <v>454</v>
      </c>
    </row>
    <row r="132" spans="1:2" x14ac:dyDescent="0.25">
      <c r="A132" s="82" t="s">
        <v>455</v>
      </c>
      <c r="B132" s="84" t="s">
        <v>456</v>
      </c>
    </row>
    <row r="133" spans="1:2" x14ac:dyDescent="0.25">
      <c r="A133" s="82" t="s">
        <v>457</v>
      </c>
      <c r="B133" s="84" t="s">
        <v>458</v>
      </c>
    </row>
    <row r="134" spans="1:2" x14ac:dyDescent="0.25">
      <c r="A134" s="82" t="s">
        <v>459</v>
      </c>
      <c r="B134" s="84" t="s">
        <v>460</v>
      </c>
    </row>
    <row r="135" spans="1:2" x14ac:dyDescent="0.25">
      <c r="A135" s="82" t="s">
        <v>461</v>
      </c>
      <c r="B135" s="84" t="s">
        <v>462</v>
      </c>
    </row>
    <row r="136" spans="1:2" x14ac:dyDescent="0.25">
      <c r="A136" s="82" t="s">
        <v>463</v>
      </c>
      <c r="B136" s="84" t="s">
        <v>464</v>
      </c>
    </row>
    <row r="137" spans="1:2" x14ac:dyDescent="0.25">
      <c r="A137" s="82" t="s">
        <v>465</v>
      </c>
      <c r="B137" s="84" t="s">
        <v>466</v>
      </c>
    </row>
    <row r="138" spans="1:2" x14ac:dyDescent="0.25">
      <c r="A138" s="82" t="s">
        <v>467</v>
      </c>
      <c r="B138" s="84" t="s">
        <v>468</v>
      </c>
    </row>
    <row r="139" spans="1:2" x14ac:dyDescent="0.25">
      <c r="A139" s="82" t="s">
        <v>469</v>
      </c>
      <c r="B139" s="84" t="s">
        <v>470</v>
      </c>
    </row>
    <row r="140" spans="1:2" x14ac:dyDescent="0.25">
      <c r="A140" s="82" t="s">
        <v>471</v>
      </c>
      <c r="B140" s="84" t="s">
        <v>472</v>
      </c>
    </row>
    <row r="141" spans="1:2" x14ac:dyDescent="0.25">
      <c r="A141" s="82" t="s">
        <v>473</v>
      </c>
      <c r="B141" s="84" t="s">
        <v>474</v>
      </c>
    </row>
    <row r="142" spans="1:2" x14ac:dyDescent="0.25">
      <c r="A142" s="82" t="s">
        <v>475</v>
      </c>
      <c r="B142" s="84" t="s">
        <v>476</v>
      </c>
    </row>
    <row r="143" spans="1:2" x14ac:dyDescent="0.25">
      <c r="A143" s="82" t="s">
        <v>477</v>
      </c>
      <c r="B143" s="84" t="s">
        <v>478</v>
      </c>
    </row>
    <row r="144" spans="1:2" x14ac:dyDescent="0.25">
      <c r="A144" s="82" t="s">
        <v>479</v>
      </c>
      <c r="B144" s="84" t="s">
        <v>480</v>
      </c>
    </row>
    <row r="145" spans="1:2" x14ac:dyDescent="0.25">
      <c r="A145" s="82" t="s">
        <v>481</v>
      </c>
      <c r="B145" s="84" t="s">
        <v>482</v>
      </c>
    </row>
    <row r="146" spans="1:2" x14ac:dyDescent="0.25">
      <c r="A146" s="82" t="s">
        <v>483</v>
      </c>
      <c r="B146" s="84" t="s">
        <v>484</v>
      </c>
    </row>
    <row r="147" spans="1:2" x14ac:dyDescent="0.25">
      <c r="A147" s="82" t="s">
        <v>485</v>
      </c>
      <c r="B147" s="84" t="s">
        <v>486</v>
      </c>
    </row>
    <row r="148" spans="1:2" x14ac:dyDescent="0.25">
      <c r="A148" s="82" t="s">
        <v>487</v>
      </c>
      <c r="B148" s="84" t="s">
        <v>488</v>
      </c>
    </row>
    <row r="149" spans="1:2" x14ac:dyDescent="0.25">
      <c r="A149" s="82" t="s">
        <v>489</v>
      </c>
      <c r="B149" s="84" t="s">
        <v>490</v>
      </c>
    </row>
    <row r="150" spans="1:2" x14ac:dyDescent="0.25">
      <c r="A150" s="82" t="s">
        <v>491</v>
      </c>
      <c r="B150" s="84" t="s">
        <v>492</v>
      </c>
    </row>
    <row r="151" spans="1:2" x14ac:dyDescent="0.25">
      <c r="A151" s="82" t="s">
        <v>493</v>
      </c>
      <c r="B151" s="84" t="s">
        <v>494</v>
      </c>
    </row>
    <row r="152" spans="1:2" x14ac:dyDescent="0.25">
      <c r="A152" s="82" t="s">
        <v>495</v>
      </c>
      <c r="B152" s="84" t="s">
        <v>496</v>
      </c>
    </row>
    <row r="153" spans="1:2" x14ac:dyDescent="0.25">
      <c r="A153" s="82" t="s">
        <v>497</v>
      </c>
      <c r="B153" s="84" t="s">
        <v>498</v>
      </c>
    </row>
    <row r="154" spans="1:2" x14ac:dyDescent="0.25">
      <c r="A154" s="82" t="s">
        <v>499</v>
      </c>
      <c r="B154" s="84" t="s">
        <v>500</v>
      </c>
    </row>
    <row r="155" spans="1:2" x14ac:dyDescent="0.25">
      <c r="A155" s="82" t="s">
        <v>501</v>
      </c>
      <c r="B155" s="84" t="s">
        <v>502</v>
      </c>
    </row>
    <row r="156" spans="1:2" x14ac:dyDescent="0.25">
      <c r="A156" s="82" t="s">
        <v>503</v>
      </c>
      <c r="B156" s="84" t="s">
        <v>504</v>
      </c>
    </row>
    <row r="157" spans="1:2" x14ac:dyDescent="0.25">
      <c r="A157" s="82" t="s">
        <v>505</v>
      </c>
      <c r="B157" s="84" t="s">
        <v>506</v>
      </c>
    </row>
    <row r="158" spans="1:2" x14ac:dyDescent="0.25">
      <c r="A158" s="82" t="s">
        <v>507</v>
      </c>
      <c r="B158" s="84" t="s">
        <v>508</v>
      </c>
    </row>
    <row r="159" spans="1:2" x14ac:dyDescent="0.25">
      <c r="A159" s="82" t="s">
        <v>509</v>
      </c>
      <c r="B159" s="84" t="s">
        <v>510</v>
      </c>
    </row>
    <row r="160" spans="1:2" x14ac:dyDescent="0.25">
      <c r="A160" s="82" t="s">
        <v>511</v>
      </c>
      <c r="B160" s="84" t="s">
        <v>512</v>
      </c>
    </row>
    <row r="161" spans="1:2" x14ac:dyDescent="0.25">
      <c r="A161" s="82" t="s">
        <v>513</v>
      </c>
      <c r="B161" s="84" t="s">
        <v>514</v>
      </c>
    </row>
    <row r="162" spans="1:2" x14ac:dyDescent="0.25">
      <c r="A162" s="82" t="s">
        <v>515</v>
      </c>
      <c r="B162" s="84" t="s">
        <v>516</v>
      </c>
    </row>
    <row r="163" spans="1:2" x14ac:dyDescent="0.25">
      <c r="A163" s="82" t="s">
        <v>517</v>
      </c>
      <c r="B163" s="84" t="s">
        <v>518</v>
      </c>
    </row>
    <row r="164" spans="1:2" x14ac:dyDescent="0.25">
      <c r="A164" s="82" t="s">
        <v>519</v>
      </c>
      <c r="B164" s="84" t="s">
        <v>520</v>
      </c>
    </row>
    <row r="165" spans="1:2" x14ac:dyDescent="0.25">
      <c r="A165" s="82" t="s">
        <v>521</v>
      </c>
      <c r="B165" s="84" t="s">
        <v>522</v>
      </c>
    </row>
    <row r="166" spans="1:2" x14ac:dyDescent="0.25">
      <c r="A166" s="82" t="s">
        <v>523</v>
      </c>
      <c r="B166" s="84" t="s">
        <v>524</v>
      </c>
    </row>
    <row r="167" spans="1:2" x14ac:dyDescent="0.25">
      <c r="A167" s="82" t="s">
        <v>525</v>
      </c>
      <c r="B167" s="84" t="s">
        <v>526</v>
      </c>
    </row>
    <row r="168" spans="1:2" x14ac:dyDescent="0.25">
      <c r="A168" s="82" t="s">
        <v>527</v>
      </c>
      <c r="B168" s="84" t="s">
        <v>528</v>
      </c>
    </row>
    <row r="169" spans="1:2" x14ac:dyDescent="0.25">
      <c r="A169" s="82" t="s">
        <v>529</v>
      </c>
      <c r="B169" s="84" t="s">
        <v>530</v>
      </c>
    </row>
    <row r="170" spans="1:2" x14ac:dyDescent="0.25">
      <c r="A170" s="82" t="s">
        <v>531</v>
      </c>
      <c r="B170" s="84" t="s">
        <v>532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cb759e4c-f0d7-4feb-bda3-ed2800574e06" xsi:nil="true"/>
    <lcf76f155ced4ddcb4097134ff3c332f xmlns="b1528a4b-5ccb-40f7-a09e-43427183cd95">
      <Terms xmlns="http://schemas.microsoft.com/office/infopath/2007/PartnerControls"/>
    </lcf76f155ced4ddcb4097134ff3c332f>
    <DocumentType xmlns="f9695bc1-6109-4dcd-a27a-f8a0370b00e2">Progress report</DocumentType>
    <UploadedBy xmlns="b1528a4b-5ccb-40f7-a09e-43427183cd95">aicha.bouslama@un.org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Status xmlns="b1528a4b-5ccb-40f7-a09e-43427183cd95">Finalized - Signature Redacted</Status>
    <ProjectId xmlns="f9695bc1-6109-4dcd-a27a-f8a0370b00e2">MPTF_00006_00815</ProjectId>
    <FundCode xmlns="f9695bc1-6109-4dcd-a27a-f8a0370b00e2">MPTF_00006</FundCode>
    <Comments xmlns="f9695bc1-6109-4dcd-a27a-f8a0370b00e2">Budget mid year progress report (June 2023)</Comments>
    <Active xmlns="f9695bc1-6109-4dcd-a27a-f8a0370b00e2">Yes</Active>
    <DocumentDate xmlns="b1528a4b-5ccb-40f7-a09e-43427183cd95">2023-06-30T07:00:00+00:00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183E56CA-C4D3-4BAA-95ED-2F47BC730F69}"/>
</file>

<file path=customXml/itemProps2.xml><?xml version="1.0" encoding="utf-8"?>
<ds:datastoreItem xmlns:ds="http://schemas.openxmlformats.org/officeDocument/2006/customXml" ds:itemID="{F54ADDE9-4519-411F-86CB-D4A0AC70DB97}"/>
</file>

<file path=customXml/itemProps3.xml><?xml version="1.0" encoding="utf-8"?>
<ds:datastoreItem xmlns:ds="http://schemas.openxmlformats.org/officeDocument/2006/customXml" ds:itemID="{9A15D1BC-A003-4A77-A99F-346C0A4C822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1) Budget Table</vt:lpstr>
      <vt:lpstr>2) By Category</vt:lpstr>
      <vt:lpstr>Sheet1</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Mid year progress report (June 2023) 00126440 1 2  Respuesta Trinacional.xlsx</dc:title>
  <dc:creator>Jelena Zelenovic</dc:creator>
  <cp:lastModifiedBy>Carlos A Paredes S</cp:lastModifiedBy>
  <cp:lastPrinted>2017-12-11T22:51:21Z</cp:lastPrinted>
  <dcterms:created xsi:type="dcterms:W3CDTF">2017-11-15T21:17:43Z</dcterms:created>
  <dcterms:modified xsi:type="dcterms:W3CDTF">2023-06-15T15:23:17Z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MediaServiceImageTags">
    <vt:lpwstr/>
  </property>
</Properties>
</file>